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лютий\Доопрацьоване\додатки до додатку\"/>
    </mc:Choice>
  </mc:AlternateContent>
  <bookViews>
    <workbookView xWindow="0" yWindow="0" windowWidth="28800" windowHeight="11835" tabRatio="495" activeTab="1"/>
  </bookViews>
  <sheets>
    <sheet name="дод 3" sheetId="1" r:id="rId1"/>
    <sheet name="дод 7" sheetId="3" r:id="rId2"/>
  </sheets>
  <definedNames>
    <definedName name="_xlnm.Print_Titles" localSheetId="0">'дод 3'!$13:$15</definedName>
    <definedName name="_xlnm.Print_Titles" localSheetId="1">'дод 7'!$13:$15</definedName>
    <definedName name="_xlnm.Print_Area" localSheetId="0">'дод 3'!$A$1:$Q$285</definedName>
    <definedName name="_xlnm.Print_Area" localSheetId="1">'дод 7'!$A$1:$P$223</definedName>
  </definedNames>
  <calcPr calcId="162913"/>
</workbook>
</file>

<file path=xl/calcChain.xml><?xml version="1.0" encoding="utf-8"?>
<calcChain xmlns="http://schemas.openxmlformats.org/spreadsheetml/2006/main">
  <c r="E267" i="1" l="1"/>
  <c r="F160" i="1"/>
  <c r="F198" i="1" l="1"/>
  <c r="F161" i="1" l="1"/>
  <c r="I193" i="1"/>
  <c r="F193" i="1"/>
  <c r="F197" i="1" l="1"/>
  <c r="N198" i="3" l="1"/>
  <c r="M198" i="3"/>
  <c r="L198" i="3"/>
  <c r="K198" i="3"/>
  <c r="J198" i="3"/>
  <c r="H198" i="3"/>
  <c r="G198" i="3"/>
  <c r="F198" i="3"/>
  <c r="E198" i="3"/>
  <c r="M176" i="3"/>
  <c r="L176" i="3"/>
  <c r="K176" i="3"/>
  <c r="H176" i="3"/>
  <c r="G176" i="3"/>
  <c r="F176" i="3"/>
  <c r="N48" i="3"/>
  <c r="M48" i="3"/>
  <c r="L48" i="3"/>
  <c r="K48" i="3"/>
  <c r="J48" i="3"/>
  <c r="H48" i="3"/>
  <c r="G48" i="3"/>
  <c r="F48" i="3"/>
  <c r="E48" i="3"/>
  <c r="E176" i="1"/>
  <c r="D48" i="3" s="1"/>
  <c r="J176" i="1"/>
  <c r="I48" i="3" s="1"/>
  <c r="P176" i="1" l="1"/>
  <c r="O48" i="3" s="1"/>
  <c r="O125" i="1"/>
  <c r="N207" i="3" l="1"/>
  <c r="M207" i="3"/>
  <c r="L207" i="3"/>
  <c r="K207" i="3"/>
  <c r="J207" i="3"/>
  <c r="H207" i="3"/>
  <c r="G207" i="3"/>
  <c r="F207" i="3"/>
  <c r="N186" i="3"/>
  <c r="M186" i="3"/>
  <c r="L186" i="3"/>
  <c r="K186" i="3"/>
  <c r="J186" i="3"/>
  <c r="H186" i="3"/>
  <c r="G186" i="3"/>
  <c r="F186" i="3"/>
  <c r="E186" i="3"/>
  <c r="N61" i="1"/>
  <c r="M61" i="1"/>
  <c r="L61" i="1"/>
  <c r="I61" i="1"/>
  <c r="H61" i="1"/>
  <c r="G61" i="1"/>
  <c r="F61" i="1"/>
  <c r="O92" i="1"/>
  <c r="N176" i="3" s="1"/>
  <c r="K92" i="1"/>
  <c r="E93" i="1"/>
  <c r="D186" i="3" s="1"/>
  <c r="J93" i="1"/>
  <c r="I186" i="3" s="1"/>
  <c r="N148" i="3"/>
  <c r="M148" i="3"/>
  <c r="L148" i="3"/>
  <c r="K148" i="3"/>
  <c r="J148" i="3"/>
  <c r="H148" i="3"/>
  <c r="G148" i="3"/>
  <c r="F148" i="3"/>
  <c r="E148" i="3"/>
  <c r="N123" i="3"/>
  <c r="M123" i="3"/>
  <c r="L123" i="3"/>
  <c r="K123" i="3"/>
  <c r="J123" i="3"/>
  <c r="H123" i="3"/>
  <c r="G123" i="3"/>
  <c r="F123" i="3"/>
  <c r="E123" i="3"/>
  <c r="N113" i="3"/>
  <c r="M113" i="3"/>
  <c r="L113" i="3"/>
  <c r="K113" i="3"/>
  <c r="J113" i="3"/>
  <c r="H113" i="3"/>
  <c r="G113" i="3"/>
  <c r="F113" i="3"/>
  <c r="N97" i="3"/>
  <c r="M97" i="3"/>
  <c r="L97" i="3"/>
  <c r="K97" i="3"/>
  <c r="J97" i="3"/>
  <c r="H97" i="3"/>
  <c r="G97" i="3"/>
  <c r="F97" i="3"/>
  <c r="E97" i="3"/>
  <c r="N56" i="3"/>
  <c r="N28" i="3" s="1"/>
  <c r="M56" i="3"/>
  <c r="M28" i="3" s="1"/>
  <c r="L56" i="3"/>
  <c r="L28" i="3" s="1"/>
  <c r="K56" i="3"/>
  <c r="K28" i="3" s="1"/>
  <c r="J56" i="3"/>
  <c r="J28" i="3" s="1"/>
  <c r="H56" i="3"/>
  <c r="H28" i="3" s="1"/>
  <c r="G56" i="3"/>
  <c r="G28" i="3" s="1"/>
  <c r="F56" i="3"/>
  <c r="F28" i="3" s="1"/>
  <c r="E56" i="3"/>
  <c r="E28" i="3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B54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N47" i="3"/>
  <c r="M47" i="3"/>
  <c r="L47" i="3"/>
  <c r="K47" i="3"/>
  <c r="J47" i="3"/>
  <c r="H47" i="3"/>
  <c r="G47" i="3"/>
  <c r="F47" i="3"/>
  <c r="E47" i="3"/>
  <c r="N46" i="3"/>
  <c r="M46" i="3"/>
  <c r="L46" i="3"/>
  <c r="K46" i="3"/>
  <c r="J46" i="3"/>
  <c r="H46" i="3"/>
  <c r="G46" i="3"/>
  <c r="F46" i="3"/>
  <c r="E46" i="3"/>
  <c r="N45" i="3"/>
  <c r="M45" i="3"/>
  <c r="L45" i="3"/>
  <c r="K45" i="3"/>
  <c r="J45" i="3"/>
  <c r="H45" i="3"/>
  <c r="G45" i="3"/>
  <c r="F45" i="3"/>
  <c r="E45" i="3"/>
  <c r="N44" i="3"/>
  <c r="N26" i="3" s="1"/>
  <c r="M44" i="3"/>
  <c r="M26" i="3" s="1"/>
  <c r="L44" i="3"/>
  <c r="L26" i="3" s="1"/>
  <c r="K44" i="3"/>
  <c r="K26" i="3" s="1"/>
  <c r="J44" i="3"/>
  <c r="J26" i="3" s="1"/>
  <c r="H44" i="3"/>
  <c r="H26" i="3" s="1"/>
  <c r="G44" i="3"/>
  <c r="G26" i="3" s="1"/>
  <c r="F44" i="3"/>
  <c r="F26" i="3" s="1"/>
  <c r="E44" i="3"/>
  <c r="E26" i="3" s="1"/>
  <c r="N43" i="3"/>
  <c r="M43" i="3"/>
  <c r="L43" i="3"/>
  <c r="K43" i="3"/>
  <c r="J43" i="3"/>
  <c r="H43" i="3"/>
  <c r="G43" i="3"/>
  <c r="F43" i="3"/>
  <c r="E43" i="3"/>
  <c r="N42" i="3"/>
  <c r="M42" i="3"/>
  <c r="L42" i="3"/>
  <c r="K42" i="3"/>
  <c r="J42" i="3"/>
  <c r="H42" i="3"/>
  <c r="G42" i="3"/>
  <c r="F42" i="3"/>
  <c r="E42" i="3"/>
  <c r="N40" i="3"/>
  <c r="M40" i="3"/>
  <c r="L40" i="3"/>
  <c r="K40" i="3"/>
  <c r="J40" i="3"/>
  <c r="H40" i="3"/>
  <c r="G40" i="3"/>
  <c r="F40" i="3"/>
  <c r="E40" i="3"/>
  <c r="N33" i="3"/>
  <c r="M33" i="3"/>
  <c r="L33" i="3"/>
  <c r="K33" i="3"/>
  <c r="J33" i="3"/>
  <c r="H33" i="3"/>
  <c r="G33" i="3"/>
  <c r="F33" i="3"/>
  <c r="E33" i="3"/>
  <c r="N31" i="3"/>
  <c r="M31" i="3"/>
  <c r="M23" i="3" s="1"/>
  <c r="L31" i="3"/>
  <c r="K31" i="3"/>
  <c r="K23" i="3" s="1"/>
  <c r="J31" i="3"/>
  <c r="H31" i="3"/>
  <c r="H23" i="3" s="1"/>
  <c r="G31" i="3"/>
  <c r="F31" i="3"/>
  <c r="F23" i="3" s="1"/>
  <c r="E31" i="3"/>
  <c r="K61" i="1" l="1"/>
  <c r="E23" i="3"/>
  <c r="G23" i="3"/>
  <c r="J23" i="3"/>
  <c r="L23" i="3"/>
  <c r="N23" i="3"/>
  <c r="E24" i="3"/>
  <c r="E209" i="3" s="1"/>
  <c r="G24" i="3"/>
  <c r="G209" i="3" s="1"/>
  <c r="O61" i="1"/>
  <c r="F24" i="3"/>
  <c r="F209" i="3" s="1"/>
  <c r="H24" i="3"/>
  <c r="H209" i="3" s="1"/>
  <c r="P93" i="1"/>
  <c r="O186" i="3" s="1"/>
  <c r="J24" i="3"/>
  <c r="J209" i="3" s="1"/>
  <c r="N24" i="3"/>
  <c r="N209" i="3" s="1"/>
  <c r="K24" i="3"/>
  <c r="K209" i="3" s="1"/>
  <c r="M24" i="3"/>
  <c r="M209" i="3" s="1"/>
  <c r="L24" i="3"/>
  <c r="L209" i="3" s="1"/>
  <c r="J95" i="1"/>
  <c r="J94" i="1"/>
  <c r="J92" i="1"/>
  <c r="J91" i="1"/>
  <c r="J90" i="1"/>
  <c r="J89" i="1"/>
  <c r="J88" i="1"/>
  <c r="E95" i="1"/>
  <c r="E94" i="1"/>
  <c r="E92" i="1"/>
  <c r="E91" i="1"/>
  <c r="D148" i="3" s="1"/>
  <c r="E90" i="1"/>
  <c r="E89" i="1"/>
  <c r="E88" i="1"/>
  <c r="P88" i="1" l="1"/>
  <c r="P90" i="1"/>
  <c r="P92" i="1"/>
  <c r="P95" i="1"/>
  <c r="P91" i="1"/>
  <c r="O148" i="3" s="1"/>
  <c r="I148" i="3"/>
  <c r="P94" i="1"/>
  <c r="P89" i="1"/>
  <c r="O67" i="1"/>
  <c r="N67" i="1"/>
  <c r="M67" i="1"/>
  <c r="L67" i="1"/>
  <c r="K67" i="1"/>
  <c r="I67" i="1"/>
  <c r="H67" i="1"/>
  <c r="G67" i="1"/>
  <c r="F67" i="1"/>
  <c r="O65" i="1"/>
  <c r="N65" i="1"/>
  <c r="M65" i="1"/>
  <c r="L65" i="1"/>
  <c r="K65" i="1"/>
  <c r="I65" i="1"/>
  <c r="H65" i="1"/>
  <c r="G65" i="1"/>
  <c r="F65" i="1"/>
  <c r="O62" i="1"/>
  <c r="O270" i="1" s="1"/>
  <c r="O277" i="1" s="1"/>
  <c r="N62" i="1"/>
  <c r="N270" i="1" s="1"/>
  <c r="N277" i="1" s="1"/>
  <c r="M62" i="1"/>
  <c r="M270" i="1" s="1"/>
  <c r="M277" i="1" s="1"/>
  <c r="L62" i="1"/>
  <c r="L270" i="1" s="1"/>
  <c r="L277" i="1" s="1"/>
  <c r="K62" i="1"/>
  <c r="K270" i="1" s="1"/>
  <c r="K277" i="1" s="1"/>
  <c r="I62" i="1"/>
  <c r="I270" i="1" s="1"/>
  <c r="I277" i="1" s="1"/>
  <c r="H62" i="1"/>
  <c r="H270" i="1" s="1"/>
  <c r="H277" i="1" s="1"/>
  <c r="G62" i="1"/>
  <c r="G270" i="1" s="1"/>
  <c r="G277" i="1" s="1"/>
  <c r="F62" i="1"/>
  <c r="F270" i="1" s="1"/>
  <c r="F277" i="1" s="1"/>
  <c r="J84" i="1"/>
  <c r="I53" i="3" s="1"/>
  <c r="E84" i="1"/>
  <c r="D53" i="3" s="1"/>
  <c r="J78" i="1"/>
  <c r="I46" i="3" s="1"/>
  <c r="E78" i="1"/>
  <c r="D46" i="3" s="1"/>
  <c r="P84" i="1" l="1"/>
  <c r="O53" i="3" s="1"/>
  <c r="P78" i="1"/>
  <c r="O46" i="3" s="1"/>
  <c r="O197" i="1" l="1"/>
  <c r="K197" i="1"/>
  <c r="F164" i="1"/>
  <c r="E207" i="3" s="1"/>
  <c r="F105" i="1"/>
  <c r="F251" i="1"/>
  <c r="O194" i="1"/>
  <c r="K194" i="1"/>
  <c r="O231" i="1"/>
  <c r="K231" i="1"/>
  <c r="K125" i="1"/>
  <c r="J176" i="3" s="1"/>
  <c r="O127" i="1"/>
  <c r="F52" i="1" l="1"/>
  <c r="F162" i="1" l="1"/>
  <c r="E113" i="3"/>
  <c r="O200" i="1"/>
  <c r="K200" i="1"/>
  <c r="O199" i="1"/>
  <c r="K199" i="1"/>
  <c r="H197" i="1"/>
  <c r="F153" i="1"/>
  <c r="O105" i="1"/>
  <c r="K105" i="1"/>
  <c r="I45" i="1"/>
  <c r="I44" i="1"/>
  <c r="F40" i="1"/>
  <c r="D178" i="1" l="1"/>
  <c r="G20" i="1" l="1"/>
  <c r="F20" i="1"/>
  <c r="F252" i="1" l="1"/>
  <c r="I252" i="1"/>
  <c r="F210" i="1" l="1"/>
  <c r="E176" i="3" s="1"/>
  <c r="D54" i="1" l="1"/>
  <c r="F263" i="1" l="1"/>
  <c r="G175" i="1" l="1"/>
  <c r="F175" i="1"/>
  <c r="G179" i="1"/>
  <c r="F179" i="1"/>
  <c r="N183" i="3" l="1"/>
  <c r="M183" i="3"/>
  <c r="L183" i="3"/>
  <c r="K183" i="3"/>
  <c r="J183" i="3"/>
  <c r="H183" i="3"/>
  <c r="G183" i="3"/>
  <c r="F183" i="3"/>
  <c r="E183" i="3"/>
  <c r="N152" i="3"/>
  <c r="N155" i="3"/>
  <c r="M155" i="3"/>
  <c r="L155" i="3"/>
  <c r="K155" i="3"/>
  <c r="J155" i="3"/>
  <c r="H155" i="3"/>
  <c r="G155" i="3"/>
  <c r="F155" i="3"/>
  <c r="E155" i="3"/>
  <c r="N151" i="3"/>
  <c r="M151" i="3"/>
  <c r="L151" i="3"/>
  <c r="K151" i="3"/>
  <c r="J151" i="3"/>
  <c r="H151" i="3"/>
  <c r="G151" i="3"/>
  <c r="F151" i="3"/>
  <c r="E151" i="3"/>
  <c r="O174" i="1"/>
  <c r="N174" i="1"/>
  <c r="M174" i="1"/>
  <c r="L174" i="1"/>
  <c r="K174" i="1"/>
  <c r="I174" i="1"/>
  <c r="H174" i="1"/>
  <c r="G174" i="1"/>
  <c r="F174" i="1"/>
  <c r="O17" i="1"/>
  <c r="N17" i="1"/>
  <c r="M17" i="1"/>
  <c r="L17" i="1"/>
  <c r="K17" i="1"/>
  <c r="I17" i="1"/>
  <c r="H17" i="1"/>
  <c r="G17" i="1"/>
  <c r="F17" i="1"/>
  <c r="N181" i="3"/>
  <c r="M181" i="3"/>
  <c r="L181" i="3"/>
  <c r="K181" i="3"/>
  <c r="J181" i="3"/>
  <c r="H181" i="3"/>
  <c r="G181" i="3"/>
  <c r="F181" i="3"/>
  <c r="E181" i="3"/>
  <c r="O189" i="1"/>
  <c r="N189" i="1"/>
  <c r="M189" i="1"/>
  <c r="L189" i="1"/>
  <c r="K189" i="1"/>
  <c r="I189" i="1"/>
  <c r="H189" i="1"/>
  <c r="G189" i="1"/>
  <c r="F189" i="1"/>
  <c r="O240" i="1"/>
  <c r="N240" i="1"/>
  <c r="M240" i="1"/>
  <c r="L240" i="1"/>
  <c r="K240" i="1"/>
  <c r="I240" i="1"/>
  <c r="H240" i="1"/>
  <c r="G240" i="1"/>
  <c r="F240" i="1"/>
  <c r="J243" i="1"/>
  <c r="I155" i="3" s="1"/>
  <c r="E243" i="1"/>
  <c r="D155" i="3" s="1"/>
  <c r="E212" i="1"/>
  <c r="D181" i="3" s="1"/>
  <c r="J212" i="1"/>
  <c r="I181" i="3" s="1"/>
  <c r="E181" i="1"/>
  <c r="J181" i="1"/>
  <c r="I151" i="3" s="1"/>
  <c r="P181" i="1" l="1"/>
  <c r="O151" i="3" s="1"/>
  <c r="P212" i="1"/>
  <c r="E189" i="1"/>
  <c r="P243" i="1"/>
  <c r="O155" i="3" s="1"/>
  <c r="J189" i="1"/>
  <c r="D151" i="3"/>
  <c r="E19" i="3"/>
  <c r="F19" i="3"/>
  <c r="G19" i="3"/>
  <c r="H19" i="3"/>
  <c r="J19" i="3"/>
  <c r="K19" i="3"/>
  <c r="L19" i="3"/>
  <c r="M19" i="3"/>
  <c r="N19" i="3"/>
  <c r="O181" i="3" l="1"/>
  <c r="P189" i="1"/>
  <c r="N170" i="3"/>
  <c r="M170" i="3"/>
  <c r="L170" i="3"/>
  <c r="K170" i="3"/>
  <c r="J170" i="3"/>
  <c r="H170" i="3"/>
  <c r="G170" i="3"/>
  <c r="F170" i="3"/>
  <c r="E170" i="3"/>
  <c r="J46" i="1" l="1"/>
  <c r="I170" i="3" s="1"/>
  <c r="E46" i="1"/>
  <c r="J21" i="1"/>
  <c r="I19" i="3" s="1"/>
  <c r="E21" i="1"/>
  <c r="D170" i="3" l="1"/>
  <c r="P46" i="1"/>
  <c r="O170" i="3" s="1"/>
  <c r="P21" i="1"/>
  <c r="O19" i="3" s="1"/>
  <c r="D19" i="3"/>
  <c r="K130" i="1"/>
  <c r="F167" i="1" l="1"/>
  <c r="G167" i="1"/>
  <c r="H167" i="1"/>
  <c r="I167" i="1"/>
  <c r="K167" i="1"/>
  <c r="L167" i="1"/>
  <c r="M167" i="1"/>
  <c r="N167" i="1"/>
  <c r="O167" i="1"/>
  <c r="E66" i="3" l="1"/>
  <c r="F66" i="3"/>
  <c r="G66" i="3"/>
  <c r="H66" i="3"/>
  <c r="J66" i="3"/>
  <c r="K66" i="3"/>
  <c r="L66" i="3"/>
  <c r="M66" i="3"/>
  <c r="N66" i="3"/>
  <c r="F97" i="1" l="1"/>
  <c r="G97" i="1"/>
  <c r="H97" i="1"/>
  <c r="I97" i="1"/>
  <c r="K97" i="1"/>
  <c r="L97" i="1"/>
  <c r="M97" i="1"/>
  <c r="N97" i="1"/>
  <c r="O97" i="1"/>
  <c r="E109" i="1"/>
  <c r="J109" i="1"/>
  <c r="I66" i="3" s="1"/>
  <c r="D109" i="1"/>
  <c r="P109" i="1" l="1"/>
  <c r="O66" i="3" s="1"/>
  <c r="D66" i="3"/>
  <c r="E169" i="3"/>
  <c r="E163" i="3" s="1"/>
  <c r="F169" i="3"/>
  <c r="F163" i="3" s="1"/>
  <c r="G169" i="3"/>
  <c r="G163" i="3" s="1"/>
  <c r="H169" i="3"/>
  <c r="H163" i="3" s="1"/>
  <c r="J169" i="3"/>
  <c r="J163" i="3" s="1"/>
  <c r="K169" i="3"/>
  <c r="K163" i="3" s="1"/>
  <c r="L169" i="3"/>
  <c r="L163" i="3" s="1"/>
  <c r="M169" i="3"/>
  <c r="M163" i="3" s="1"/>
  <c r="N169" i="3"/>
  <c r="N163" i="3" s="1"/>
  <c r="E208" i="1"/>
  <c r="D169" i="3" s="1"/>
  <c r="D163" i="3" s="1"/>
  <c r="J208" i="1"/>
  <c r="J188" i="1" s="1"/>
  <c r="F188" i="1"/>
  <c r="G188" i="1"/>
  <c r="H188" i="1"/>
  <c r="I188" i="1"/>
  <c r="K188" i="1"/>
  <c r="L188" i="1"/>
  <c r="M188" i="1"/>
  <c r="N188" i="1"/>
  <c r="O188" i="1"/>
  <c r="E188" i="1" l="1"/>
  <c r="P208" i="1"/>
  <c r="I169" i="3"/>
  <c r="I163" i="3" s="1"/>
  <c r="E172" i="1"/>
  <c r="E167" i="1" s="1"/>
  <c r="J172" i="1"/>
  <c r="F130" i="1"/>
  <c r="G130" i="1"/>
  <c r="H130" i="1"/>
  <c r="I130" i="1"/>
  <c r="L130" i="1"/>
  <c r="M130" i="1"/>
  <c r="N130" i="1"/>
  <c r="O130" i="1"/>
  <c r="L131" i="1"/>
  <c r="E108" i="3"/>
  <c r="F108" i="3"/>
  <c r="G108" i="3"/>
  <c r="H108" i="3"/>
  <c r="J108" i="3"/>
  <c r="K108" i="3"/>
  <c r="L108" i="3"/>
  <c r="M108" i="3"/>
  <c r="N108" i="3"/>
  <c r="E109" i="3"/>
  <c r="E79" i="3" s="1"/>
  <c r="F109" i="3"/>
  <c r="F79" i="3" s="1"/>
  <c r="G109" i="3"/>
  <c r="G79" i="3" s="1"/>
  <c r="H109" i="3"/>
  <c r="H79" i="3" s="1"/>
  <c r="J109" i="3"/>
  <c r="J79" i="3" s="1"/>
  <c r="K109" i="3"/>
  <c r="K79" i="3" s="1"/>
  <c r="L109" i="3"/>
  <c r="L79" i="3" s="1"/>
  <c r="M109" i="3"/>
  <c r="M79" i="3" s="1"/>
  <c r="N109" i="3"/>
  <c r="N79" i="3" s="1"/>
  <c r="E110" i="3"/>
  <c r="F110" i="3"/>
  <c r="G110" i="3"/>
  <c r="H110" i="3"/>
  <c r="J110" i="3"/>
  <c r="K110" i="3"/>
  <c r="L110" i="3"/>
  <c r="M110" i="3"/>
  <c r="N110" i="3"/>
  <c r="E111" i="3"/>
  <c r="E80" i="3" s="1"/>
  <c r="F111" i="3"/>
  <c r="F80" i="3" s="1"/>
  <c r="G111" i="3"/>
  <c r="G80" i="3" s="1"/>
  <c r="H111" i="3"/>
  <c r="H80" i="3" s="1"/>
  <c r="J111" i="3"/>
  <c r="J80" i="3" s="1"/>
  <c r="K111" i="3"/>
  <c r="K80" i="3" s="1"/>
  <c r="L111" i="3"/>
  <c r="L80" i="3" s="1"/>
  <c r="M111" i="3"/>
  <c r="M80" i="3" s="1"/>
  <c r="N111" i="3"/>
  <c r="N80" i="3" s="1"/>
  <c r="E157" i="1"/>
  <c r="D109" i="3" s="1"/>
  <c r="E156" i="1"/>
  <c r="D108" i="3" s="1"/>
  <c r="J157" i="1"/>
  <c r="J156" i="1"/>
  <c r="I108" i="3" s="1"/>
  <c r="E136" i="3"/>
  <c r="F136" i="3"/>
  <c r="F128" i="3" s="1"/>
  <c r="G136" i="3"/>
  <c r="G128" i="3" s="1"/>
  <c r="H136" i="3"/>
  <c r="H128" i="3" s="1"/>
  <c r="J136" i="3"/>
  <c r="J128" i="3" s="1"/>
  <c r="K136" i="3"/>
  <c r="K128" i="3" s="1"/>
  <c r="L136" i="3"/>
  <c r="L128" i="3" s="1"/>
  <c r="M136" i="3"/>
  <c r="N136" i="3"/>
  <c r="N128" i="3" s="1"/>
  <c r="D136" i="3"/>
  <c r="D128" i="3" s="1"/>
  <c r="E128" i="3"/>
  <c r="M128" i="3"/>
  <c r="J158" i="1"/>
  <c r="I110" i="3" s="1"/>
  <c r="J159" i="1"/>
  <c r="J132" i="1" s="1"/>
  <c r="E158" i="1"/>
  <c r="D110" i="3" s="1"/>
  <c r="E159" i="1"/>
  <c r="F132" i="1"/>
  <c r="G132" i="1"/>
  <c r="H132" i="1"/>
  <c r="I132" i="1"/>
  <c r="K132" i="1"/>
  <c r="L132" i="1"/>
  <c r="M132" i="1"/>
  <c r="N132" i="1"/>
  <c r="O132" i="1"/>
  <c r="F131" i="1"/>
  <c r="G131" i="1"/>
  <c r="H131" i="1"/>
  <c r="I131" i="1"/>
  <c r="K131" i="1"/>
  <c r="M131" i="1"/>
  <c r="N131" i="1"/>
  <c r="O131" i="1"/>
  <c r="D131" i="1"/>
  <c r="D157" i="1"/>
  <c r="D159" i="1"/>
  <c r="D132" i="1"/>
  <c r="D158" i="1"/>
  <c r="D156" i="1"/>
  <c r="J22" i="1"/>
  <c r="J23" i="1"/>
  <c r="J24" i="1"/>
  <c r="J19" i="1" s="1"/>
  <c r="E24" i="1"/>
  <c r="D22" i="3" s="1"/>
  <c r="D17" i="3" s="1"/>
  <c r="D19" i="1"/>
  <c r="D24" i="1"/>
  <c r="E22" i="3"/>
  <c r="E17" i="3" s="1"/>
  <c r="F22" i="3"/>
  <c r="F17" i="3" s="1"/>
  <c r="G22" i="3"/>
  <c r="G17" i="3" s="1"/>
  <c r="H22" i="3"/>
  <c r="H17" i="3" s="1"/>
  <c r="I22" i="3"/>
  <c r="I17" i="3" s="1"/>
  <c r="J22" i="3"/>
  <c r="J17" i="3" s="1"/>
  <c r="K22" i="3"/>
  <c r="K17" i="3" s="1"/>
  <c r="L22" i="3"/>
  <c r="L17" i="3" s="1"/>
  <c r="M22" i="3"/>
  <c r="M17" i="3" s="1"/>
  <c r="N22" i="3"/>
  <c r="N17" i="3" s="1"/>
  <c r="F19" i="1"/>
  <c r="G19" i="1"/>
  <c r="H19" i="1"/>
  <c r="I19" i="1"/>
  <c r="K19" i="1"/>
  <c r="L19" i="1"/>
  <c r="M19" i="1"/>
  <c r="N19" i="1"/>
  <c r="O19" i="1"/>
  <c r="P188" i="1" l="1"/>
  <c r="O169" i="3"/>
  <c r="O163" i="3" s="1"/>
  <c r="P172" i="1"/>
  <c r="P167" i="1" s="1"/>
  <c r="J167" i="1"/>
  <c r="P157" i="1"/>
  <c r="O109" i="3" s="1"/>
  <c r="O79" i="3" s="1"/>
  <c r="I136" i="3"/>
  <c r="I128" i="3" s="1"/>
  <c r="D111" i="3"/>
  <c r="D80" i="3" s="1"/>
  <c r="I109" i="3"/>
  <c r="I79" i="3" s="1"/>
  <c r="J131" i="1"/>
  <c r="I111" i="3"/>
  <c r="I80" i="3" s="1"/>
  <c r="O136" i="3"/>
  <c r="O128" i="3" s="1"/>
  <c r="P156" i="1"/>
  <c r="P158" i="1"/>
  <c r="O110" i="3" s="1"/>
  <c r="E131" i="1"/>
  <c r="D79" i="3"/>
  <c r="P159" i="1"/>
  <c r="E132" i="1"/>
  <c r="P24" i="1"/>
  <c r="P19" i="1" s="1"/>
  <c r="E19" i="1"/>
  <c r="P131" i="1" l="1"/>
  <c r="O108" i="3"/>
  <c r="P132" i="1"/>
  <c r="O111" i="3"/>
  <c r="O80" i="3" s="1"/>
  <c r="O22" i="3"/>
  <c r="O17" i="3" s="1"/>
  <c r="N135" i="3" l="1"/>
  <c r="M135" i="3"/>
  <c r="L135" i="3"/>
  <c r="K135" i="3"/>
  <c r="J135" i="3"/>
  <c r="H135" i="3"/>
  <c r="G135" i="3"/>
  <c r="F135" i="3"/>
  <c r="E135" i="3"/>
  <c r="O166" i="1"/>
  <c r="N166" i="1"/>
  <c r="M166" i="1"/>
  <c r="L166" i="1"/>
  <c r="K166" i="1"/>
  <c r="I166" i="1"/>
  <c r="H166" i="1"/>
  <c r="J171" i="1"/>
  <c r="I135" i="3" s="1"/>
  <c r="E171" i="1"/>
  <c r="D135" i="3" s="1"/>
  <c r="E237" i="1"/>
  <c r="E235" i="1"/>
  <c r="N41" i="3"/>
  <c r="M41" i="3"/>
  <c r="L41" i="3"/>
  <c r="K41" i="3"/>
  <c r="J41" i="3"/>
  <c r="H41" i="3"/>
  <c r="G41" i="3"/>
  <c r="F41" i="3"/>
  <c r="E41" i="3"/>
  <c r="O64" i="1"/>
  <c r="N64" i="1"/>
  <c r="M64" i="1"/>
  <c r="L64" i="1"/>
  <c r="K64" i="1"/>
  <c r="I64" i="1"/>
  <c r="H64" i="1"/>
  <c r="F64" i="1"/>
  <c r="I41" i="3"/>
  <c r="G64" i="1"/>
  <c r="N21" i="3"/>
  <c r="M21" i="3"/>
  <c r="L21" i="3"/>
  <c r="K21" i="3"/>
  <c r="J21" i="3"/>
  <c r="H21" i="3"/>
  <c r="G21" i="3"/>
  <c r="F21" i="3"/>
  <c r="E21" i="3"/>
  <c r="I21" i="3"/>
  <c r="E23" i="1"/>
  <c r="O41" i="3" l="1"/>
  <c r="P171" i="1"/>
  <c r="O135" i="3" s="1"/>
  <c r="D41" i="3"/>
  <c r="P23" i="1"/>
  <c r="D21" i="3"/>
  <c r="J128" i="1"/>
  <c r="E128" i="1"/>
  <c r="O21" i="3" l="1"/>
  <c r="P128" i="1"/>
  <c r="N160" i="3" l="1"/>
  <c r="M160" i="3"/>
  <c r="L160" i="3"/>
  <c r="K160" i="3"/>
  <c r="J160" i="3"/>
  <c r="H160" i="3"/>
  <c r="G160" i="3"/>
  <c r="F160" i="3"/>
  <c r="E160" i="3"/>
  <c r="N222" i="1"/>
  <c r="M222" i="1"/>
  <c r="L222" i="1"/>
  <c r="I222" i="1"/>
  <c r="H222" i="1"/>
  <c r="J235" i="1" l="1"/>
  <c r="I160" i="3" s="1"/>
  <c r="P235" i="1" l="1"/>
  <c r="O160" i="3" s="1"/>
  <c r="D160" i="3"/>
  <c r="F222" i="1" l="1"/>
  <c r="N66" i="1" l="1"/>
  <c r="M66" i="1"/>
  <c r="L66" i="1"/>
  <c r="I66" i="1"/>
  <c r="H66" i="1"/>
  <c r="G66" i="1"/>
  <c r="O69" i="1"/>
  <c r="N69" i="1"/>
  <c r="M69" i="1"/>
  <c r="L69" i="1"/>
  <c r="K69" i="1"/>
  <c r="I69" i="1"/>
  <c r="H69" i="1"/>
  <c r="G69" i="1"/>
  <c r="F69" i="1"/>
  <c r="O68" i="1"/>
  <c r="N68" i="1"/>
  <c r="M68" i="1"/>
  <c r="L68" i="1"/>
  <c r="K68" i="1"/>
  <c r="I68" i="1"/>
  <c r="H68" i="1"/>
  <c r="G68" i="1"/>
  <c r="N63" i="1"/>
  <c r="M63" i="1"/>
  <c r="L63" i="1"/>
  <c r="I63" i="1"/>
  <c r="H63" i="1"/>
  <c r="G63" i="1"/>
  <c r="F63" i="1"/>
  <c r="J81" i="1"/>
  <c r="I50" i="3" s="1"/>
  <c r="E81" i="1"/>
  <c r="D50" i="3" s="1"/>
  <c r="P81" i="1" l="1"/>
  <c r="O50" i="3" s="1"/>
  <c r="J258" i="1"/>
  <c r="M172" i="3" l="1"/>
  <c r="M171" i="3" s="1"/>
  <c r="L172" i="3"/>
  <c r="L171" i="3" s="1"/>
  <c r="K172" i="3"/>
  <c r="K171" i="3" s="1"/>
  <c r="H172" i="3"/>
  <c r="H171" i="3" s="1"/>
  <c r="G172" i="3"/>
  <c r="G171" i="3" s="1"/>
  <c r="F172" i="3"/>
  <c r="F171" i="3" s="1"/>
  <c r="M185" i="1" l="1"/>
  <c r="H185" i="1"/>
  <c r="J209" i="1"/>
  <c r="E209" i="1"/>
  <c r="P209" i="1" l="1"/>
  <c r="N154" i="3" l="1"/>
  <c r="M154" i="3"/>
  <c r="L154" i="3"/>
  <c r="K154" i="3"/>
  <c r="J154" i="3"/>
  <c r="H154" i="3"/>
  <c r="G154" i="3"/>
  <c r="F154" i="3"/>
  <c r="E154" i="3"/>
  <c r="J232" i="1"/>
  <c r="E232" i="1"/>
  <c r="E230" i="1"/>
  <c r="N18" i="3"/>
  <c r="M18" i="3"/>
  <c r="L18" i="3"/>
  <c r="K18" i="3"/>
  <c r="J18" i="3"/>
  <c r="H18" i="3"/>
  <c r="O257" i="1"/>
  <c r="O256" i="1" s="1"/>
  <c r="N257" i="1"/>
  <c r="N256" i="1" s="1"/>
  <c r="M257" i="1"/>
  <c r="M256" i="1" s="1"/>
  <c r="L257" i="1"/>
  <c r="L256" i="1" s="1"/>
  <c r="K257" i="1"/>
  <c r="K256" i="1" s="1"/>
  <c r="J257" i="1"/>
  <c r="J256" i="1" s="1"/>
  <c r="I257" i="1"/>
  <c r="I256" i="1" s="1"/>
  <c r="H257" i="1"/>
  <c r="H256" i="1" s="1"/>
  <c r="G257" i="1"/>
  <c r="G256" i="1" s="1"/>
  <c r="F257" i="1"/>
  <c r="F256" i="1" s="1"/>
  <c r="E258" i="1"/>
  <c r="P258" i="1" s="1"/>
  <c r="P257" i="1" s="1"/>
  <c r="P256" i="1" s="1"/>
  <c r="N172" i="3"/>
  <c r="N171" i="3" s="1"/>
  <c r="J172" i="3"/>
  <c r="J171" i="3" s="1"/>
  <c r="E257" i="1" l="1"/>
  <c r="E256" i="1" s="1"/>
  <c r="P232" i="1"/>
  <c r="N185" i="1"/>
  <c r="O66" i="1"/>
  <c r="K66" i="1"/>
  <c r="F66" i="1"/>
  <c r="J69" i="1" l="1"/>
  <c r="M159" i="3"/>
  <c r="L159" i="3"/>
  <c r="K159" i="3"/>
  <c r="H159" i="3"/>
  <c r="G159" i="3"/>
  <c r="F159" i="3"/>
  <c r="E159" i="3"/>
  <c r="M158" i="3"/>
  <c r="L158" i="3"/>
  <c r="K158" i="3"/>
  <c r="H158" i="3"/>
  <c r="G158" i="3"/>
  <c r="F158" i="3"/>
  <c r="E158" i="3"/>
  <c r="O99" i="1"/>
  <c r="N99" i="1"/>
  <c r="M99" i="1"/>
  <c r="L99" i="1"/>
  <c r="K99" i="1"/>
  <c r="I99" i="1"/>
  <c r="H99" i="1"/>
  <c r="G99" i="1"/>
  <c r="F99" i="1"/>
  <c r="J123" i="1"/>
  <c r="J124" i="1"/>
  <c r="E123" i="1"/>
  <c r="E124" i="1"/>
  <c r="E99" i="1" s="1"/>
  <c r="O63" i="1"/>
  <c r="K63" i="1"/>
  <c r="J159" i="3" l="1"/>
  <c r="N159" i="3"/>
  <c r="E69" i="1"/>
  <c r="P124" i="1"/>
  <c r="P99" i="1" s="1"/>
  <c r="P123" i="1"/>
  <c r="J99" i="1"/>
  <c r="P69" i="1" l="1"/>
  <c r="D201" i="1"/>
  <c r="N177" i="3" l="1"/>
  <c r="M177" i="3"/>
  <c r="L177" i="3"/>
  <c r="K177" i="3"/>
  <c r="J177" i="3"/>
  <c r="H177" i="3"/>
  <c r="G177" i="3"/>
  <c r="F177" i="3"/>
  <c r="E177" i="3"/>
  <c r="F174" i="3" l="1"/>
  <c r="F142" i="3" s="1"/>
  <c r="F211" i="3" s="1"/>
  <c r="H174" i="3"/>
  <c r="H142" i="3" s="1"/>
  <c r="H211" i="3" s="1"/>
  <c r="K174" i="3"/>
  <c r="K142" i="3" s="1"/>
  <c r="K211" i="3" s="1"/>
  <c r="M174" i="3"/>
  <c r="M142" i="3" s="1"/>
  <c r="M211" i="3" s="1"/>
  <c r="E174" i="3"/>
  <c r="E142" i="3" s="1"/>
  <c r="E211" i="3" s="1"/>
  <c r="G174" i="3"/>
  <c r="G142" i="3" s="1"/>
  <c r="G211" i="3" s="1"/>
  <c r="L174" i="3"/>
  <c r="L142" i="3" s="1"/>
  <c r="L211" i="3" s="1"/>
  <c r="N174" i="3"/>
  <c r="N142" i="3" s="1"/>
  <c r="N211" i="3" s="1"/>
  <c r="J174" i="3"/>
  <c r="J142" i="3" s="1"/>
  <c r="J211" i="3" s="1"/>
  <c r="O103" i="1"/>
  <c r="N103" i="1"/>
  <c r="M103" i="1"/>
  <c r="L103" i="1"/>
  <c r="K103" i="1"/>
  <c r="I103" i="1"/>
  <c r="H103" i="1"/>
  <c r="G103" i="1"/>
  <c r="F103" i="1"/>
  <c r="O223" i="1"/>
  <c r="N223" i="1"/>
  <c r="M223" i="1"/>
  <c r="L223" i="1"/>
  <c r="K223" i="1"/>
  <c r="I223" i="1"/>
  <c r="H223" i="1"/>
  <c r="G223" i="1"/>
  <c r="F223" i="1"/>
  <c r="E223" i="1"/>
  <c r="F272" i="1" l="1"/>
  <c r="H272" i="1"/>
  <c r="K272" i="1"/>
  <c r="M272" i="1"/>
  <c r="O272" i="1"/>
  <c r="G272" i="1"/>
  <c r="I272" i="1"/>
  <c r="L272" i="1"/>
  <c r="N272" i="1"/>
  <c r="E172" i="3" l="1"/>
  <c r="E171" i="3" s="1"/>
  <c r="G18" i="3" l="1"/>
  <c r="M152" i="3"/>
  <c r="L152" i="3"/>
  <c r="K152" i="3"/>
  <c r="H152" i="3"/>
  <c r="G152" i="3"/>
  <c r="F152" i="3"/>
  <c r="E152" i="3"/>
  <c r="N150" i="3" l="1"/>
  <c r="M150" i="3"/>
  <c r="L150" i="3"/>
  <c r="K150" i="3"/>
  <c r="J150" i="3"/>
  <c r="H150" i="3"/>
  <c r="G150" i="3"/>
  <c r="F150" i="3"/>
  <c r="E150" i="3"/>
  <c r="M149" i="3"/>
  <c r="L149" i="3"/>
  <c r="K149" i="3"/>
  <c r="H149" i="3"/>
  <c r="G149" i="3"/>
  <c r="F149" i="3"/>
  <c r="E149" i="3"/>
  <c r="M153" i="3"/>
  <c r="L153" i="3"/>
  <c r="K153" i="3"/>
  <c r="H153" i="3"/>
  <c r="G153" i="3"/>
  <c r="F153" i="3"/>
  <c r="E153" i="3"/>
  <c r="J163" i="1" l="1"/>
  <c r="E163" i="1"/>
  <c r="D150" i="3" s="1"/>
  <c r="J121" i="1"/>
  <c r="E121" i="1"/>
  <c r="E42" i="1"/>
  <c r="E41" i="1"/>
  <c r="D152" i="3" s="1"/>
  <c r="J42" i="1"/>
  <c r="P42" i="1" s="1"/>
  <c r="J41" i="1"/>
  <c r="P41" i="1" l="1"/>
  <c r="P121" i="1"/>
  <c r="P163" i="1"/>
  <c r="O150" i="3" s="1"/>
  <c r="I150" i="3"/>
  <c r="N153" i="3"/>
  <c r="J153" i="3"/>
  <c r="E126" i="1" l="1"/>
  <c r="J126" i="1"/>
  <c r="J103" i="1" l="1"/>
  <c r="D177" i="3"/>
  <c r="E103" i="1"/>
  <c r="E272" i="1" s="1"/>
  <c r="P126" i="1"/>
  <c r="J237" i="1"/>
  <c r="J223" i="1" s="1"/>
  <c r="J272" i="1" l="1"/>
  <c r="D174" i="3"/>
  <c r="I177" i="3"/>
  <c r="P103" i="1"/>
  <c r="P237" i="1"/>
  <c r="P223" i="1" s="1"/>
  <c r="N168" i="3"/>
  <c r="M168" i="3"/>
  <c r="L168" i="3"/>
  <c r="K168" i="3"/>
  <c r="J168" i="3"/>
  <c r="H168" i="3"/>
  <c r="G168" i="3"/>
  <c r="F168" i="3"/>
  <c r="E168" i="3"/>
  <c r="N114" i="3"/>
  <c r="M114" i="3"/>
  <c r="L114" i="3"/>
  <c r="K114" i="3"/>
  <c r="J114" i="3"/>
  <c r="H114" i="3"/>
  <c r="G114" i="3"/>
  <c r="F114" i="3"/>
  <c r="N102" i="3"/>
  <c r="M102" i="3"/>
  <c r="L102" i="3"/>
  <c r="K102" i="3"/>
  <c r="J102" i="3"/>
  <c r="H102" i="3"/>
  <c r="G102" i="3"/>
  <c r="F102" i="3"/>
  <c r="E102" i="3"/>
  <c r="N100" i="3"/>
  <c r="M100" i="3"/>
  <c r="L100" i="3"/>
  <c r="K100" i="3"/>
  <c r="J100" i="3"/>
  <c r="H100" i="3"/>
  <c r="G100" i="3"/>
  <c r="F100" i="3"/>
  <c r="E100" i="3"/>
  <c r="N91" i="3"/>
  <c r="M91" i="3"/>
  <c r="L91" i="3"/>
  <c r="K91" i="3"/>
  <c r="J91" i="3"/>
  <c r="H91" i="3"/>
  <c r="G91" i="3"/>
  <c r="F91" i="3"/>
  <c r="E91" i="3"/>
  <c r="N89" i="3"/>
  <c r="M89" i="3"/>
  <c r="L89" i="3"/>
  <c r="K89" i="3"/>
  <c r="J89" i="3"/>
  <c r="H89" i="3"/>
  <c r="G89" i="3"/>
  <c r="F89" i="3"/>
  <c r="E89" i="3"/>
  <c r="N85" i="3"/>
  <c r="M85" i="3"/>
  <c r="L85" i="3"/>
  <c r="K85" i="3"/>
  <c r="J85" i="3"/>
  <c r="H85" i="3"/>
  <c r="G85" i="3"/>
  <c r="F85" i="3"/>
  <c r="N75" i="3"/>
  <c r="M75" i="3"/>
  <c r="L75" i="3"/>
  <c r="K75" i="3"/>
  <c r="J75" i="3"/>
  <c r="H75" i="3"/>
  <c r="G75" i="3"/>
  <c r="F75" i="3"/>
  <c r="E75" i="3"/>
  <c r="N74" i="3"/>
  <c r="M74" i="3"/>
  <c r="L74" i="3"/>
  <c r="K74" i="3"/>
  <c r="J74" i="3"/>
  <c r="H74" i="3"/>
  <c r="G74" i="3"/>
  <c r="F74" i="3"/>
  <c r="E74" i="3"/>
  <c r="N72" i="3"/>
  <c r="M72" i="3"/>
  <c r="L72" i="3"/>
  <c r="K72" i="3"/>
  <c r="J72" i="3"/>
  <c r="H72" i="3"/>
  <c r="G72" i="3"/>
  <c r="F72" i="3"/>
  <c r="E72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I68" i="3"/>
  <c r="H68" i="3"/>
  <c r="G68" i="3"/>
  <c r="F68" i="3"/>
  <c r="E68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N63" i="3"/>
  <c r="M63" i="3"/>
  <c r="L63" i="3"/>
  <c r="K63" i="3"/>
  <c r="J63" i="3"/>
  <c r="H63" i="3"/>
  <c r="G63" i="3"/>
  <c r="F63" i="3"/>
  <c r="E63" i="3"/>
  <c r="N39" i="3"/>
  <c r="M39" i="3"/>
  <c r="L39" i="3"/>
  <c r="K39" i="3"/>
  <c r="J39" i="3"/>
  <c r="H39" i="3"/>
  <c r="G39" i="3"/>
  <c r="F39" i="3"/>
  <c r="N27" i="3"/>
  <c r="M27" i="3"/>
  <c r="L27" i="3"/>
  <c r="K27" i="3"/>
  <c r="J27" i="3"/>
  <c r="H27" i="3"/>
  <c r="G27" i="3"/>
  <c r="F27" i="3"/>
  <c r="E27" i="3"/>
  <c r="N34" i="3"/>
  <c r="M34" i="3"/>
  <c r="L34" i="3"/>
  <c r="K34" i="3"/>
  <c r="J34" i="3"/>
  <c r="H34" i="3"/>
  <c r="G34" i="3"/>
  <c r="F34" i="3"/>
  <c r="E34" i="3"/>
  <c r="E25" i="3" s="1"/>
  <c r="J66" i="1"/>
  <c r="E66" i="1"/>
  <c r="J64" i="1"/>
  <c r="E64" i="1"/>
  <c r="O186" i="1"/>
  <c r="N186" i="1"/>
  <c r="M186" i="1"/>
  <c r="L186" i="1"/>
  <c r="K186" i="1"/>
  <c r="I186" i="1"/>
  <c r="H186" i="1"/>
  <c r="G186" i="1"/>
  <c r="F186" i="1"/>
  <c r="O98" i="1"/>
  <c r="N98" i="1"/>
  <c r="M98" i="1"/>
  <c r="L98" i="1"/>
  <c r="K98" i="1"/>
  <c r="I98" i="1"/>
  <c r="H98" i="1"/>
  <c r="G98" i="1"/>
  <c r="F98" i="1"/>
  <c r="D142" i="3" l="1"/>
  <c r="D211" i="3" s="1"/>
  <c r="P272" i="1"/>
  <c r="I174" i="3"/>
  <c r="I142" i="3" s="1"/>
  <c r="I211" i="3" s="1"/>
  <c r="F25" i="3"/>
  <c r="H25" i="3"/>
  <c r="K25" i="3"/>
  <c r="M25" i="3"/>
  <c r="G25" i="3"/>
  <c r="J25" i="3"/>
  <c r="L25" i="3"/>
  <c r="N25" i="3"/>
  <c r="O177" i="3"/>
  <c r="I34" i="3"/>
  <c r="P64" i="1"/>
  <c r="D34" i="3"/>
  <c r="P66" i="1"/>
  <c r="O174" i="3" l="1"/>
  <c r="O142" i="3" s="1"/>
  <c r="O211" i="3" s="1"/>
  <c r="I25" i="3"/>
  <c r="D25" i="3"/>
  <c r="O34" i="3"/>
  <c r="O187" i="1"/>
  <c r="N187" i="1"/>
  <c r="M187" i="1"/>
  <c r="L187" i="1"/>
  <c r="K187" i="1"/>
  <c r="I187" i="1"/>
  <c r="H187" i="1"/>
  <c r="G187" i="1"/>
  <c r="F187" i="1"/>
  <c r="O25" i="3" l="1"/>
  <c r="O101" i="1"/>
  <c r="N101" i="1"/>
  <c r="M101" i="1"/>
  <c r="L101" i="1"/>
  <c r="K101" i="1"/>
  <c r="I101" i="1"/>
  <c r="H101" i="1"/>
  <c r="G101" i="1"/>
  <c r="F101" i="1"/>
  <c r="O100" i="1"/>
  <c r="N100" i="1"/>
  <c r="M100" i="1"/>
  <c r="L100" i="1"/>
  <c r="K100" i="1"/>
  <c r="I100" i="1"/>
  <c r="H100" i="1"/>
  <c r="G100" i="1"/>
  <c r="O133" i="1" l="1"/>
  <c r="N133" i="1"/>
  <c r="M133" i="1"/>
  <c r="L133" i="1"/>
  <c r="K133" i="1"/>
  <c r="I133" i="1"/>
  <c r="H133" i="1"/>
  <c r="G133" i="1"/>
  <c r="O102" i="1"/>
  <c r="N102" i="1"/>
  <c r="M102" i="1"/>
  <c r="L102" i="1"/>
  <c r="K102" i="1"/>
  <c r="I102" i="1"/>
  <c r="H102" i="1"/>
  <c r="G102" i="1"/>
  <c r="F102" i="1"/>
  <c r="J108" i="1"/>
  <c r="E108" i="1"/>
  <c r="J107" i="1"/>
  <c r="I64" i="3" s="1"/>
  <c r="J106" i="1"/>
  <c r="I63" i="3" s="1"/>
  <c r="E106" i="1"/>
  <c r="D63" i="3" s="1"/>
  <c r="J113" i="1"/>
  <c r="I70" i="3" s="1"/>
  <c r="E113" i="1"/>
  <c r="D70" i="3" s="1"/>
  <c r="E111" i="1"/>
  <c r="F100" i="1" l="1"/>
  <c r="E64" i="3"/>
  <c r="P111" i="1"/>
  <c r="O68" i="3" s="1"/>
  <c r="D68" i="3"/>
  <c r="J101" i="1"/>
  <c r="I65" i="3"/>
  <c r="E101" i="1"/>
  <c r="D65" i="3"/>
  <c r="E98" i="1"/>
  <c r="J98" i="1"/>
  <c r="E107" i="1"/>
  <c r="P113" i="1"/>
  <c r="O70" i="3" s="1"/>
  <c r="P106" i="1"/>
  <c r="O63" i="3" s="1"/>
  <c r="P108" i="1"/>
  <c r="P101" i="1" l="1"/>
  <c r="O65" i="3"/>
  <c r="P107" i="1"/>
  <c r="O64" i="3" s="1"/>
  <c r="D64" i="3"/>
  <c r="P98" i="1"/>
  <c r="N162" i="3"/>
  <c r="N141" i="3" s="1"/>
  <c r="M162" i="3"/>
  <c r="M141" i="3" s="1"/>
  <c r="L162" i="3"/>
  <c r="L141" i="3" s="1"/>
  <c r="K162" i="3"/>
  <c r="K141" i="3" s="1"/>
  <c r="J162" i="3"/>
  <c r="J141" i="3" s="1"/>
  <c r="H162" i="3"/>
  <c r="H141" i="3" s="1"/>
  <c r="G162" i="3"/>
  <c r="G141" i="3" s="1"/>
  <c r="F162" i="3"/>
  <c r="F141" i="3" s="1"/>
  <c r="E162" i="3"/>
  <c r="E141" i="3" s="1"/>
  <c r="N146" i="3"/>
  <c r="N140" i="3" s="1"/>
  <c r="M146" i="3"/>
  <c r="M140" i="3" s="1"/>
  <c r="L146" i="3"/>
  <c r="L140" i="3" s="1"/>
  <c r="K146" i="3"/>
  <c r="K140" i="3" s="1"/>
  <c r="J146" i="3"/>
  <c r="J140" i="3" s="1"/>
  <c r="H146" i="3"/>
  <c r="H140" i="3" s="1"/>
  <c r="G146" i="3"/>
  <c r="G140" i="3" s="1"/>
  <c r="F146" i="3"/>
  <c r="F140" i="3" s="1"/>
  <c r="E146" i="3"/>
  <c r="E140" i="3" s="1"/>
  <c r="N60" i="3"/>
  <c r="M60" i="3"/>
  <c r="L60" i="3"/>
  <c r="K60" i="3"/>
  <c r="J60" i="3"/>
  <c r="H60" i="3"/>
  <c r="G60" i="3"/>
  <c r="F60" i="3"/>
  <c r="E60" i="3"/>
  <c r="N61" i="3"/>
  <c r="M61" i="3"/>
  <c r="L61" i="3"/>
  <c r="K61" i="3"/>
  <c r="J61" i="3"/>
  <c r="H61" i="3"/>
  <c r="G61" i="3"/>
  <c r="F61" i="3"/>
  <c r="E61" i="3"/>
  <c r="N59" i="3"/>
  <c r="M59" i="3"/>
  <c r="L59" i="3"/>
  <c r="K59" i="3"/>
  <c r="J59" i="3"/>
  <c r="H59" i="3"/>
  <c r="G59" i="3"/>
  <c r="F59" i="3"/>
  <c r="H58" i="3"/>
  <c r="G58" i="3"/>
  <c r="F58" i="3"/>
  <c r="E58" i="3"/>
  <c r="F81" i="3" l="1"/>
  <c r="H81" i="3"/>
  <c r="M81" i="3"/>
  <c r="K81" i="3"/>
  <c r="K58" i="3"/>
  <c r="M58" i="3"/>
  <c r="G81" i="3"/>
  <c r="J81" i="3"/>
  <c r="L81" i="3"/>
  <c r="N81" i="3"/>
  <c r="J58" i="3"/>
  <c r="L58" i="3"/>
  <c r="N58" i="3"/>
  <c r="J207" i="1"/>
  <c r="E207" i="1"/>
  <c r="D168" i="3" s="1"/>
  <c r="J205" i="1"/>
  <c r="J186" i="1" s="1"/>
  <c r="E205" i="1"/>
  <c r="E186" i="1" s="1"/>
  <c r="J162" i="1"/>
  <c r="I114" i="3" s="1"/>
  <c r="J150" i="1"/>
  <c r="I102" i="3" s="1"/>
  <c r="E150" i="1"/>
  <c r="D102" i="3" s="1"/>
  <c r="J148" i="1"/>
  <c r="I100" i="3" s="1"/>
  <c r="E148" i="1"/>
  <c r="D100" i="3" s="1"/>
  <c r="J144" i="1"/>
  <c r="I91" i="3" s="1"/>
  <c r="E144" i="1"/>
  <c r="D91" i="3" s="1"/>
  <c r="J142" i="1"/>
  <c r="I89" i="3" s="1"/>
  <c r="E142" i="1"/>
  <c r="D89" i="3" s="1"/>
  <c r="J138" i="1"/>
  <c r="J118" i="1"/>
  <c r="I75" i="3" s="1"/>
  <c r="E118" i="1"/>
  <c r="D75" i="3" s="1"/>
  <c r="J117" i="1"/>
  <c r="E117" i="1"/>
  <c r="J115" i="1"/>
  <c r="I72" i="3" s="1"/>
  <c r="E115" i="1"/>
  <c r="D72" i="3" s="1"/>
  <c r="J87" i="1"/>
  <c r="E87" i="1"/>
  <c r="J80" i="1"/>
  <c r="I49" i="3" s="1"/>
  <c r="I27" i="3" s="1"/>
  <c r="E80" i="1"/>
  <c r="D49" i="3" s="1"/>
  <c r="D27" i="3" s="1"/>
  <c r="J76" i="1"/>
  <c r="I44" i="3" s="1"/>
  <c r="I26" i="3" s="1"/>
  <c r="E76" i="1"/>
  <c r="D44" i="3" s="1"/>
  <c r="D26" i="3" s="1"/>
  <c r="J75" i="1"/>
  <c r="I43" i="3" s="1"/>
  <c r="I24" i="3" s="1"/>
  <c r="I209" i="3" s="1"/>
  <c r="E75" i="1"/>
  <c r="D43" i="3" s="1"/>
  <c r="D24" i="3" s="1"/>
  <c r="D209" i="3" s="1"/>
  <c r="J73" i="1"/>
  <c r="I40" i="3" s="1"/>
  <c r="F68" i="1"/>
  <c r="J67" i="1" l="1"/>
  <c r="I56" i="3"/>
  <c r="I28" i="3" s="1"/>
  <c r="E67" i="1"/>
  <c r="D56" i="3"/>
  <c r="D28" i="3" s="1"/>
  <c r="J62" i="1"/>
  <c r="J270" i="1" s="1"/>
  <c r="J277" i="1" s="1"/>
  <c r="J65" i="1"/>
  <c r="E62" i="1"/>
  <c r="E270" i="1" s="1"/>
  <c r="E277" i="1" s="1"/>
  <c r="E65" i="1"/>
  <c r="J68" i="1"/>
  <c r="I159" i="3"/>
  <c r="J63" i="1"/>
  <c r="D159" i="3"/>
  <c r="D146" i="3" s="1"/>
  <c r="E63" i="1"/>
  <c r="E39" i="3"/>
  <c r="E138" i="1"/>
  <c r="D85" i="3" s="1"/>
  <c r="E85" i="3"/>
  <c r="E162" i="1"/>
  <c r="P162" i="1" s="1"/>
  <c r="O114" i="3" s="1"/>
  <c r="E114" i="3"/>
  <c r="J133" i="1"/>
  <c r="I85" i="3"/>
  <c r="J187" i="1"/>
  <c r="I168" i="3"/>
  <c r="E100" i="1"/>
  <c r="D74" i="3"/>
  <c r="I39" i="3"/>
  <c r="J100" i="1"/>
  <c r="I74" i="3"/>
  <c r="P207" i="1"/>
  <c r="E187" i="1"/>
  <c r="P205" i="1"/>
  <c r="P186" i="1" s="1"/>
  <c r="E102" i="1"/>
  <c r="J102" i="1"/>
  <c r="E73" i="1"/>
  <c r="F133" i="1"/>
  <c r="P142" i="1"/>
  <c r="O89" i="3" s="1"/>
  <c r="P144" i="1"/>
  <c r="O91" i="3" s="1"/>
  <c r="P148" i="1"/>
  <c r="O100" i="3" s="1"/>
  <c r="P150" i="1"/>
  <c r="O102" i="3" s="1"/>
  <c r="P115" i="1"/>
  <c r="O72" i="3" s="1"/>
  <c r="P117" i="1"/>
  <c r="P118" i="1"/>
  <c r="O75" i="3" s="1"/>
  <c r="P75" i="1"/>
  <c r="O43" i="3" s="1"/>
  <c r="O24" i="3" s="1"/>
  <c r="O209" i="3" s="1"/>
  <c r="P76" i="1"/>
  <c r="O44" i="3" s="1"/>
  <c r="O26" i="3" s="1"/>
  <c r="P80" i="1"/>
  <c r="O49" i="3" s="1"/>
  <c r="O27" i="3" s="1"/>
  <c r="P87" i="1"/>
  <c r="P63" i="1"/>
  <c r="P67" i="1" l="1"/>
  <c r="O56" i="3"/>
  <c r="O28" i="3" s="1"/>
  <c r="E68" i="1"/>
  <c r="D40" i="3"/>
  <c r="P65" i="1"/>
  <c r="P62" i="1"/>
  <c r="P270" i="1" s="1"/>
  <c r="P277" i="1" s="1"/>
  <c r="D114" i="3"/>
  <c r="P138" i="1"/>
  <c r="O85" i="3" s="1"/>
  <c r="O159" i="3"/>
  <c r="E133" i="1"/>
  <c r="P187" i="1"/>
  <c r="O168" i="3"/>
  <c r="P100" i="1"/>
  <c r="O74" i="3"/>
  <c r="D39" i="3"/>
  <c r="P73" i="1"/>
  <c r="P102" i="1"/>
  <c r="P68" i="1" l="1"/>
  <c r="O40" i="3"/>
  <c r="P133" i="1"/>
  <c r="O39" i="3"/>
  <c r="C190" i="3"/>
  <c r="N193" i="3"/>
  <c r="M193" i="3"/>
  <c r="L193" i="3"/>
  <c r="K193" i="3"/>
  <c r="J193" i="3"/>
  <c r="H193" i="3"/>
  <c r="G193" i="3"/>
  <c r="F193" i="3"/>
  <c r="E193" i="3"/>
  <c r="E190" i="3" s="1"/>
  <c r="E188" i="3" s="1"/>
  <c r="D55" i="1"/>
  <c r="O18" i="1"/>
  <c r="O271" i="1" s="1"/>
  <c r="N18" i="1"/>
  <c r="N271" i="1" s="1"/>
  <c r="M18" i="1"/>
  <c r="M271" i="1" s="1"/>
  <c r="L18" i="1"/>
  <c r="L271" i="1" s="1"/>
  <c r="K18" i="1"/>
  <c r="K271" i="1" s="1"/>
  <c r="I18" i="1"/>
  <c r="I271" i="1" s="1"/>
  <c r="H18" i="1"/>
  <c r="H271" i="1" s="1"/>
  <c r="G18" i="1"/>
  <c r="G271" i="1" s="1"/>
  <c r="F18" i="1"/>
  <c r="F271" i="1" s="1"/>
  <c r="J55" i="1"/>
  <c r="J18" i="1" s="1"/>
  <c r="J271" i="1" s="1"/>
  <c r="E55" i="1"/>
  <c r="E18" i="1" s="1"/>
  <c r="E271" i="1" s="1"/>
  <c r="F190" i="3" l="1"/>
  <c r="F188" i="3" s="1"/>
  <c r="F210" i="3"/>
  <c r="K190" i="3"/>
  <c r="K188" i="3" s="1"/>
  <c r="K210" i="3"/>
  <c r="M190" i="3"/>
  <c r="M188" i="3" s="1"/>
  <c r="M210" i="3"/>
  <c r="H190" i="3"/>
  <c r="H188" i="3" s="1"/>
  <c r="H210" i="3"/>
  <c r="G190" i="3"/>
  <c r="G188" i="3" s="1"/>
  <c r="G210" i="3"/>
  <c r="J190" i="3"/>
  <c r="J188" i="3" s="1"/>
  <c r="J210" i="3"/>
  <c r="L190" i="3"/>
  <c r="L188" i="3" s="1"/>
  <c r="L210" i="3"/>
  <c r="N190" i="3"/>
  <c r="N188" i="3" s="1"/>
  <c r="N210" i="3"/>
  <c r="I193" i="3"/>
  <c r="I190" i="3" s="1"/>
  <c r="I188" i="3" s="1"/>
  <c r="P55" i="1"/>
  <c r="D193" i="3"/>
  <c r="D190" i="3" s="1"/>
  <c r="D188" i="3" s="1"/>
  <c r="P18" i="1" l="1"/>
  <c r="P271" i="1" s="1"/>
  <c r="O193" i="3"/>
  <c r="O190" i="3" s="1"/>
  <c r="O188" i="3" s="1"/>
  <c r="E120" i="1" l="1"/>
  <c r="J59" i="1"/>
  <c r="E59" i="1"/>
  <c r="P59" i="1" l="1"/>
  <c r="J201" i="1" l="1"/>
  <c r="I154" i="3" s="1"/>
  <c r="E201" i="1"/>
  <c r="D154" i="3" s="1"/>
  <c r="C201" i="1"/>
  <c r="P201" i="1" l="1"/>
  <c r="O154" i="3" s="1"/>
  <c r="I185" i="1"/>
  <c r="J152" i="3" l="1"/>
  <c r="G185" i="1"/>
  <c r="G166" i="1"/>
  <c r="E18" i="3" l="1"/>
  <c r="F166" i="1"/>
  <c r="E191" i="3" l="1"/>
  <c r="F191" i="3"/>
  <c r="G191" i="3"/>
  <c r="H191" i="3"/>
  <c r="J191" i="3"/>
  <c r="K191" i="3"/>
  <c r="L191" i="3"/>
  <c r="M191" i="3"/>
  <c r="N191" i="3"/>
  <c r="J214" i="1"/>
  <c r="E214" i="1"/>
  <c r="C214" i="1"/>
  <c r="D214" i="1"/>
  <c r="B214" i="1"/>
  <c r="P214" i="1" l="1"/>
  <c r="E195" i="3" l="1"/>
  <c r="F195" i="3"/>
  <c r="G195" i="3"/>
  <c r="H195" i="3"/>
  <c r="J195" i="3"/>
  <c r="K195" i="3"/>
  <c r="L195" i="3"/>
  <c r="M195" i="3"/>
  <c r="N195" i="3"/>
  <c r="J215" i="1"/>
  <c r="E215" i="1"/>
  <c r="C215" i="1"/>
  <c r="D215" i="1"/>
  <c r="B215" i="1"/>
  <c r="P215" i="1" l="1"/>
  <c r="E165" i="3" l="1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44" i="1"/>
  <c r="E45" i="1"/>
  <c r="J43" i="1"/>
  <c r="J44" i="1"/>
  <c r="I165" i="3" s="1"/>
  <c r="J45" i="1"/>
  <c r="I166" i="3" s="1"/>
  <c r="C44" i="1"/>
  <c r="D44" i="1"/>
  <c r="D45" i="1"/>
  <c r="B45" i="1"/>
  <c r="B44" i="1"/>
  <c r="D166" i="3" l="1"/>
  <c r="P45" i="1"/>
  <c r="O166" i="3" s="1"/>
  <c r="P44" i="1"/>
  <c r="O165" i="3" s="1"/>
  <c r="D165" i="3"/>
  <c r="N149" i="3" l="1"/>
  <c r="K222" i="1"/>
  <c r="J149" i="3" l="1"/>
  <c r="E167" i="3" l="1"/>
  <c r="F167" i="3"/>
  <c r="G167" i="3"/>
  <c r="H167" i="3"/>
  <c r="J167" i="3"/>
  <c r="K167" i="3"/>
  <c r="L167" i="3"/>
  <c r="M167" i="3"/>
  <c r="N167" i="3"/>
  <c r="J206" i="1"/>
  <c r="I167" i="3" s="1"/>
  <c r="E206" i="1"/>
  <c r="D206" i="1"/>
  <c r="B206" i="1"/>
  <c r="P206" i="1" l="1"/>
  <c r="O167" i="3" s="1"/>
  <c r="D167" i="3"/>
  <c r="N156" i="3"/>
  <c r="M156" i="3"/>
  <c r="L156" i="3"/>
  <c r="K156" i="3"/>
  <c r="J156" i="3"/>
  <c r="H156" i="3"/>
  <c r="G156" i="3"/>
  <c r="F156" i="3"/>
  <c r="E156" i="3"/>
  <c r="J122" i="1"/>
  <c r="E122" i="1"/>
  <c r="D122" i="1"/>
  <c r="C122" i="1"/>
  <c r="B122" i="1"/>
  <c r="D233" i="1"/>
  <c r="C233" i="1"/>
  <c r="B233" i="1"/>
  <c r="D202" i="1"/>
  <c r="C202" i="1"/>
  <c r="B202" i="1"/>
  <c r="P122" i="1" l="1"/>
  <c r="J233" i="1"/>
  <c r="E233" i="1"/>
  <c r="J202" i="1"/>
  <c r="E202" i="1"/>
  <c r="F185" i="1"/>
  <c r="D156" i="3" l="1"/>
  <c r="P233" i="1"/>
  <c r="I156" i="3"/>
  <c r="P202" i="1"/>
  <c r="O156" i="3" s="1"/>
  <c r="O222" i="1" l="1"/>
  <c r="K249" i="1" l="1"/>
  <c r="J238" i="1" l="1"/>
  <c r="E238" i="1"/>
  <c r="L185" i="1"/>
  <c r="E204" i="1"/>
  <c r="J158" i="3" l="1"/>
  <c r="J204" i="1"/>
  <c r="P204" i="1" s="1"/>
  <c r="N158" i="3"/>
  <c r="P238" i="1"/>
  <c r="J234" i="1" l="1"/>
  <c r="I158" i="3" s="1"/>
  <c r="E234" i="1"/>
  <c r="D158" i="3" s="1"/>
  <c r="P234" i="1" l="1"/>
  <c r="O158" i="3" s="1"/>
  <c r="G222" i="1" l="1"/>
  <c r="F18" i="3" l="1"/>
  <c r="N185" i="3"/>
  <c r="M185" i="3"/>
  <c r="L185" i="3"/>
  <c r="K185" i="3"/>
  <c r="J185" i="3"/>
  <c r="H185" i="3"/>
  <c r="G185" i="3"/>
  <c r="F185" i="3"/>
  <c r="E185" i="3"/>
  <c r="J127" i="1"/>
  <c r="I185" i="3" s="1"/>
  <c r="E127" i="1"/>
  <c r="D185" i="3" s="1"/>
  <c r="P127" i="1" l="1"/>
  <c r="D136" i="1"/>
  <c r="O185" i="3" l="1"/>
  <c r="D230" i="1" l="1"/>
  <c r="B230" i="1"/>
  <c r="J230" i="1"/>
  <c r="I152" i="3" s="1"/>
  <c r="P230" i="1" l="1"/>
  <c r="O152" i="3" s="1"/>
  <c r="D164" i="1" l="1"/>
  <c r="F184" i="3"/>
  <c r="G184" i="3"/>
  <c r="H184" i="3"/>
  <c r="J184" i="3"/>
  <c r="K184" i="3"/>
  <c r="L184" i="3"/>
  <c r="M184" i="3"/>
  <c r="N184" i="3"/>
  <c r="F138" i="3"/>
  <c r="G138" i="3"/>
  <c r="H138" i="3"/>
  <c r="J138" i="3"/>
  <c r="K138" i="3"/>
  <c r="L138" i="3"/>
  <c r="M138" i="3"/>
  <c r="N138" i="3"/>
  <c r="G260" i="1"/>
  <c r="H260" i="1"/>
  <c r="I260" i="1"/>
  <c r="K260" i="1"/>
  <c r="L260" i="1"/>
  <c r="M260" i="1"/>
  <c r="N260" i="1"/>
  <c r="O260" i="1"/>
  <c r="G249" i="1"/>
  <c r="H249" i="1"/>
  <c r="L249" i="1"/>
  <c r="M249" i="1"/>
  <c r="N249" i="1"/>
  <c r="O249" i="1"/>
  <c r="G96" i="1"/>
  <c r="H96" i="1"/>
  <c r="I96" i="1"/>
  <c r="L96" i="1"/>
  <c r="M96" i="1"/>
  <c r="N96" i="1"/>
  <c r="K185" i="1" l="1"/>
  <c r="O185" i="1"/>
  <c r="I249" i="1"/>
  <c r="E184" i="3" l="1"/>
  <c r="F249" i="1" l="1"/>
  <c r="F96" i="1"/>
  <c r="D217" i="1" l="1"/>
  <c r="F260" i="1" l="1"/>
  <c r="O96" i="1" l="1"/>
  <c r="K96" i="1"/>
  <c r="J183" i="1"/>
  <c r="E183" i="1"/>
  <c r="C183" i="1"/>
  <c r="D183" i="1"/>
  <c r="B183" i="1"/>
  <c r="P183" i="1" l="1"/>
  <c r="E20" i="3"/>
  <c r="E16" i="3" s="1"/>
  <c r="F20" i="3"/>
  <c r="F16" i="3" s="1"/>
  <c r="G20" i="3"/>
  <c r="G16" i="3" s="1"/>
  <c r="H20" i="3"/>
  <c r="H16" i="3" s="1"/>
  <c r="J20" i="3"/>
  <c r="J16" i="3" s="1"/>
  <c r="K20" i="3"/>
  <c r="K16" i="3" s="1"/>
  <c r="L20" i="3"/>
  <c r="L16" i="3" s="1"/>
  <c r="M20" i="3"/>
  <c r="M16" i="3" s="1"/>
  <c r="N20" i="3"/>
  <c r="N16" i="3" s="1"/>
  <c r="E62" i="3"/>
  <c r="F62" i="3"/>
  <c r="G62" i="3"/>
  <c r="H62" i="3"/>
  <c r="J62" i="3"/>
  <c r="K62" i="3"/>
  <c r="L62" i="3"/>
  <c r="M62" i="3"/>
  <c r="N62" i="3"/>
  <c r="E67" i="3"/>
  <c r="F67" i="3"/>
  <c r="G67" i="3"/>
  <c r="H67" i="3"/>
  <c r="J67" i="3"/>
  <c r="K67" i="3"/>
  <c r="L67" i="3"/>
  <c r="M67" i="3"/>
  <c r="N67" i="3"/>
  <c r="E69" i="3"/>
  <c r="F69" i="3"/>
  <c r="G69" i="3"/>
  <c r="H69" i="3"/>
  <c r="J69" i="3"/>
  <c r="K69" i="3"/>
  <c r="L69" i="3"/>
  <c r="M69" i="3"/>
  <c r="N69" i="3"/>
  <c r="E71" i="3"/>
  <c r="F71" i="3"/>
  <c r="G71" i="3"/>
  <c r="H71" i="3"/>
  <c r="J71" i="3"/>
  <c r="K71" i="3"/>
  <c r="L71" i="3"/>
  <c r="M71" i="3"/>
  <c r="N71" i="3"/>
  <c r="E73" i="3"/>
  <c r="F73" i="3"/>
  <c r="G73" i="3"/>
  <c r="H73" i="3"/>
  <c r="J73" i="3"/>
  <c r="K73" i="3"/>
  <c r="L73" i="3"/>
  <c r="M73" i="3"/>
  <c r="N73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82" i="3"/>
  <c r="F82" i="3"/>
  <c r="G82" i="3"/>
  <c r="H82" i="3"/>
  <c r="K82" i="3"/>
  <c r="L82" i="3"/>
  <c r="M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6" i="3"/>
  <c r="F106" i="3"/>
  <c r="G106" i="3"/>
  <c r="H106" i="3"/>
  <c r="J106" i="3"/>
  <c r="K106" i="3"/>
  <c r="L106" i="3"/>
  <c r="M106" i="3"/>
  <c r="N106" i="3"/>
  <c r="E107" i="3"/>
  <c r="F107" i="3"/>
  <c r="G107" i="3"/>
  <c r="H107" i="3"/>
  <c r="J107" i="3"/>
  <c r="K107" i="3"/>
  <c r="L107" i="3"/>
  <c r="M107" i="3"/>
  <c r="N107" i="3"/>
  <c r="E112" i="3"/>
  <c r="F112" i="3"/>
  <c r="G112" i="3"/>
  <c r="H112" i="3"/>
  <c r="J112" i="3"/>
  <c r="K112" i="3"/>
  <c r="L112" i="3"/>
  <c r="M112" i="3"/>
  <c r="N112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44" i="3"/>
  <c r="E143" i="3" s="1"/>
  <c r="F144" i="3"/>
  <c r="F143" i="3" s="1"/>
  <c r="G144" i="3"/>
  <c r="G143" i="3" s="1"/>
  <c r="H144" i="3"/>
  <c r="H143" i="3" s="1"/>
  <c r="J144" i="3"/>
  <c r="J143" i="3" s="1"/>
  <c r="K144" i="3"/>
  <c r="K143" i="3" s="1"/>
  <c r="L144" i="3"/>
  <c r="L143" i="3" s="1"/>
  <c r="M144" i="3"/>
  <c r="M143" i="3" s="1"/>
  <c r="N144" i="3"/>
  <c r="N143" i="3" s="1"/>
  <c r="E147" i="3"/>
  <c r="E145" i="3" s="1"/>
  <c r="F147" i="3"/>
  <c r="F145" i="3" s="1"/>
  <c r="G147" i="3"/>
  <c r="G145" i="3" s="1"/>
  <c r="H147" i="3"/>
  <c r="H145" i="3" s="1"/>
  <c r="J147" i="3"/>
  <c r="J145" i="3" s="1"/>
  <c r="K147" i="3"/>
  <c r="K145" i="3" s="1"/>
  <c r="L147" i="3"/>
  <c r="L145" i="3" s="1"/>
  <c r="M147" i="3"/>
  <c r="M145" i="3" s="1"/>
  <c r="N147" i="3"/>
  <c r="N145" i="3" s="1"/>
  <c r="E157" i="3"/>
  <c r="F157" i="3"/>
  <c r="G157" i="3"/>
  <c r="H157" i="3"/>
  <c r="J157" i="3"/>
  <c r="K157" i="3"/>
  <c r="L157" i="3"/>
  <c r="M157" i="3"/>
  <c r="N157" i="3"/>
  <c r="E164" i="3"/>
  <c r="E161" i="3" s="1"/>
  <c r="F164" i="3"/>
  <c r="F161" i="3" s="1"/>
  <c r="G164" i="3"/>
  <c r="G161" i="3" s="1"/>
  <c r="H164" i="3"/>
  <c r="H161" i="3" s="1"/>
  <c r="J164" i="3"/>
  <c r="J161" i="3" s="1"/>
  <c r="K164" i="3"/>
  <c r="K161" i="3" s="1"/>
  <c r="L164" i="3"/>
  <c r="L161" i="3" s="1"/>
  <c r="M164" i="3"/>
  <c r="M161" i="3" s="1"/>
  <c r="N164" i="3"/>
  <c r="N161" i="3" s="1"/>
  <c r="E175" i="3"/>
  <c r="F175" i="3"/>
  <c r="G175" i="3"/>
  <c r="H175" i="3"/>
  <c r="J175" i="3"/>
  <c r="K175" i="3"/>
  <c r="L175" i="3"/>
  <c r="M175" i="3"/>
  <c r="N175" i="3"/>
  <c r="E178" i="3"/>
  <c r="F178" i="3"/>
  <c r="G178" i="3"/>
  <c r="H178" i="3"/>
  <c r="J178" i="3"/>
  <c r="K178" i="3"/>
  <c r="L178" i="3"/>
  <c r="M178" i="3"/>
  <c r="N178" i="3"/>
  <c r="E179" i="3"/>
  <c r="F179" i="3"/>
  <c r="G179" i="3"/>
  <c r="H179" i="3"/>
  <c r="J179" i="3"/>
  <c r="K179" i="3"/>
  <c r="L179" i="3"/>
  <c r="M179" i="3"/>
  <c r="N179" i="3"/>
  <c r="E180" i="3"/>
  <c r="F180" i="3"/>
  <c r="G180" i="3"/>
  <c r="H180" i="3"/>
  <c r="J180" i="3"/>
  <c r="K180" i="3"/>
  <c r="L180" i="3"/>
  <c r="M180" i="3"/>
  <c r="N180" i="3"/>
  <c r="F182" i="3"/>
  <c r="G182" i="3"/>
  <c r="H182" i="3"/>
  <c r="J182" i="3"/>
  <c r="K182" i="3"/>
  <c r="L182" i="3"/>
  <c r="M182" i="3"/>
  <c r="N182" i="3"/>
  <c r="E192" i="3"/>
  <c r="F192" i="3"/>
  <c r="G192" i="3"/>
  <c r="H192" i="3"/>
  <c r="J192" i="3"/>
  <c r="K192" i="3"/>
  <c r="L192" i="3"/>
  <c r="M192" i="3"/>
  <c r="N192" i="3"/>
  <c r="E194" i="3"/>
  <c r="F194" i="3"/>
  <c r="G194" i="3"/>
  <c r="H194" i="3"/>
  <c r="J194" i="3"/>
  <c r="K194" i="3"/>
  <c r="L194" i="3"/>
  <c r="M194" i="3"/>
  <c r="N194" i="3"/>
  <c r="E197" i="3"/>
  <c r="E196" i="3" s="1"/>
  <c r="F197" i="3"/>
  <c r="F196" i="3" s="1"/>
  <c r="G197" i="3"/>
  <c r="H197" i="3"/>
  <c r="J197" i="3"/>
  <c r="K197" i="3"/>
  <c r="K196" i="3" s="1"/>
  <c r="L197" i="3"/>
  <c r="M197" i="3"/>
  <c r="M196" i="3" s="1"/>
  <c r="N197" i="3"/>
  <c r="E200" i="3"/>
  <c r="E199" i="3" s="1"/>
  <c r="F200" i="3"/>
  <c r="F199" i="3" s="1"/>
  <c r="G200" i="3"/>
  <c r="G199" i="3" s="1"/>
  <c r="H200" i="3"/>
  <c r="H199" i="3" s="1"/>
  <c r="J200" i="3"/>
  <c r="J199" i="3" s="1"/>
  <c r="K200" i="3"/>
  <c r="K199" i="3" s="1"/>
  <c r="L200" i="3"/>
  <c r="L199" i="3" s="1"/>
  <c r="M200" i="3"/>
  <c r="M199" i="3" s="1"/>
  <c r="N200" i="3"/>
  <c r="N199" i="3" s="1"/>
  <c r="E201" i="3"/>
  <c r="F201" i="3"/>
  <c r="G201" i="3"/>
  <c r="H201" i="3"/>
  <c r="J201" i="3"/>
  <c r="K201" i="3"/>
  <c r="L201" i="3"/>
  <c r="M201" i="3"/>
  <c r="N201" i="3"/>
  <c r="D202" i="3"/>
  <c r="E202" i="3"/>
  <c r="F202" i="3"/>
  <c r="G202" i="3"/>
  <c r="H202" i="3"/>
  <c r="J202" i="3"/>
  <c r="K202" i="3"/>
  <c r="L202" i="3"/>
  <c r="M202" i="3"/>
  <c r="N202" i="3"/>
  <c r="E205" i="3"/>
  <c r="E204" i="3" s="1"/>
  <c r="F205" i="3"/>
  <c r="F204" i="3" s="1"/>
  <c r="G205" i="3"/>
  <c r="G204" i="3" s="1"/>
  <c r="H205" i="3"/>
  <c r="H204" i="3" s="1"/>
  <c r="J205" i="3"/>
  <c r="J204" i="3" s="1"/>
  <c r="K205" i="3"/>
  <c r="K204" i="3" s="1"/>
  <c r="L205" i="3"/>
  <c r="L204" i="3" s="1"/>
  <c r="M205" i="3"/>
  <c r="M204" i="3" s="1"/>
  <c r="N205" i="3"/>
  <c r="N204" i="3" s="1"/>
  <c r="E206" i="3"/>
  <c r="F206" i="3"/>
  <c r="G206" i="3"/>
  <c r="H206" i="3"/>
  <c r="J206" i="3"/>
  <c r="K206" i="3"/>
  <c r="L206" i="3"/>
  <c r="M206" i="3"/>
  <c r="N206" i="3"/>
  <c r="J71" i="1"/>
  <c r="I31" i="3" s="1"/>
  <c r="J262" i="1"/>
  <c r="J263" i="1"/>
  <c r="J264" i="1"/>
  <c r="I197" i="3" s="1"/>
  <c r="J265" i="1"/>
  <c r="J266" i="1"/>
  <c r="I201" i="3" s="1"/>
  <c r="J267" i="1"/>
  <c r="I202" i="3" s="1"/>
  <c r="J268" i="1"/>
  <c r="I205" i="3" s="1"/>
  <c r="I204" i="3" s="1"/>
  <c r="J261" i="1"/>
  <c r="J251" i="1"/>
  <c r="I144" i="3" s="1"/>
  <c r="I143" i="3" s="1"/>
  <c r="J252" i="1"/>
  <c r="J253" i="1"/>
  <c r="I178" i="3" s="1"/>
  <c r="J254" i="1"/>
  <c r="I179" i="3" s="1"/>
  <c r="J255" i="1"/>
  <c r="J250" i="1"/>
  <c r="J247" i="1"/>
  <c r="J225" i="1"/>
  <c r="J226" i="1"/>
  <c r="I137" i="3" s="1"/>
  <c r="J227" i="1"/>
  <c r="J228" i="1"/>
  <c r="J229" i="1"/>
  <c r="I149" i="3" s="1"/>
  <c r="J231" i="1"/>
  <c r="J241" i="1"/>
  <c r="J242" i="1"/>
  <c r="J244" i="1"/>
  <c r="J224" i="1"/>
  <c r="J220" i="1"/>
  <c r="J191" i="1"/>
  <c r="J192" i="1"/>
  <c r="J193" i="1"/>
  <c r="I130" i="3" s="1"/>
  <c r="J194" i="1"/>
  <c r="I131" i="3" s="1"/>
  <c r="J195" i="1"/>
  <c r="I132" i="3" s="1"/>
  <c r="J196" i="1"/>
  <c r="J197" i="1"/>
  <c r="J198" i="1"/>
  <c r="J199" i="1"/>
  <c r="J200" i="1"/>
  <c r="J203" i="1"/>
  <c r="I157" i="3" s="1"/>
  <c r="J210" i="1"/>
  <c r="J211" i="1"/>
  <c r="J216" i="1"/>
  <c r="J217" i="1"/>
  <c r="J190" i="1"/>
  <c r="J177" i="1"/>
  <c r="I116" i="3" s="1"/>
  <c r="J178" i="1"/>
  <c r="J179" i="1"/>
  <c r="J180" i="1"/>
  <c r="J182" i="1"/>
  <c r="J175" i="1"/>
  <c r="J169" i="1"/>
  <c r="I93" i="3" s="1"/>
  <c r="J170" i="1"/>
  <c r="I94" i="3" s="1"/>
  <c r="J168" i="1"/>
  <c r="J136" i="1"/>
  <c r="J137" i="1"/>
  <c r="J139" i="1"/>
  <c r="I86" i="3" s="1"/>
  <c r="J140" i="1"/>
  <c r="J141" i="1"/>
  <c r="I88" i="3" s="1"/>
  <c r="J143" i="1"/>
  <c r="I90" i="3" s="1"/>
  <c r="J145" i="1"/>
  <c r="I92" i="3" s="1"/>
  <c r="J146" i="1"/>
  <c r="I98" i="3" s="1"/>
  <c r="J147" i="1"/>
  <c r="I99" i="3" s="1"/>
  <c r="J149" i="1"/>
  <c r="I101" i="3" s="1"/>
  <c r="J151" i="1"/>
  <c r="I103" i="3" s="1"/>
  <c r="J152" i="1"/>
  <c r="I104" i="3" s="1"/>
  <c r="J153" i="1"/>
  <c r="I105" i="3" s="1"/>
  <c r="J154" i="1"/>
  <c r="I106" i="3" s="1"/>
  <c r="J155" i="1"/>
  <c r="J160" i="1"/>
  <c r="J161" i="1"/>
  <c r="J164" i="1"/>
  <c r="I207" i="3" s="1"/>
  <c r="J134" i="1"/>
  <c r="J105" i="1"/>
  <c r="J110" i="1"/>
  <c r="J112" i="1"/>
  <c r="I69" i="3" s="1"/>
  <c r="J114" i="1"/>
  <c r="I71" i="3" s="1"/>
  <c r="J116" i="1"/>
  <c r="I73" i="3" s="1"/>
  <c r="J119" i="1"/>
  <c r="I76" i="3" s="1"/>
  <c r="J120" i="1"/>
  <c r="I77" i="3" s="1"/>
  <c r="J104" i="1"/>
  <c r="J74" i="1"/>
  <c r="I42" i="3" s="1"/>
  <c r="J77" i="1"/>
  <c r="I45" i="3" s="1"/>
  <c r="J79" i="1"/>
  <c r="I47" i="3" s="1"/>
  <c r="J82" i="1"/>
  <c r="I51" i="3" s="1"/>
  <c r="J83" i="1"/>
  <c r="I52" i="3" s="1"/>
  <c r="J85" i="1"/>
  <c r="I54" i="3" s="1"/>
  <c r="J86" i="1"/>
  <c r="I55" i="3" s="1"/>
  <c r="J70" i="1"/>
  <c r="J25" i="1"/>
  <c r="J26" i="1"/>
  <c r="J27" i="1"/>
  <c r="I95" i="3" s="1"/>
  <c r="J28" i="1"/>
  <c r="I96" i="3" s="1"/>
  <c r="J29" i="1"/>
  <c r="I97" i="3" s="1"/>
  <c r="J30" i="1"/>
  <c r="J31" i="1"/>
  <c r="J32" i="1"/>
  <c r="J33" i="1"/>
  <c r="J34" i="1"/>
  <c r="J35" i="1"/>
  <c r="I121" i="3" s="1"/>
  <c r="J36" i="1"/>
  <c r="I122" i="3" s="1"/>
  <c r="J37" i="1"/>
  <c r="I123" i="3" s="1"/>
  <c r="J38" i="1"/>
  <c r="I124" i="3" s="1"/>
  <c r="J39" i="1"/>
  <c r="I125" i="3" s="1"/>
  <c r="J40" i="1"/>
  <c r="I126" i="3" s="1"/>
  <c r="I164" i="3"/>
  <c r="I161" i="3" s="1"/>
  <c r="J47" i="1"/>
  <c r="J48" i="1"/>
  <c r="J49" i="1"/>
  <c r="J50" i="1"/>
  <c r="I182" i="3" s="1"/>
  <c r="J51" i="1"/>
  <c r="J52" i="1"/>
  <c r="J53" i="1"/>
  <c r="I191" i="3" s="1"/>
  <c r="J54" i="1"/>
  <c r="I192" i="3" s="1"/>
  <c r="J56" i="1"/>
  <c r="J57" i="1"/>
  <c r="J58" i="1"/>
  <c r="I200" i="3" s="1"/>
  <c r="I199" i="3" s="1"/>
  <c r="J20" i="1"/>
  <c r="I198" i="3" l="1"/>
  <c r="N203" i="3"/>
  <c r="L203" i="3"/>
  <c r="J203" i="3"/>
  <c r="G203" i="3"/>
  <c r="E203" i="3"/>
  <c r="I113" i="3"/>
  <c r="M203" i="3"/>
  <c r="K203" i="3"/>
  <c r="H203" i="3"/>
  <c r="F203" i="3"/>
  <c r="M173" i="3"/>
  <c r="M139" i="3" s="1"/>
  <c r="K173" i="3"/>
  <c r="K139" i="3" s="1"/>
  <c r="H173" i="3"/>
  <c r="H139" i="3" s="1"/>
  <c r="F173" i="3"/>
  <c r="F139" i="3" s="1"/>
  <c r="N127" i="3"/>
  <c r="L127" i="3"/>
  <c r="J127" i="3"/>
  <c r="G127" i="3"/>
  <c r="M78" i="3"/>
  <c r="K78" i="3"/>
  <c r="G78" i="3"/>
  <c r="N173" i="3"/>
  <c r="N139" i="3" s="1"/>
  <c r="L173" i="3"/>
  <c r="L139" i="3" s="1"/>
  <c r="J173" i="3"/>
  <c r="J139" i="3" s="1"/>
  <c r="G173" i="3"/>
  <c r="G139" i="3" s="1"/>
  <c r="M127" i="3"/>
  <c r="K127" i="3"/>
  <c r="H127" i="3"/>
  <c r="F127" i="3"/>
  <c r="L78" i="3"/>
  <c r="H78" i="3"/>
  <c r="F78" i="3"/>
  <c r="J240" i="1"/>
  <c r="J239" i="1" s="1"/>
  <c r="J17" i="1"/>
  <c r="H57" i="3"/>
  <c r="M57" i="3"/>
  <c r="K57" i="3"/>
  <c r="L57" i="3"/>
  <c r="F57" i="3"/>
  <c r="G57" i="3"/>
  <c r="E57" i="3"/>
  <c r="N57" i="3"/>
  <c r="J57" i="3"/>
  <c r="J166" i="1"/>
  <c r="I206" i="3"/>
  <c r="I203" i="3" s="1"/>
  <c r="I18" i="3"/>
  <c r="I172" i="3"/>
  <c r="I171" i="3" s="1"/>
  <c r="I153" i="3"/>
  <c r="I62" i="3"/>
  <c r="I83" i="3"/>
  <c r="I67" i="3"/>
  <c r="I195" i="3"/>
  <c r="I194" i="3" s="1"/>
  <c r="I133" i="3"/>
  <c r="I20" i="3"/>
  <c r="I129" i="3"/>
  <c r="I138" i="3"/>
  <c r="J260" i="1"/>
  <c r="I184" i="3"/>
  <c r="J249" i="1"/>
  <c r="J236" i="1"/>
  <c r="J222" i="1" s="1"/>
  <c r="I119" i="3"/>
  <c r="I117" i="3"/>
  <c r="I180" i="3"/>
  <c r="I118" i="3"/>
  <c r="E125" i="3"/>
  <c r="E120" i="3" s="1"/>
  <c r="I147" i="3"/>
  <c r="I145" i="3" s="1"/>
  <c r="L189" i="3"/>
  <c r="J189" i="3"/>
  <c r="G189" i="3"/>
  <c r="I84" i="3"/>
  <c r="I196" i="3"/>
  <c r="I175" i="3"/>
  <c r="I120" i="3"/>
  <c r="I107" i="3"/>
  <c r="N189" i="3"/>
  <c r="H189" i="3"/>
  <c r="M189" i="3"/>
  <c r="M187" i="3" s="1"/>
  <c r="K189" i="3"/>
  <c r="K187" i="3" s="1"/>
  <c r="F189" i="3"/>
  <c r="F187" i="3" s="1"/>
  <c r="E189" i="3"/>
  <c r="E187" i="3" s="1"/>
  <c r="I134" i="3"/>
  <c r="I189" i="3"/>
  <c r="M120" i="3"/>
  <c r="F120" i="3"/>
  <c r="I112" i="3"/>
  <c r="I87" i="3"/>
  <c r="N196" i="3"/>
  <c r="L196" i="3"/>
  <c r="J196" i="3"/>
  <c r="H196" i="3"/>
  <c r="G196" i="3"/>
  <c r="K120" i="3"/>
  <c r="L115" i="3"/>
  <c r="H115" i="3"/>
  <c r="N115" i="3"/>
  <c r="J115" i="3"/>
  <c r="G115" i="3"/>
  <c r="M115" i="3"/>
  <c r="K115" i="3"/>
  <c r="F115" i="3"/>
  <c r="E115" i="3"/>
  <c r="N120" i="3"/>
  <c r="L120" i="3"/>
  <c r="J120" i="3"/>
  <c r="H120" i="3"/>
  <c r="G120" i="3"/>
  <c r="J213" i="1"/>
  <c r="J185" i="1" s="1"/>
  <c r="F208" i="3" l="1"/>
  <c r="K208" i="3"/>
  <c r="M208" i="3"/>
  <c r="I127" i="3"/>
  <c r="I183" i="3"/>
  <c r="I16" i="3"/>
  <c r="I57" i="3"/>
  <c r="I115" i="3"/>
  <c r="L187" i="3"/>
  <c r="L208" i="3" s="1"/>
  <c r="G187" i="3"/>
  <c r="G208" i="3" s="1"/>
  <c r="N187" i="3"/>
  <c r="J187" i="3"/>
  <c r="I187" i="3"/>
  <c r="H187" i="3"/>
  <c r="H208" i="3" s="1"/>
  <c r="E264" i="1"/>
  <c r="D197" i="3" s="1"/>
  <c r="D264" i="1"/>
  <c r="B264" i="1"/>
  <c r="E138" i="3" l="1"/>
  <c r="E127" i="3" s="1"/>
  <c r="E182" i="3"/>
  <c r="J125" i="1"/>
  <c r="P264" i="1"/>
  <c r="O197" i="3" s="1"/>
  <c r="J97" i="1" l="1"/>
  <c r="I176" i="3"/>
  <c r="I173" i="3" s="1"/>
  <c r="I139" i="3" s="1"/>
  <c r="E173" i="3"/>
  <c r="E139" i="3" s="1"/>
  <c r="J96" i="1"/>
  <c r="E203" i="1" l="1"/>
  <c r="C203" i="1"/>
  <c r="D203" i="1"/>
  <c r="B203" i="1"/>
  <c r="D157" i="3" l="1"/>
  <c r="P203" i="1"/>
  <c r="O157" i="3" s="1"/>
  <c r="E103" i="3" l="1"/>
  <c r="E78" i="3" s="1"/>
  <c r="E208" i="3" s="1"/>
  <c r="J72" i="1" l="1"/>
  <c r="J61" i="1" s="1"/>
  <c r="I33" i="3" l="1"/>
  <c r="I23" i="3" s="1"/>
  <c r="J174" i="1"/>
  <c r="D51" i="1"/>
  <c r="D244" i="1"/>
  <c r="D213" i="1"/>
  <c r="C178" i="1"/>
  <c r="B178" i="1"/>
  <c r="D169" i="1"/>
  <c r="P267" i="1"/>
  <c r="O202" i="3" s="1"/>
  <c r="E262" i="1"/>
  <c r="E263" i="1"/>
  <c r="E265" i="1"/>
  <c r="E266" i="1"/>
  <c r="D201" i="3" s="1"/>
  <c r="E268" i="1"/>
  <c r="D205" i="3" s="1"/>
  <c r="D204" i="3" s="1"/>
  <c r="E261" i="1"/>
  <c r="K259" i="1"/>
  <c r="L259" i="1"/>
  <c r="M259" i="1"/>
  <c r="N259" i="1"/>
  <c r="O259" i="1"/>
  <c r="F259" i="1"/>
  <c r="G259" i="1"/>
  <c r="H259" i="1"/>
  <c r="I259" i="1"/>
  <c r="E251" i="1"/>
  <c r="D144" i="3" s="1"/>
  <c r="D143" i="3" s="1"/>
  <c r="E252" i="1"/>
  <c r="E253" i="1"/>
  <c r="D178" i="3" s="1"/>
  <c r="E254" i="1"/>
  <c r="D179" i="3" s="1"/>
  <c r="E255" i="1"/>
  <c r="E250" i="1"/>
  <c r="K248" i="1"/>
  <c r="L248" i="1"/>
  <c r="M248" i="1"/>
  <c r="N248" i="1"/>
  <c r="O248" i="1"/>
  <c r="F248" i="1"/>
  <c r="G248" i="1"/>
  <c r="H248" i="1"/>
  <c r="I248" i="1"/>
  <c r="J246" i="1"/>
  <c r="J245" i="1" s="1"/>
  <c r="E247" i="1"/>
  <c r="E246" i="1" s="1"/>
  <c r="E245" i="1" s="1"/>
  <c r="K246" i="1"/>
  <c r="K245" i="1" s="1"/>
  <c r="L246" i="1"/>
  <c r="L245" i="1" s="1"/>
  <c r="M246" i="1"/>
  <c r="M245" i="1" s="1"/>
  <c r="N246" i="1"/>
  <c r="N245" i="1" s="1"/>
  <c r="O246" i="1"/>
  <c r="O245" i="1" s="1"/>
  <c r="F246" i="1"/>
  <c r="F245" i="1" s="1"/>
  <c r="G246" i="1"/>
  <c r="G245" i="1" s="1"/>
  <c r="H246" i="1"/>
  <c r="H245" i="1" s="1"/>
  <c r="I246" i="1"/>
  <c r="I245" i="1" s="1"/>
  <c r="E242" i="1"/>
  <c r="E244" i="1"/>
  <c r="E241" i="1"/>
  <c r="K239" i="1"/>
  <c r="L239" i="1"/>
  <c r="M239" i="1"/>
  <c r="N239" i="1"/>
  <c r="O239" i="1"/>
  <c r="F239" i="1"/>
  <c r="G239" i="1"/>
  <c r="H239" i="1"/>
  <c r="I239" i="1"/>
  <c r="E225" i="1"/>
  <c r="E226" i="1"/>
  <c r="D137" i="3" s="1"/>
  <c r="E227" i="1"/>
  <c r="E228" i="1"/>
  <c r="E229" i="1"/>
  <c r="D149" i="3" s="1"/>
  <c r="E231" i="1"/>
  <c r="E236" i="1"/>
  <c r="E224" i="1"/>
  <c r="K221" i="1"/>
  <c r="M221" i="1"/>
  <c r="N221" i="1"/>
  <c r="O221" i="1"/>
  <c r="F221" i="1"/>
  <c r="G221" i="1"/>
  <c r="H221" i="1"/>
  <c r="I221" i="1"/>
  <c r="J219" i="1"/>
  <c r="J218" i="1" s="1"/>
  <c r="E220" i="1"/>
  <c r="E219" i="1" s="1"/>
  <c r="E218" i="1" s="1"/>
  <c r="K219" i="1"/>
  <c r="K218" i="1" s="1"/>
  <c r="L219" i="1"/>
  <c r="L218" i="1" s="1"/>
  <c r="M219" i="1"/>
  <c r="M218" i="1" s="1"/>
  <c r="N219" i="1"/>
  <c r="N218" i="1" s="1"/>
  <c r="O219" i="1"/>
  <c r="O218" i="1" s="1"/>
  <c r="F219" i="1"/>
  <c r="F218" i="1" s="1"/>
  <c r="G219" i="1"/>
  <c r="G218" i="1" s="1"/>
  <c r="H219" i="1"/>
  <c r="H218" i="1" s="1"/>
  <c r="I219" i="1"/>
  <c r="I218" i="1" s="1"/>
  <c r="E191" i="1"/>
  <c r="E192" i="1"/>
  <c r="D129" i="3" s="1"/>
  <c r="E193" i="1"/>
  <c r="E194" i="1"/>
  <c r="D131" i="3" s="1"/>
  <c r="E195" i="1"/>
  <c r="E196" i="1"/>
  <c r="E197" i="1"/>
  <c r="E198" i="1"/>
  <c r="E199" i="1"/>
  <c r="E200" i="1"/>
  <c r="P200" i="1" s="1"/>
  <c r="E210" i="1"/>
  <c r="E211" i="1"/>
  <c r="P211" i="1" s="1"/>
  <c r="E213" i="1"/>
  <c r="P213" i="1" s="1"/>
  <c r="E216" i="1"/>
  <c r="P216" i="1" s="1"/>
  <c r="E217" i="1"/>
  <c r="E190" i="1"/>
  <c r="K184" i="1"/>
  <c r="L184" i="1"/>
  <c r="M184" i="1"/>
  <c r="N184" i="1"/>
  <c r="O184" i="1"/>
  <c r="F184" i="1"/>
  <c r="G184" i="1"/>
  <c r="H184" i="1"/>
  <c r="I184" i="1"/>
  <c r="E177" i="1"/>
  <c r="D116" i="3" s="1"/>
  <c r="E178" i="1"/>
  <c r="E179" i="1"/>
  <c r="E180" i="1"/>
  <c r="E182" i="1"/>
  <c r="E175" i="1"/>
  <c r="K173" i="1"/>
  <c r="L173" i="1"/>
  <c r="M173" i="1"/>
  <c r="N173" i="1"/>
  <c r="F173" i="1"/>
  <c r="G173" i="1"/>
  <c r="H173" i="1"/>
  <c r="I173" i="1"/>
  <c r="E169" i="1"/>
  <c r="D93" i="3" s="1"/>
  <c r="E170" i="1"/>
  <c r="D94" i="3" s="1"/>
  <c r="E168" i="1"/>
  <c r="K165" i="1"/>
  <c r="L165" i="1"/>
  <c r="M165" i="1"/>
  <c r="N165" i="1"/>
  <c r="O165" i="1"/>
  <c r="F165" i="1"/>
  <c r="G165" i="1"/>
  <c r="H165" i="1"/>
  <c r="I165" i="1"/>
  <c r="E135" i="1"/>
  <c r="D82" i="3" s="1"/>
  <c r="E136" i="1"/>
  <c r="E137" i="1"/>
  <c r="E139" i="1"/>
  <c r="D86" i="3" s="1"/>
  <c r="E140" i="1"/>
  <c r="E141" i="1"/>
  <c r="D88" i="3" s="1"/>
  <c r="E143" i="1"/>
  <c r="D90" i="3" s="1"/>
  <c r="E145" i="1"/>
  <c r="D92" i="3" s="1"/>
  <c r="E146" i="1"/>
  <c r="D98" i="3" s="1"/>
  <c r="E147" i="1"/>
  <c r="E149" i="1"/>
  <c r="D101" i="3" s="1"/>
  <c r="E151" i="1"/>
  <c r="D103" i="3" s="1"/>
  <c r="E152" i="1"/>
  <c r="D104" i="3" s="1"/>
  <c r="E153" i="1"/>
  <c r="D105" i="3" s="1"/>
  <c r="E154" i="1"/>
  <c r="D106" i="3" s="1"/>
  <c r="E155" i="1"/>
  <c r="E160" i="1"/>
  <c r="E161" i="1"/>
  <c r="E164" i="1"/>
  <c r="E134" i="1"/>
  <c r="L129" i="1"/>
  <c r="M129" i="1"/>
  <c r="N129" i="1"/>
  <c r="F129" i="1"/>
  <c r="G129" i="1"/>
  <c r="H129" i="1"/>
  <c r="I129" i="1"/>
  <c r="E105" i="1"/>
  <c r="E110" i="1"/>
  <c r="E112" i="1"/>
  <c r="D69" i="3" s="1"/>
  <c r="E114" i="1"/>
  <c r="D71" i="3" s="1"/>
  <c r="E116" i="1"/>
  <c r="D73" i="3" s="1"/>
  <c r="E119" i="1"/>
  <c r="D76" i="3" s="1"/>
  <c r="D77" i="3"/>
  <c r="E125" i="1"/>
  <c r="E104" i="1"/>
  <c r="K60" i="1"/>
  <c r="L60" i="1"/>
  <c r="M60" i="1"/>
  <c r="N60" i="1"/>
  <c r="O60" i="1"/>
  <c r="F60" i="1"/>
  <c r="G60" i="1"/>
  <c r="H60" i="1"/>
  <c r="I60" i="1"/>
  <c r="E71" i="1"/>
  <c r="D31" i="3" s="1"/>
  <c r="E72" i="1"/>
  <c r="D33" i="3" s="1"/>
  <c r="E74" i="1"/>
  <c r="D42" i="3" s="1"/>
  <c r="E77" i="1"/>
  <c r="D45" i="3" s="1"/>
  <c r="E79" i="1"/>
  <c r="D47" i="3" s="1"/>
  <c r="E82" i="1"/>
  <c r="D51" i="3" s="1"/>
  <c r="E83" i="1"/>
  <c r="D52" i="3" s="1"/>
  <c r="E85" i="1"/>
  <c r="D54" i="3" s="1"/>
  <c r="E86" i="1"/>
  <c r="D55" i="3" s="1"/>
  <c r="E70" i="1"/>
  <c r="E22" i="1"/>
  <c r="D20" i="3" s="1"/>
  <c r="E25" i="1"/>
  <c r="E26" i="1"/>
  <c r="E27" i="1"/>
  <c r="D95" i="3" s="1"/>
  <c r="E28" i="1"/>
  <c r="D96" i="3" s="1"/>
  <c r="E29" i="1"/>
  <c r="D97" i="3" s="1"/>
  <c r="E30" i="1"/>
  <c r="E31" i="1"/>
  <c r="E32" i="1"/>
  <c r="E33" i="1"/>
  <c r="E34" i="1"/>
  <c r="E35" i="1"/>
  <c r="D121" i="3" s="1"/>
  <c r="E36" i="1"/>
  <c r="D122" i="3" s="1"/>
  <c r="E37" i="1"/>
  <c r="D123" i="3" s="1"/>
  <c r="E38" i="1"/>
  <c r="D124" i="3" s="1"/>
  <c r="E39" i="1"/>
  <c r="E40" i="1"/>
  <c r="D126" i="3" s="1"/>
  <c r="E43" i="1"/>
  <c r="D164" i="3" s="1"/>
  <c r="D161" i="3" s="1"/>
  <c r="E47" i="1"/>
  <c r="E48" i="1"/>
  <c r="E49" i="1"/>
  <c r="E50" i="1"/>
  <c r="D182" i="3" s="1"/>
  <c r="E51" i="1"/>
  <c r="E52" i="1"/>
  <c r="E53" i="1"/>
  <c r="D191" i="3" s="1"/>
  <c r="E54" i="1"/>
  <c r="D192" i="3" s="1"/>
  <c r="E56" i="1"/>
  <c r="E57" i="1"/>
  <c r="E58" i="1"/>
  <c r="D200" i="3" s="1"/>
  <c r="D199" i="3" s="1"/>
  <c r="E20" i="1"/>
  <c r="K16" i="1"/>
  <c r="M16" i="1"/>
  <c r="N16" i="1"/>
  <c r="N269" i="1" s="1"/>
  <c r="N273" i="1" s="1"/>
  <c r="O16" i="1"/>
  <c r="F16" i="1"/>
  <c r="G16" i="1"/>
  <c r="H16" i="1"/>
  <c r="H269" i="1" s="1"/>
  <c r="H273" i="1" s="1"/>
  <c r="I16" i="1"/>
  <c r="L16" i="1"/>
  <c r="D198" i="3" l="1"/>
  <c r="D176" i="3"/>
  <c r="D23" i="3"/>
  <c r="F269" i="1"/>
  <c r="F273" i="1" s="1"/>
  <c r="I269" i="1"/>
  <c r="I273" i="1" s="1"/>
  <c r="G269" i="1"/>
  <c r="G273" i="1" s="1"/>
  <c r="M269" i="1"/>
  <c r="M273" i="1" s="1"/>
  <c r="D113" i="3"/>
  <c r="E61" i="1"/>
  <c r="E60" i="1" s="1"/>
  <c r="D207" i="3"/>
  <c r="D183" i="3"/>
  <c r="E174" i="1"/>
  <c r="E173" i="1" s="1"/>
  <c r="E240" i="1"/>
  <c r="E239" i="1" s="1"/>
  <c r="E17" i="1"/>
  <c r="D125" i="3"/>
  <c r="E16" i="1"/>
  <c r="E166" i="1"/>
  <c r="E97" i="1"/>
  <c r="E96" i="1" s="1"/>
  <c r="E222" i="1"/>
  <c r="D206" i="3"/>
  <c r="D203" i="3" s="1"/>
  <c r="E221" i="1"/>
  <c r="D172" i="3"/>
  <c r="D171" i="3" s="1"/>
  <c r="E185" i="1"/>
  <c r="E184" i="1" s="1"/>
  <c r="E130" i="1"/>
  <c r="E129" i="1" s="1"/>
  <c r="D18" i="3"/>
  <c r="D16" i="3" s="1"/>
  <c r="D153" i="3"/>
  <c r="P161" i="1"/>
  <c r="D62" i="3"/>
  <c r="P191" i="1"/>
  <c r="D83" i="3"/>
  <c r="D67" i="3"/>
  <c r="D132" i="3"/>
  <c r="D195" i="3"/>
  <c r="D194" i="3" s="1"/>
  <c r="D133" i="3"/>
  <c r="D138" i="3"/>
  <c r="E260" i="1"/>
  <c r="E259" i="1" s="1"/>
  <c r="D184" i="3"/>
  <c r="P217" i="1"/>
  <c r="D130" i="3"/>
  <c r="E249" i="1"/>
  <c r="E248" i="1" s="1"/>
  <c r="D134" i="3"/>
  <c r="E165" i="1"/>
  <c r="D180" i="3"/>
  <c r="D99" i="3"/>
  <c r="D175" i="3"/>
  <c r="P190" i="1"/>
  <c r="O173" i="1"/>
  <c r="D118" i="3"/>
  <c r="D107" i="3"/>
  <c r="D147" i="3"/>
  <c r="D145" i="3" s="1"/>
  <c r="D196" i="3"/>
  <c r="D119" i="3"/>
  <c r="D117" i="3"/>
  <c r="J173" i="1"/>
  <c r="D189" i="3"/>
  <c r="P164" i="1"/>
  <c r="O207" i="3" s="1"/>
  <c r="D112" i="3"/>
  <c r="D87" i="3"/>
  <c r="D84" i="3"/>
  <c r="P20" i="1"/>
  <c r="P57" i="1"/>
  <c r="P54" i="1"/>
  <c r="O192" i="3" s="1"/>
  <c r="P52" i="1"/>
  <c r="P50" i="1"/>
  <c r="O182" i="3" s="1"/>
  <c r="P48" i="1"/>
  <c r="P86" i="1"/>
  <c r="O55" i="3" s="1"/>
  <c r="P85" i="1"/>
  <c r="O54" i="3" s="1"/>
  <c r="P83" i="1"/>
  <c r="O52" i="3" s="1"/>
  <c r="P77" i="1"/>
  <c r="O45" i="3" s="1"/>
  <c r="P74" i="1"/>
  <c r="O42" i="3" s="1"/>
  <c r="P72" i="1"/>
  <c r="O33" i="3" s="1"/>
  <c r="P104" i="1"/>
  <c r="P154" i="1"/>
  <c r="O106" i="3" s="1"/>
  <c r="P152" i="1"/>
  <c r="O104" i="3" s="1"/>
  <c r="P149" i="1"/>
  <c r="O101" i="3" s="1"/>
  <c r="P146" i="1"/>
  <c r="O98" i="3" s="1"/>
  <c r="P143" i="1"/>
  <c r="O90" i="3" s="1"/>
  <c r="P140" i="1"/>
  <c r="P137" i="1"/>
  <c r="P198" i="1"/>
  <c r="P196" i="1"/>
  <c r="P193" i="1"/>
  <c r="O130" i="3" s="1"/>
  <c r="P228" i="1"/>
  <c r="P268" i="1"/>
  <c r="O205" i="3" s="1"/>
  <c r="O204" i="3" s="1"/>
  <c r="P58" i="1"/>
  <c r="O200" i="3" s="1"/>
  <c r="O199" i="3" s="1"/>
  <c r="P56" i="1"/>
  <c r="P53" i="1"/>
  <c r="O191" i="3" s="1"/>
  <c r="P51" i="1"/>
  <c r="P49" i="1"/>
  <c r="O180" i="3" s="1"/>
  <c r="P47" i="1"/>
  <c r="P82" i="1"/>
  <c r="O51" i="3" s="1"/>
  <c r="P79" i="1"/>
  <c r="O47" i="3" s="1"/>
  <c r="P134" i="1"/>
  <c r="P155" i="1"/>
  <c r="P153" i="1"/>
  <c r="O105" i="3" s="1"/>
  <c r="P151" i="1"/>
  <c r="O103" i="3" s="1"/>
  <c r="P147" i="1"/>
  <c r="O99" i="3" s="1"/>
  <c r="P145" i="1"/>
  <c r="O92" i="3" s="1"/>
  <c r="P141" i="1"/>
  <c r="O88" i="3" s="1"/>
  <c r="P139" i="1"/>
  <c r="O86" i="3" s="1"/>
  <c r="P136" i="1"/>
  <c r="P197" i="1"/>
  <c r="P195" i="1"/>
  <c r="P194" i="1"/>
  <c r="O131" i="3" s="1"/>
  <c r="P229" i="1"/>
  <c r="O149" i="3" s="1"/>
  <c r="P261" i="1"/>
  <c r="J184" i="1"/>
  <c r="P210" i="1"/>
  <c r="P241" i="1"/>
  <c r="P242" i="1"/>
  <c r="P253" i="1"/>
  <c r="O178" i="3" s="1"/>
  <c r="J248" i="1"/>
  <c r="P265" i="1"/>
  <c r="P262" i="1"/>
  <c r="P170" i="1"/>
  <c r="O94" i="3" s="1"/>
  <c r="P169" i="1"/>
  <c r="O93" i="3" s="1"/>
  <c r="P43" i="1"/>
  <c r="O164" i="3" s="1"/>
  <c r="O161" i="3" s="1"/>
  <c r="P37" i="1"/>
  <c r="O123" i="3" s="1"/>
  <c r="P35" i="1"/>
  <c r="O121" i="3" s="1"/>
  <c r="P33" i="1"/>
  <c r="P31" i="1"/>
  <c r="O113" i="3" s="1"/>
  <c r="P29" i="1"/>
  <c r="O97" i="3" s="1"/>
  <c r="P27" i="1"/>
  <c r="O95" i="3" s="1"/>
  <c r="P25" i="1"/>
  <c r="P175" i="1"/>
  <c r="P236" i="1"/>
  <c r="P247" i="1"/>
  <c r="P246" i="1" s="1"/>
  <c r="P245" i="1" s="1"/>
  <c r="P254" i="1"/>
  <c r="O179" i="3" s="1"/>
  <c r="P252" i="1"/>
  <c r="P251" i="1"/>
  <c r="O144" i="3" s="1"/>
  <c r="O143" i="3" s="1"/>
  <c r="P255" i="1"/>
  <c r="P199" i="1"/>
  <c r="P40" i="1"/>
  <c r="O126" i="3" s="1"/>
  <c r="P38" i="1"/>
  <c r="O124" i="3" s="1"/>
  <c r="P36" i="1"/>
  <c r="O122" i="3" s="1"/>
  <c r="P34" i="1"/>
  <c r="P30" i="1"/>
  <c r="P28" i="1"/>
  <c r="O96" i="3" s="1"/>
  <c r="P26" i="1"/>
  <c r="P125" i="1"/>
  <c r="P120" i="1"/>
  <c r="O77" i="3" s="1"/>
  <c r="P119" i="1"/>
  <c r="O76" i="3" s="1"/>
  <c r="P116" i="1"/>
  <c r="O73" i="3" s="1"/>
  <c r="P114" i="1"/>
  <c r="O71" i="3" s="1"/>
  <c r="P112" i="1"/>
  <c r="O69" i="3" s="1"/>
  <c r="P110" i="1"/>
  <c r="P105" i="1"/>
  <c r="J165" i="1"/>
  <c r="P180" i="1"/>
  <c r="P182" i="1"/>
  <c r="P177" i="1"/>
  <c r="P231" i="1"/>
  <c r="O153" i="3" s="1"/>
  <c r="P227" i="1"/>
  <c r="P22" i="1"/>
  <c r="O20" i="3" s="1"/>
  <c r="P32" i="1"/>
  <c r="P192" i="1"/>
  <c r="O129" i="3" s="1"/>
  <c r="P244" i="1"/>
  <c r="P39" i="1"/>
  <c r="O125" i="3" s="1"/>
  <c r="P71" i="1"/>
  <c r="O31" i="3" s="1"/>
  <c r="P168" i="1"/>
  <c r="P179" i="1"/>
  <c r="P178" i="1"/>
  <c r="P263" i="1"/>
  <c r="P224" i="1"/>
  <c r="P225" i="1"/>
  <c r="P266" i="1"/>
  <c r="O201" i="3" s="1"/>
  <c r="J259" i="1"/>
  <c r="J60" i="1"/>
  <c r="P250" i="1"/>
  <c r="P220" i="1"/>
  <c r="P219" i="1" s="1"/>
  <c r="P218" i="1" s="1"/>
  <c r="P70" i="1"/>
  <c r="J16" i="1"/>
  <c r="P160" i="1"/>
  <c r="O23" i="3" l="1"/>
  <c r="O176" i="3"/>
  <c r="O198" i="3"/>
  <c r="P61" i="1"/>
  <c r="P60" i="1" s="1"/>
  <c r="E269" i="1"/>
  <c r="D78" i="3"/>
  <c r="D57" i="3"/>
  <c r="D127" i="3"/>
  <c r="D173" i="3"/>
  <c r="D139" i="3" s="1"/>
  <c r="P240" i="1"/>
  <c r="P174" i="1"/>
  <c r="O183" i="3"/>
  <c r="P17" i="1"/>
  <c r="D120" i="3"/>
  <c r="P97" i="1"/>
  <c r="P96" i="1" s="1"/>
  <c r="P166" i="1"/>
  <c r="O206" i="3"/>
  <c r="O203" i="3" s="1"/>
  <c r="O172" i="3"/>
  <c r="O171" i="3" s="1"/>
  <c r="P185" i="1"/>
  <c r="O18" i="3"/>
  <c r="O16" i="3" s="1"/>
  <c r="O116" i="3"/>
  <c r="O107" i="3"/>
  <c r="O62" i="3"/>
  <c r="O83" i="3"/>
  <c r="O67" i="3"/>
  <c r="O132" i="3"/>
  <c r="O195" i="3"/>
  <c r="O194" i="3" s="1"/>
  <c r="O133" i="3"/>
  <c r="O184" i="3"/>
  <c r="O138" i="3"/>
  <c r="P260" i="1"/>
  <c r="P249" i="1"/>
  <c r="O147" i="3"/>
  <c r="O145" i="3" s="1"/>
  <c r="O112" i="3"/>
  <c r="D187" i="3"/>
  <c r="D115" i="3"/>
  <c r="O175" i="3"/>
  <c r="O196" i="3"/>
  <c r="O189" i="3"/>
  <c r="O134" i="3"/>
  <c r="O119" i="3"/>
  <c r="O118" i="3"/>
  <c r="O87" i="3"/>
  <c r="O120" i="3"/>
  <c r="O117" i="3"/>
  <c r="O84" i="3"/>
  <c r="L221" i="1"/>
  <c r="L269" i="1" s="1"/>
  <c r="L273" i="1" s="1"/>
  <c r="O173" i="3" l="1"/>
  <c r="D208" i="3"/>
  <c r="E273" i="1" s="1"/>
  <c r="O139" i="3"/>
  <c r="O57" i="3"/>
  <c r="O187" i="3"/>
  <c r="O115" i="3"/>
  <c r="P226" i="1"/>
  <c r="P222" i="1" s="1"/>
  <c r="J221" i="1"/>
  <c r="O137" i="3" l="1"/>
  <c r="O127" i="3" s="1"/>
  <c r="J82" i="3" l="1"/>
  <c r="J78" i="3" s="1"/>
  <c r="J208" i="3" s="1"/>
  <c r="K129" i="1"/>
  <c r="K269" i="1" s="1"/>
  <c r="N82" i="3"/>
  <c r="N78" i="3" s="1"/>
  <c r="N208" i="3" s="1"/>
  <c r="O129" i="1"/>
  <c r="O269" i="1" s="1"/>
  <c r="J135" i="1"/>
  <c r="J130" i="1" s="1"/>
  <c r="O273" i="1" l="1"/>
  <c r="K273" i="1"/>
  <c r="I82" i="3"/>
  <c r="I78" i="3" s="1"/>
  <c r="I208" i="3" s="1"/>
  <c r="P135" i="1"/>
  <c r="P130" i="1" s="1"/>
  <c r="P16" i="1"/>
  <c r="P239" i="1"/>
  <c r="P259" i="1"/>
  <c r="O82" i="3" l="1"/>
  <c r="O78" i="3" s="1"/>
  <c r="O208" i="3" s="1"/>
  <c r="P129" i="1"/>
  <c r="J129" i="1"/>
  <c r="J269" i="1" s="1"/>
  <c r="J273" i="1" s="1"/>
  <c r="P248" i="1"/>
  <c r="P221" i="1"/>
  <c r="P184" i="1"/>
  <c r="P173" i="1"/>
  <c r="P165" i="1"/>
  <c r="P269" i="1" l="1"/>
  <c r="P273" i="1" s="1"/>
  <c r="C54" i="1" l="1"/>
  <c r="C263" i="1" l="1"/>
  <c r="D263" i="1"/>
  <c r="B263" i="1"/>
  <c r="C211" i="1"/>
  <c r="D211" i="1"/>
  <c r="B211" i="1"/>
  <c r="C139" i="1" l="1"/>
  <c r="D139" i="1"/>
  <c r="B139" i="1"/>
  <c r="C32" i="1"/>
  <c r="D32" i="1"/>
  <c r="B32" i="1"/>
  <c r="B116" i="1"/>
  <c r="C116" i="1"/>
  <c r="D116" i="1"/>
  <c r="B147" i="1"/>
  <c r="C147" i="1"/>
  <c r="D147" i="1"/>
  <c r="B149" i="1"/>
  <c r="C149" i="1"/>
  <c r="C143" i="1"/>
  <c r="D143" i="1"/>
  <c r="B143" i="1"/>
  <c r="C244" i="1"/>
  <c r="B244" i="1"/>
  <c r="C242" i="1"/>
  <c r="D242" i="1"/>
  <c r="B242" i="1"/>
  <c r="D120" i="1"/>
  <c r="C120" i="1"/>
  <c r="B120" i="1"/>
  <c r="C119" i="1"/>
  <c r="D119" i="1"/>
  <c r="B119" i="1"/>
  <c r="C51" i="1"/>
  <c r="B51" i="1"/>
  <c r="C164" i="1"/>
  <c r="B164" i="1"/>
  <c r="C160" i="1"/>
  <c r="D160" i="1"/>
  <c r="C161" i="1"/>
  <c r="B161" i="1"/>
  <c r="B160" i="1"/>
  <c r="C155" i="1"/>
  <c r="D155" i="1"/>
  <c r="B155" i="1"/>
  <c r="C154" i="1"/>
  <c r="D154" i="1"/>
  <c r="B154" i="1"/>
  <c r="C153" i="1"/>
  <c r="B153" i="1"/>
  <c r="C152" i="1"/>
  <c r="D152" i="1"/>
  <c r="B152" i="1"/>
  <c r="C151" i="1"/>
  <c r="D151" i="1"/>
  <c r="B151" i="1"/>
  <c r="C146" i="1"/>
  <c r="D146" i="1"/>
  <c r="B146" i="1"/>
  <c r="C145" i="1"/>
  <c r="D145" i="1"/>
  <c r="B145" i="1"/>
  <c r="C141" i="1"/>
  <c r="D141" i="1"/>
  <c r="B141" i="1"/>
  <c r="C140" i="1"/>
  <c r="D140" i="1"/>
  <c r="B140" i="1"/>
  <c r="C137" i="1"/>
  <c r="D137" i="1"/>
  <c r="B137" i="1"/>
  <c r="C136" i="1"/>
  <c r="B136" i="1"/>
  <c r="C135" i="1"/>
  <c r="D135" i="1"/>
  <c r="B135" i="1"/>
  <c r="C125" i="1"/>
  <c r="B125" i="1"/>
  <c r="C114" i="1"/>
  <c r="D114" i="1"/>
  <c r="B114" i="1"/>
  <c r="C112" i="1"/>
  <c r="D112" i="1"/>
  <c r="B112" i="1"/>
  <c r="C110" i="1"/>
  <c r="B110" i="1"/>
  <c r="C105" i="1"/>
  <c r="B105" i="1"/>
  <c r="C83" i="1"/>
  <c r="C85" i="1"/>
  <c r="C72" i="1"/>
  <c r="B72" i="1"/>
  <c r="C71" i="1"/>
  <c r="B71" i="1"/>
  <c r="C58" i="1"/>
  <c r="D58" i="1"/>
  <c r="B58" i="1"/>
  <c r="C57" i="1"/>
  <c r="D57" i="1"/>
  <c r="B57" i="1"/>
  <c r="C56" i="1"/>
  <c r="D56" i="1"/>
  <c r="B56" i="1"/>
  <c r="B54" i="1"/>
  <c r="C53" i="1"/>
  <c r="D53" i="1"/>
  <c r="B53" i="1"/>
  <c r="C52" i="1"/>
  <c r="D52" i="1"/>
  <c r="B52" i="1"/>
  <c r="C50" i="1"/>
  <c r="D50" i="1"/>
  <c r="B50" i="1"/>
  <c r="C49" i="1"/>
  <c r="B49" i="1"/>
  <c r="C48" i="1"/>
  <c r="D48" i="1"/>
  <c r="B48" i="1"/>
  <c r="C47" i="1"/>
  <c r="B47" i="1"/>
  <c r="C43" i="1"/>
  <c r="D43" i="1"/>
  <c r="B43" i="1"/>
  <c r="C30" i="1"/>
  <c r="D30" i="1"/>
  <c r="C31" i="1"/>
  <c r="B31" i="1"/>
  <c r="B30" i="1"/>
  <c r="C33" i="1"/>
  <c r="D33" i="1"/>
  <c r="C34" i="1"/>
  <c r="D34" i="1"/>
  <c r="B34" i="1"/>
  <c r="B33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29" i="1"/>
  <c r="B29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170" i="1"/>
  <c r="C170" i="1"/>
  <c r="B170" i="1"/>
  <c r="C177" i="1"/>
  <c r="D177" i="1"/>
  <c r="B177" i="1"/>
  <c r="C179" i="1"/>
  <c r="D179" i="1"/>
  <c r="C180" i="1"/>
  <c r="D180" i="1"/>
  <c r="B180" i="1"/>
  <c r="B179" i="1"/>
  <c r="C182" i="1"/>
  <c r="B182" i="1"/>
  <c r="C191" i="1"/>
  <c r="D191" i="1"/>
  <c r="B191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6" i="1"/>
  <c r="D196" i="1"/>
  <c r="B196" i="1"/>
  <c r="C197" i="1"/>
  <c r="D197" i="1"/>
  <c r="B197" i="1"/>
  <c r="C198" i="1"/>
  <c r="D198" i="1"/>
  <c r="B198" i="1"/>
  <c r="C199" i="1"/>
  <c r="D199" i="1"/>
  <c r="B199" i="1"/>
  <c r="C200" i="1"/>
  <c r="D200" i="1"/>
  <c r="B200" i="1"/>
  <c r="C210" i="1"/>
  <c r="B210" i="1"/>
  <c r="C216" i="1"/>
  <c r="D216" i="1"/>
  <c r="B216" i="1"/>
  <c r="C217" i="1"/>
  <c r="B217" i="1"/>
  <c r="C225" i="1"/>
  <c r="D225" i="1"/>
  <c r="B225" i="1"/>
  <c r="C226" i="1"/>
  <c r="D226" i="1"/>
  <c r="B226" i="1"/>
  <c r="C227" i="1"/>
  <c r="D227" i="1"/>
  <c r="B227" i="1"/>
  <c r="C229" i="1"/>
  <c r="D229" i="1"/>
  <c r="B229" i="1"/>
  <c r="C228" i="1"/>
  <c r="D228" i="1"/>
  <c r="B228" i="1"/>
  <c r="C231" i="1"/>
  <c r="D231" i="1"/>
  <c r="B231" i="1"/>
  <c r="C236" i="1"/>
  <c r="B236" i="1"/>
  <c r="C251" i="1"/>
  <c r="D251" i="1"/>
  <c r="B251" i="1"/>
  <c r="C252" i="1"/>
  <c r="D252" i="1"/>
  <c r="B252" i="1"/>
  <c r="C253" i="1"/>
  <c r="D253" i="1"/>
  <c r="B253" i="1"/>
  <c r="C254" i="1"/>
  <c r="D254" i="1"/>
  <c r="B254" i="1"/>
  <c r="C255" i="1"/>
  <c r="D255" i="1"/>
  <c r="B255" i="1"/>
  <c r="C262" i="1"/>
  <c r="B262" i="1"/>
  <c r="C265" i="1"/>
  <c r="D265" i="1"/>
  <c r="B265" i="1"/>
  <c r="C266" i="1"/>
  <c r="D266" i="1"/>
  <c r="B266" i="1"/>
  <c r="C267" i="1"/>
  <c r="D267" i="1"/>
  <c r="C268" i="1"/>
  <c r="D268" i="1"/>
  <c r="B268" i="1"/>
  <c r="C261" i="1"/>
  <c r="B261" i="1"/>
  <c r="C250" i="1"/>
  <c r="B250" i="1"/>
  <c r="C247" i="1"/>
  <c r="B247" i="1"/>
  <c r="C241" i="1"/>
  <c r="B241" i="1"/>
  <c r="C224" i="1"/>
  <c r="B224" i="1"/>
  <c r="C220" i="1"/>
  <c r="B220" i="1"/>
  <c r="C190" i="1"/>
  <c r="B190" i="1"/>
  <c r="C175" i="1"/>
  <c r="B175" i="1"/>
  <c r="C168" i="1"/>
  <c r="B168" i="1"/>
  <c r="C134" i="1"/>
  <c r="B134" i="1"/>
  <c r="C104" i="1"/>
  <c r="B104" i="1"/>
  <c r="C70" i="1"/>
  <c r="B70" i="1"/>
  <c r="C20" i="1"/>
  <c r="B20" i="1"/>
  <c r="E59" i="3" l="1"/>
  <c r="E81" i="3" l="1"/>
  <c r="E210" i="3" s="1"/>
  <c r="D59" i="3" l="1"/>
  <c r="I59" i="3"/>
  <c r="O59" i="3" l="1"/>
  <c r="D60" i="3" l="1"/>
  <c r="D61" i="3"/>
  <c r="D58" i="3" l="1"/>
  <c r="I61" i="3"/>
  <c r="I60" i="3"/>
  <c r="O61" i="3"/>
  <c r="D81" i="3" l="1"/>
  <c r="D210" i="3" s="1"/>
  <c r="O60" i="3"/>
  <c r="I58" i="3"/>
  <c r="O58" i="3" l="1"/>
  <c r="I81" i="3"/>
  <c r="I210" i="3" s="1"/>
  <c r="O81" i="3" l="1"/>
  <c r="O210" i="3" s="1"/>
  <c r="I162" i="3"/>
  <c r="I141" i="3" s="1"/>
  <c r="D162" i="3"/>
  <c r="D141" i="3" s="1"/>
  <c r="O162" i="3" l="1"/>
  <c r="O141" i="3" s="1"/>
  <c r="D140" i="3" l="1"/>
  <c r="I146" i="3" l="1"/>
  <c r="I140" i="3" s="1"/>
  <c r="O146" i="3"/>
  <c r="O140" i="3" s="1"/>
</calcChain>
</file>

<file path=xl/sharedStrings.xml><?xml version="1.0" encoding="utf-8"?>
<sst xmlns="http://schemas.openxmlformats.org/spreadsheetml/2006/main" count="877" uniqueCount="560">
  <si>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</si>
  <si>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</si>
  <si>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</si>
  <si>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</si>
  <si>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</si>
  <si>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</si>
  <si>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</si>
  <si>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</si>
  <si>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</si>
  <si>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</si>
  <si>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</si>
  <si>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</si>
  <si>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</si>
  <si>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</si>
  <si>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</si>
  <si>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</si>
  <si>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</si>
  <si>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</si>
  <si>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</si>
  <si>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</si>
  <si>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</si>
  <si>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</si>
  <si>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</si>
  <si>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</si>
  <si>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</si>
  <si>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</si>
  <si>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</si>
  <si>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</si>
  <si>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</si>
  <si>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</si>
  <si>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</si>
  <si>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</si>
  <si>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</si>
  <si>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</si>
  <si>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</si>
  <si>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</si>
  <si>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</si>
  <si>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</si>
  <si>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</si>
  <si>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</si>
  <si>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</si>
  <si>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</si>
  <si>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</si>
  <si>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</si>
  <si>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</si>
  <si>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</si>
  <si>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</si>
  <si>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</si>
  <si>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</si>
  <si>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</si>
  <si>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</si>
  <si>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</si>
  <si>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</si>
  <si>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</si>
  <si>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</si>
  <si>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</si>
  <si>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</si>
  <si>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</si>
  <si>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</si>
  <si>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</si>
  <si>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</si>
  <si>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</si>
  <si>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</si>
  <si>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</si>
  <si>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</si>
  <si>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</si>
  <si>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</si>
  <si>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</si>
  <si>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</si>
  <si>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</si>
  <si>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</si>
  <si>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</si>
  <si>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</si>
  <si>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</si>
  <si>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</si>
  <si>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</si>
  <si>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</si>
  <si>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</si>
  <si>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</si>
  <si>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</si>
  <si>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</si>
  <si>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</si>
  <si>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</si>
  <si>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</si>
  <si>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</si>
  <si>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</si>
  <si>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</si>
  <si>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</si>
  <si>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</si>
  <si>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</si>
  <si>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</si>
  <si>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</si>
  <si>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</si>
  <si>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</si>
  <si>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</si>
  <si>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</si>
  <si>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</si>
  <si>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</si>
  <si>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</si>
  <si>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</si>
  <si>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</si>
  <si>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</si>
  <si>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</si>
  <si>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</si>
  <si>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</si>
  <si>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</si>
  <si>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</si>
  <si>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</si>
  <si>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</si>
  <si>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</si>
  <si>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</si>
  <si>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</si>
  <si>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</si>
  <si>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</si>
  <si>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</si>
  <si>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</si>
  <si>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</si>
  <si>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</si>
  <si>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</si>
  <si>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</si>
  <si>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</si>
  <si>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</si>
  <si>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</si>
  <si>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</si>
  <si>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</si>
  <si>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</si>
  <si>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</si>
  <si>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</si>
  <si>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</si>
  <si>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</si>
  <si>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</si>
  <si>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</si>
  <si>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</si>
  <si>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</si>
  <si>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</si>
  <si>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</si>
  <si>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</si>
  <si>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</si>
  <si>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</si>
  <si>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</si>
  <si>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</si>
  <si>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</si>
  <si>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</si>
  <si>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</si>
  <si>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</si>
  <si>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</si>
  <si>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</si>
  <si>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</si>
  <si>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</si>
  <si>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</si>
  <si>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</si>
  <si>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</si>
  <si>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</si>
  <si>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</si>
  <si>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</si>
  <si>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</si>
  <si>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</si>
  <si>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</si>
  <si>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</si>
  <si>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</si>
  <si>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</si>
  <si>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</si>
  <si>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</si>
  <si>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</si>
  <si>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</si>
  <si>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</si>
  <si>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</si>
  <si>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</si>
  <si>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</si>
  <si>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</si>
  <si>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</si>
  <si>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</si>
  <si>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</si>
  <si>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</si>
  <si>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</si>
  <si>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</si>
  <si>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</si>
  <si>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</si>
  <si>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</si>
  <si>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</si>
  <si>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</si>
  <si>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</si>
  <si>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</si>
  <si>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</si>
  <si>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</si>
  <si>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</si>
  <si>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</si>
  <si>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</si>
  <si>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</si>
  <si>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</si>
  <si>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</si>
  <si>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</si>
  <si>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</si>
  <si>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</si>
  <si>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</si>
  <si>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</si>
  <si>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</si>
  <si>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</si>
  <si>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</si>
  <si>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</si>
  <si>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</si>
  <si>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</si>
  <si>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</si>
  <si>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</si>
  <si>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</si>
  <si>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</si>
  <si>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</si>
  <si>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</si>
  <si>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</si>
  <si>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</si>
  <si>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</si>
  <si>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</si>
  <si>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</si>
  <si>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</si>
  <si>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</si>
  <si>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</si>
  <si>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</si>
  <si>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</si>
  <si>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</si>
  <si>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</si>
  <si>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</si>
  <si>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</si>
  <si>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</si>
  <si>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</si>
  <si>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</si>
  <si>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</si>
  <si>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</si>
  <si>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</si>
  <si>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</si>
  <si>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</si>
  <si>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</si>
  <si>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</si>
  <si>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</si>
  <si>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</si>
  <si>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</si>
  <si>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</si>
  <si>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</si>
  <si>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</si>
  <si>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</si>
  <si>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</si>
  <si>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</si>
  <si>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</si>
  <si>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</si>
  <si>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</si>
  <si>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</si>
  <si>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</si>
  <si>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</si>
  <si>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</si>
  <si>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</si>
  <si>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</si>
  <si>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</si>
  <si>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</si>
  <si>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</si>
  <si>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</si>
  <si>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</si>
  <si>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</si>
  <si>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</si>
  <si>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</si>
  <si>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</si>
  <si>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</si>
  <si>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</si>
  <si>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</si>
  <si>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</si>
  <si>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</si>
  <si>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</si>
  <si>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</si>
  <si>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</si>
  <si>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</si>
  <si>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</si>
  <si>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</si>
  <si>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</si>
  <si>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</si>
  <si>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</si>
  <si>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</si>
  <si>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</si>
  <si>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</si>
  <si>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</si>
  <si>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</si>
  <si>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</si>
  <si>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</si>
  <si>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</si>
  <si>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</si>
  <si>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</si>
  <si>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</si>
  <si>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</si>
  <si>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</si>
  <si>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</si>
  <si>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</si>
  <si>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</si>
  <si>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</si>
  <si>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</si>
  <si>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</si>
  <si>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</si>
  <si>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</si>
  <si>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</si>
  <si>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</si>
  <si>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</si>
  <si>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</si>
  <si>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</si>
  <si>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</si>
  <si>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</si>
  <si>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</si>
  <si>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</si>
  <si>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</si>
  <si>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</si>
  <si>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</si>
  <si>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</si>
  <si>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</si>
  <si>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</si>
  <si>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</si>
  <si>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</si>
  <si>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</si>
  <si>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</si>
  <si>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</si>
  <si>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</si>
  <si>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</si>
  <si>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</si>
  <si>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</si>
  <si>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</si>
  <si>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</si>
  <si>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</si>
  <si>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</si>
  <si>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</si>
  <si>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</si>
  <si>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</si>
  <si>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</si>
  <si>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</si>
  <si>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</si>
  <si>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</si>
  <si>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</si>
  <si>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</si>
  <si>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</si>
  <si>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</si>
  <si>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</si>
  <si>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</si>
  <si>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</si>
  <si>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</si>
  <si>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</si>
  <si>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</si>
  <si>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</si>
  <si>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</si>
  <si>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</si>
  <si>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</si>
  <si>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</si>
  <si>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</si>
  <si>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</si>
  <si>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</si>
  <si>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</si>
  <si>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</si>
  <si>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</si>
  <si>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</si>
  <si>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</si>
  <si>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</si>
  <si>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</si>
  <si>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</si>
  <si>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</si>
  <si>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</si>
  <si>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</si>
  <si>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</si>
  <si>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</si>
  <si>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</si>
  <si>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</si>
  <si>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</si>
  <si>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</si>
  <si>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</si>
  <si>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</si>
  <si>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</si>
  <si>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</si>
  <si>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</si>
  <si>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</si>
  <si>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</si>
  <si>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</si>
  <si>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</si>
  <si>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</si>
  <si>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</si>
  <si>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</si>
  <si>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</si>
  <si>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</si>
  <si>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</si>
  <si>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</si>
  <si>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</si>
  <si>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</si>
  <si>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</si>
  <si>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</si>
  <si>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</si>
  <si>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</si>
  <si>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</si>
  <si>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</si>
  <si>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</si>
  <si>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</si>
  <si>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</si>
  <si>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</si>
  <si>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</si>
  <si>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</si>
  <si>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</si>
  <si>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</si>
  <si>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</si>
  <si>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</si>
  <si>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</si>
  <si>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</si>
  <si>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</si>
  <si>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</si>
  <si>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</si>
  <si>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</si>
  <si>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</si>
  <si>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</si>
  <si>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</si>
  <si>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</si>
  <si>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</si>
  <si>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</si>
  <si>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</si>
  <si>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</si>
  <si>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</si>
  <si>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</si>
  <si>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</si>
  <si>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</si>
  <si>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</si>
  <si>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</si>
  <si>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</si>
  <si>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</si>
  <si>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</si>
  <si>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</si>
  <si>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</si>
  <si>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</si>
  <si>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</si>
  <si>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</si>
  <si>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</si>
  <si>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</si>
  <si>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</si>
  <si>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</si>
  <si>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</si>
  <si>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</si>
  <si>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</si>
  <si>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</si>
  <si>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</si>
  <si>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</si>
  <si>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</si>
  <si>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</si>
  <si>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</si>
  <si>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</si>
  <si>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</si>
  <si>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</si>
  <si>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</si>
  <si>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</si>
  <si>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</si>
  <si>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</si>
  <si>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</si>
  <si>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</si>
  <si>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</si>
  <si>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</si>
  <si>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</si>
  <si>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</si>
  <si>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</si>
  <si>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</si>
  <si>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</si>
  <si>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</si>
  <si>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</si>
  <si>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</si>
  <si>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</si>
  <si>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</si>
  <si>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</si>
  <si>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</si>
  <si>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</si>
  <si>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</si>
  <si>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</si>
  <si>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</si>
  <si>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</si>
  <si>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</si>
  <si>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</si>
  <si>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</si>
  <si>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Будівництво установ та закладів культури</t>
  </si>
  <si>
    <t>1617350</t>
  </si>
  <si>
    <t>7350</t>
  </si>
  <si>
    <t>Будівництво установ та закладіва культури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</si>
  <si>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</si>
  <si>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</si>
  <si>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</si>
  <si>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</si>
  <si>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</si>
  <si>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</si>
  <si>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Охорона здоров’я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</si>
  <si>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</si>
  <si>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</si>
  <si>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</si>
  <si>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</si>
  <si>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</si>
  <si>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</si>
  <si>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</si>
  <si>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</si>
  <si>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</si>
  <si>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</si>
  <si>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</si>
  <si>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</si>
  <si>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</si>
  <si>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</si>
  <si>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</si>
  <si>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</si>
  <si>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</si>
  <si>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</si>
  <si>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</si>
  <si>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</si>
  <si>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</si>
  <si>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</si>
  <si>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</si>
  <si>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</si>
  <si>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</si>
  <si>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</si>
  <si>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</si>
  <si>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</si>
  <si>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</si>
  <si>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</si>
  <si>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</si>
  <si>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</si>
  <si>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</si>
  <si>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</si>
  <si>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</si>
  <si>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</si>
  <si>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</si>
  <si>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</si>
  <si>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</si>
  <si>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</si>
  <si>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</si>
  <si>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</si>
  <si>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</si>
  <si>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</si>
  <si>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</si>
  <si>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</si>
  <si>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</si>
  <si>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</si>
  <si>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</si>
  <si>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</si>
  <si>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</si>
  <si>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</si>
  <si>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</si>
  <si>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</si>
  <si>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</si>
  <si>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</si>
  <si>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</si>
  <si>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</si>
  <si>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</si>
  <si>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</si>
  <si>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</si>
  <si>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</si>
  <si>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</si>
  <si>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</si>
  <si>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до         рішення      Сумської      міської  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</si>
  <si>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</si>
  <si>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</si>
  <si>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</si>
  <si>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>територіальної       громади     на       2021         рік»</t>
  </si>
  <si>
    <t>від                           2021     року        №           -  МР</t>
  </si>
  <si>
    <t>від                         2021     року          №           -  МР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</si>
  <si>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</si>
  <si>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</si>
  <si>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</si>
  <si>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Інша діяльність, у т.ч. за рахунок:</t>
  </si>
  <si>
    <t xml:space="preserve">                                   Додаток 3</t>
  </si>
  <si>
    <t xml:space="preserve">                                    Додаток 7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</si>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</sst>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8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49" fontId="41" fillId="0" borderId="0" xfId="0" applyNumberFormat="1" applyFont="1" applyFill="1" applyBorder="1" applyAlignment="1" applyProtection="1"/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4" fontId="47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Alignment="1" applyProtection="1">
      <alignment vertical="center"/>
    </xf>
    <xf numFmtId="49" fontId="50" fillId="0" borderId="0" xfId="0" applyNumberFormat="1" applyFont="1" applyFill="1" applyAlignment="1" applyProtection="1"/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3" fontId="33" fillId="0" borderId="10" xfId="0" applyNumberFormat="1" applyFont="1" applyFill="1" applyBorder="1" applyAlignment="1">
      <alignment vertical="center" textRotation="180"/>
    </xf>
    <xf numFmtId="49" fontId="23" fillId="0" borderId="0" xfId="0" applyNumberFormat="1" applyFont="1" applyFill="1" applyBorder="1" applyAlignment="1" applyProtection="1"/>
    <xf numFmtId="0" fontId="53" fillId="0" borderId="0" xfId="0" applyFont="1" applyFill="1" applyBorder="1"/>
    <xf numFmtId="0" fontId="33" fillId="0" borderId="0" xfId="0" applyFont="1" applyFill="1" applyBorder="1" applyAlignment="1">
      <alignment vertical="center" textRotation="180"/>
    </xf>
    <xf numFmtId="0" fontId="51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3" fontId="41" fillId="0" borderId="0" xfId="0" applyNumberFormat="1" applyFont="1" applyFill="1" applyBorder="1" applyAlignment="1">
      <alignment vertical="center" textRotation="180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 horizontal="right" wrapText="1"/>
    </xf>
    <xf numFmtId="3" fontId="52" fillId="0" borderId="0" xfId="0" applyNumberFormat="1" applyFont="1" applyFill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/>
    <xf numFmtId="49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 wrapText="1"/>
    </xf>
    <xf numFmtId="3" fontId="56" fillId="0" borderId="0" xfId="0" applyNumberFormat="1" applyFont="1" applyFill="1" applyBorder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2" fillId="0" borderId="11" xfId="0" applyNumberFormat="1" applyFont="1" applyFill="1" applyBorder="1"/>
    <xf numFmtId="49" fontId="23" fillId="0" borderId="11" xfId="0" applyNumberFormat="1" applyFont="1" applyFill="1" applyBorder="1" applyAlignment="1" applyProtection="1"/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1" fillId="0" borderId="0" xfId="0" applyNumberFormat="1" applyFont="1" applyFill="1" applyBorder="1" applyAlignment="1" applyProtection="1">
      <alignment horizontal="center"/>
    </xf>
    <xf numFmtId="3" fontId="53" fillId="0" borderId="7" xfId="0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>
      <alignment horizontal="center" textRotation="180"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10" xfId="0" applyNumberFormat="1" applyFont="1" applyFill="1" applyBorder="1" applyAlignment="1">
      <alignment horizontal="center" vertical="center" textRotation="180"/>
    </xf>
    <xf numFmtId="3" fontId="51" fillId="42" borderId="0" xfId="0" applyNumberFormat="1" applyFont="1" applyFill="1" applyAlignment="1">
      <alignment horizontal="left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180"/>
    </xf>
    <xf numFmtId="0" fontId="33" fillId="0" borderId="0" xfId="0" applyFont="1" applyFill="1" applyBorder="1" applyAlignment="1">
      <alignment horizontal="center" vertical="center" textRotation="180"/>
    </xf>
    <xf numFmtId="0" fontId="54" fillId="0" borderId="10" xfId="0" applyFont="1" applyFill="1" applyBorder="1" applyAlignment="1">
      <alignment horizontal="center" vertical="center" textRotation="180"/>
    </xf>
    <xf numFmtId="0" fontId="51" fillId="0" borderId="0" xfId="0" applyFont="1" applyFill="1" applyAlignment="1"/>
    <xf numFmtId="0" fontId="44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H1652"/>
  <sheetViews>
    <sheetView showGridLines="0" showZeros="0" view="pageBreakPreview" topLeftCell="A247" zoomScale="51" zoomScaleNormal="82" zoomScaleSheetLayoutView="51" workbookViewId="0">
      <selection activeCell="W271" sqref="W271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47" customWidth="1"/>
    <col min="6" max="7" width="21.33203125" style="47" customWidth="1"/>
    <col min="8" max="8" width="17.5" style="47" customWidth="1"/>
    <col min="9" max="9" width="18.5" style="47" customWidth="1"/>
    <col min="10" max="10" width="19" style="47" customWidth="1"/>
    <col min="11" max="11" width="18.83203125" style="47" customWidth="1"/>
    <col min="12" max="12" width="16.83203125" style="47" customWidth="1"/>
    <col min="13" max="13" width="16" style="47" customWidth="1"/>
    <col min="14" max="14" width="15.33203125" style="47" customWidth="1"/>
    <col min="15" max="15" width="18.83203125" style="47" customWidth="1"/>
    <col min="16" max="16" width="21.1640625" style="95" customWidth="1"/>
    <col min="17" max="17" width="7.33203125" style="144" customWidth="1"/>
    <col min="18" max="18" width="11.5" style="28" customWidth="1"/>
    <col min="19" max="19" width="10.5" style="28" customWidth="1"/>
    <col min="20" max="528" width="9.1640625" style="28"/>
    <col min="529" max="16384" width="9.1640625" style="20"/>
  </cols>
  <sheetData>
    <row r="1" spans="1:528" ht="26.25" customHeight="1" x14ac:dyDescent="0.35">
      <c r="K1" s="160" t="s">
        <v>556</v>
      </c>
      <c r="L1" s="160"/>
      <c r="M1" s="160"/>
      <c r="N1" s="160"/>
      <c r="O1" s="160"/>
      <c r="P1" s="160"/>
      <c r="Q1" s="176">
        <v>15</v>
      </c>
    </row>
    <row r="2" spans="1:528" ht="26.25" customHeight="1" x14ac:dyDescent="0.25">
      <c r="K2" s="149" t="s">
        <v>545</v>
      </c>
      <c r="L2" s="149"/>
      <c r="M2" s="149"/>
      <c r="N2" s="149"/>
      <c r="O2" s="149"/>
      <c r="P2" s="149"/>
      <c r="Q2" s="176"/>
    </row>
    <row r="3" spans="1:528" ht="26.25" customHeight="1" x14ac:dyDescent="0.35">
      <c r="K3" s="178" t="s">
        <v>546</v>
      </c>
      <c r="L3" s="178"/>
      <c r="M3" s="178"/>
      <c r="N3" s="178"/>
      <c r="O3" s="178"/>
      <c r="P3" s="178"/>
      <c r="Q3" s="176"/>
    </row>
    <row r="4" spans="1:528" ht="26.25" customHeight="1" x14ac:dyDescent="0.35">
      <c r="K4" s="178" t="s">
        <v>547</v>
      </c>
      <c r="L4" s="178"/>
      <c r="M4" s="178"/>
      <c r="N4" s="178"/>
      <c r="O4" s="178"/>
      <c r="P4" s="178"/>
      <c r="Q4" s="176"/>
    </row>
    <row r="5" spans="1:528" ht="26.25" customHeight="1" x14ac:dyDescent="0.35">
      <c r="K5" s="178" t="s">
        <v>548</v>
      </c>
      <c r="L5" s="178"/>
      <c r="M5" s="178"/>
      <c r="N5" s="178"/>
      <c r="O5" s="178"/>
      <c r="P5" s="178"/>
      <c r="Q5" s="176"/>
    </row>
    <row r="6" spans="1:528" ht="28.5" customHeight="1" x14ac:dyDescent="0.35">
      <c r="K6" s="178" t="s">
        <v>549</v>
      </c>
      <c r="L6" s="178"/>
      <c r="M6" s="178"/>
      <c r="N6" s="178"/>
      <c r="O6" s="178"/>
      <c r="P6" s="178"/>
      <c r="Q6" s="176"/>
    </row>
    <row r="7" spans="1:528" ht="26.25" customHeight="1" x14ac:dyDescent="0.35">
      <c r="K7" s="178" t="s">
        <v>550</v>
      </c>
      <c r="L7" s="178"/>
      <c r="M7" s="178"/>
      <c r="N7" s="178"/>
      <c r="O7" s="178"/>
      <c r="P7" s="178"/>
      <c r="Q7" s="176"/>
    </row>
    <row r="8" spans="1:528" ht="19.5" customHeight="1" x14ac:dyDescent="0.4">
      <c r="L8" s="63"/>
      <c r="M8" s="63"/>
      <c r="N8" s="63"/>
      <c r="O8" s="63"/>
      <c r="P8" s="63"/>
      <c r="Q8" s="176"/>
    </row>
    <row r="9" spans="1:528" s="44" customFormat="1" ht="66.75" customHeight="1" x14ac:dyDescent="0.3">
      <c r="A9" s="180" t="s">
        <v>461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6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</row>
    <row r="10" spans="1:528" s="44" customFormat="1" ht="23.25" customHeight="1" x14ac:dyDescent="0.35">
      <c r="A10" s="66"/>
      <c r="B10" s="66"/>
      <c r="C10" s="64"/>
      <c r="D10" s="64"/>
      <c r="E10" s="64"/>
      <c r="F10" s="64"/>
      <c r="G10" s="142" t="s">
        <v>543</v>
      </c>
      <c r="H10" s="64"/>
      <c r="I10" s="64"/>
      <c r="J10" s="64"/>
      <c r="K10" s="64"/>
      <c r="L10" s="64"/>
      <c r="M10" s="64"/>
      <c r="N10" s="64"/>
      <c r="O10" s="64"/>
      <c r="P10" s="64"/>
      <c r="Q10" s="176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</row>
    <row r="11" spans="1:528" s="44" customFormat="1" ht="15.75" customHeight="1" x14ac:dyDescent="0.3">
      <c r="A11" s="67"/>
      <c r="B11" s="67"/>
      <c r="C11" s="64"/>
      <c r="D11" s="64"/>
      <c r="E11" s="64"/>
      <c r="F11" s="64"/>
      <c r="G11" s="67" t="s">
        <v>544</v>
      </c>
      <c r="H11" s="64"/>
      <c r="I11" s="64"/>
      <c r="J11" s="64"/>
      <c r="K11" s="64"/>
      <c r="L11" s="64"/>
      <c r="M11" s="64"/>
      <c r="N11" s="64"/>
      <c r="O11" s="64"/>
      <c r="P11" s="64"/>
      <c r="Q11" s="176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</row>
    <row r="12" spans="1:528" s="46" customFormat="1" ht="14.25" customHeight="1" x14ac:dyDescent="0.3">
      <c r="A12" s="55"/>
      <c r="B12" s="50"/>
      <c r="C12" s="50"/>
      <c r="D12" s="1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65" t="s">
        <v>366</v>
      </c>
      <c r="Q12" s="176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</row>
    <row r="13" spans="1:528" s="21" customFormat="1" ht="18.75" customHeight="1" x14ac:dyDescent="0.2">
      <c r="A13" s="181" t="s">
        <v>344</v>
      </c>
      <c r="B13" s="182" t="s">
        <v>345</v>
      </c>
      <c r="C13" s="182" t="s">
        <v>334</v>
      </c>
      <c r="D13" s="182" t="s">
        <v>346</v>
      </c>
      <c r="E13" s="174" t="s">
        <v>228</v>
      </c>
      <c r="F13" s="174"/>
      <c r="G13" s="174"/>
      <c r="H13" s="174"/>
      <c r="I13" s="174"/>
      <c r="J13" s="174" t="s">
        <v>229</v>
      </c>
      <c r="K13" s="174"/>
      <c r="L13" s="174"/>
      <c r="M13" s="174"/>
      <c r="N13" s="174"/>
      <c r="O13" s="174"/>
      <c r="P13" s="174" t="s">
        <v>230</v>
      </c>
      <c r="Q13" s="176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</row>
    <row r="14" spans="1:528" s="21" customFormat="1" ht="12.75" customHeight="1" x14ac:dyDescent="0.2">
      <c r="A14" s="181"/>
      <c r="B14" s="182"/>
      <c r="C14" s="182"/>
      <c r="D14" s="182"/>
      <c r="E14" s="172" t="s">
        <v>335</v>
      </c>
      <c r="F14" s="172" t="s">
        <v>231</v>
      </c>
      <c r="G14" s="179" t="s">
        <v>232</v>
      </c>
      <c r="H14" s="179"/>
      <c r="I14" s="172" t="s">
        <v>233</v>
      </c>
      <c r="J14" s="172" t="s">
        <v>335</v>
      </c>
      <c r="K14" s="172" t="s">
        <v>336</v>
      </c>
      <c r="L14" s="172" t="s">
        <v>231</v>
      </c>
      <c r="M14" s="179" t="s">
        <v>232</v>
      </c>
      <c r="N14" s="179"/>
      <c r="O14" s="172" t="s">
        <v>233</v>
      </c>
      <c r="P14" s="174"/>
      <c r="Q14" s="17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</row>
    <row r="15" spans="1:528" s="21" customFormat="1" ht="85.5" customHeight="1" x14ac:dyDescent="0.2">
      <c r="A15" s="181"/>
      <c r="B15" s="182"/>
      <c r="C15" s="182"/>
      <c r="D15" s="182"/>
      <c r="E15" s="172"/>
      <c r="F15" s="172"/>
      <c r="G15" s="143" t="s">
        <v>234</v>
      </c>
      <c r="H15" s="143" t="s">
        <v>235</v>
      </c>
      <c r="I15" s="172"/>
      <c r="J15" s="172"/>
      <c r="K15" s="172"/>
      <c r="L15" s="172"/>
      <c r="M15" s="143" t="s">
        <v>234</v>
      </c>
      <c r="N15" s="143" t="s">
        <v>235</v>
      </c>
      <c r="O15" s="172"/>
      <c r="P15" s="174"/>
      <c r="Q15" s="17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</row>
    <row r="16" spans="1:528" s="27" customFormat="1" ht="17.25" customHeight="1" x14ac:dyDescent="0.25">
      <c r="A16" s="110" t="s">
        <v>153</v>
      </c>
      <c r="B16" s="111"/>
      <c r="C16" s="111"/>
      <c r="D16" s="112" t="s">
        <v>36</v>
      </c>
      <c r="E16" s="113">
        <f>E17</f>
        <v>240764686</v>
      </c>
      <c r="F16" s="113">
        <f t="shared" ref="F16:J16" si="0">F17</f>
        <v>191605190</v>
      </c>
      <c r="G16" s="113">
        <f t="shared" si="0"/>
        <v>107325600</v>
      </c>
      <c r="H16" s="113">
        <f t="shared" si="0"/>
        <v>4150690</v>
      </c>
      <c r="I16" s="113">
        <f t="shared" si="0"/>
        <v>49159496</v>
      </c>
      <c r="J16" s="113">
        <f t="shared" si="0"/>
        <v>33200747</v>
      </c>
      <c r="K16" s="113">
        <f t="shared" ref="K16" si="1">K17</f>
        <v>32677952</v>
      </c>
      <c r="L16" s="113">
        <f t="shared" ref="L16" si="2">L17</f>
        <v>522795</v>
      </c>
      <c r="M16" s="113">
        <f t="shared" ref="M16" si="3">M17</f>
        <v>119291</v>
      </c>
      <c r="N16" s="113">
        <f t="shared" ref="N16" si="4">N17</f>
        <v>51832</v>
      </c>
      <c r="O16" s="113">
        <f t="shared" ref="O16:P16" si="5">O17</f>
        <v>32677952</v>
      </c>
      <c r="P16" s="113">
        <f t="shared" si="5"/>
        <v>273965433</v>
      </c>
      <c r="Q16" s="17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</row>
    <row r="17" spans="1:528" s="34" customFormat="1" ht="35.25" customHeight="1" x14ac:dyDescent="0.25">
      <c r="A17" s="114" t="s">
        <v>154</v>
      </c>
      <c r="B17" s="115"/>
      <c r="C17" s="115"/>
      <c r="D17" s="82" t="s">
        <v>554</v>
      </c>
      <c r="E17" s="116">
        <f>E20+E21+E22+E23+E25+E26+E27+E28+E29+E30+E31+E32+E33+E34+E35+E36+E37+E38+E39+E40+E41+E42+E43+E46+E47+E48+E49+E50+E51+E52+E53+E54+E56+E57+E58+E44+E45+E59</f>
        <v>240764686</v>
      </c>
      <c r="F17" s="116">
        <f t="shared" ref="F17:P17" si="6">F20+F21+F22+F23+F25+F26+F27+F28+F29+F30+F31+F32+F33+F34+F35+F36+F37+F38+F39+F40+F41+F42+F43+F46+F47+F48+F49+F50+F51+F52+F53+F54+F56+F57+F58+F44+F45+F59</f>
        <v>191605190</v>
      </c>
      <c r="G17" s="116">
        <f t="shared" si="6"/>
        <v>107325600</v>
      </c>
      <c r="H17" s="116">
        <f t="shared" si="6"/>
        <v>4150690</v>
      </c>
      <c r="I17" s="116">
        <f t="shared" si="6"/>
        <v>49159496</v>
      </c>
      <c r="J17" s="116">
        <f t="shared" si="6"/>
        <v>33200747</v>
      </c>
      <c r="K17" s="116">
        <f t="shared" si="6"/>
        <v>32677952</v>
      </c>
      <c r="L17" s="116">
        <f t="shared" si="6"/>
        <v>522795</v>
      </c>
      <c r="M17" s="116">
        <f t="shared" si="6"/>
        <v>119291</v>
      </c>
      <c r="N17" s="116">
        <f t="shared" si="6"/>
        <v>51832</v>
      </c>
      <c r="O17" s="116">
        <f t="shared" si="6"/>
        <v>32677952</v>
      </c>
      <c r="P17" s="116">
        <f t="shared" si="6"/>
        <v>273965433</v>
      </c>
      <c r="Q17" s="176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</row>
    <row r="18" spans="1:528" s="34" customFormat="1" ht="63" x14ac:dyDescent="0.25">
      <c r="A18" s="114"/>
      <c r="B18" s="115"/>
      <c r="C18" s="115"/>
      <c r="D18" s="82" t="s">
        <v>391</v>
      </c>
      <c r="E18" s="116">
        <f>E55</f>
        <v>359315</v>
      </c>
      <c r="F18" s="116">
        <f t="shared" ref="F18:P18" si="7">F55</f>
        <v>359315</v>
      </c>
      <c r="G18" s="116">
        <f t="shared" si="7"/>
        <v>294520</v>
      </c>
      <c r="H18" s="116">
        <f t="shared" si="7"/>
        <v>0</v>
      </c>
      <c r="I18" s="116">
        <f t="shared" si="7"/>
        <v>0</v>
      </c>
      <c r="J18" s="116">
        <f t="shared" si="7"/>
        <v>0</v>
      </c>
      <c r="K18" s="116">
        <f t="shared" si="7"/>
        <v>0</v>
      </c>
      <c r="L18" s="116">
        <f t="shared" si="7"/>
        <v>0</v>
      </c>
      <c r="M18" s="116">
        <f t="shared" si="7"/>
        <v>0</v>
      </c>
      <c r="N18" s="116">
        <f t="shared" si="7"/>
        <v>0</v>
      </c>
      <c r="O18" s="116">
        <f t="shared" si="7"/>
        <v>0</v>
      </c>
      <c r="P18" s="116">
        <f t="shared" si="7"/>
        <v>359315</v>
      </c>
      <c r="Q18" s="176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</row>
    <row r="19" spans="1:528" s="34" customFormat="1" ht="63" hidden="1" customHeight="1" x14ac:dyDescent="0.25">
      <c r="A19" s="114"/>
      <c r="B19" s="115"/>
      <c r="C19" s="115"/>
      <c r="D19" s="82" t="str">
        <f>'дод 7'!C22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16">
        <f>E24</f>
        <v>0</v>
      </c>
      <c r="F19" s="116">
        <f t="shared" ref="F19:P19" si="8">F24</f>
        <v>0</v>
      </c>
      <c r="G19" s="116">
        <f t="shared" si="8"/>
        <v>0</v>
      </c>
      <c r="H19" s="116">
        <f t="shared" si="8"/>
        <v>0</v>
      </c>
      <c r="I19" s="116">
        <f t="shared" si="8"/>
        <v>0</v>
      </c>
      <c r="J19" s="116">
        <f t="shared" si="8"/>
        <v>0</v>
      </c>
      <c r="K19" s="116">
        <f t="shared" si="8"/>
        <v>0</v>
      </c>
      <c r="L19" s="116">
        <f t="shared" si="8"/>
        <v>0</v>
      </c>
      <c r="M19" s="116">
        <f t="shared" si="8"/>
        <v>0</v>
      </c>
      <c r="N19" s="116">
        <f t="shared" si="8"/>
        <v>0</v>
      </c>
      <c r="O19" s="116">
        <f t="shared" si="8"/>
        <v>0</v>
      </c>
      <c r="P19" s="116">
        <f t="shared" si="8"/>
        <v>0</v>
      </c>
      <c r="Q19" s="176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</row>
    <row r="20" spans="1:528" s="22" customFormat="1" ht="48" customHeight="1" x14ac:dyDescent="0.25">
      <c r="A20" s="60" t="s">
        <v>155</v>
      </c>
      <c r="B20" s="107" t="str">
        <f>'дод 7'!A18</f>
        <v>0160</v>
      </c>
      <c r="C20" s="107" t="str">
        <f>'дод 7'!B18</f>
        <v>0111</v>
      </c>
      <c r="D20" s="36" t="s">
        <v>516</v>
      </c>
      <c r="E20" s="117">
        <f t="shared" ref="E20:E59" si="9">F20+I20</f>
        <v>112079700</v>
      </c>
      <c r="F20" s="117">
        <f>111955200+124500</f>
        <v>112079700</v>
      </c>
      <c r="G20" s="117">
        <f>82099100+102000</f>
        <v>82201100</v>
      </c>
      <c r="H20" s="117">
        <v>2287700</v>
      </c>
      <c r="I20" s="117"/>
      <c r="J20" s="117">
        <f>L20+O20</f>
        <v>150000</v>
      </c>
      <c r="K20" s="117">
        <v>150000</v>
      </c>
      <c r="L20" s="117"/>
      <c r="M20" s="117"/>
      <c r="N20" s="117"/>
      <c r="O20" s="117">
        <v>150000</v>
      </c>
      <c r="P20" s="117">
        <f t="shared" ref="P20:P59" si="10">E20+J20</f>
        <v>112229700</v>
      </c>
      <c r="Q20" s="176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</row>
    <row r="21" spans="1:528" s="22" customFormat="1" ht="35.25" customHeight="1" x14ac:dyDescent="0.25">
      <c r="A21" s="60" t="s">
        <v>464</v>
      </c>
      <c r="B21" s="60" t="s">
        <v>92</v>
      </c>
      <c r="C21" s="60" t="s">
        <v>476</v>
      </c>
      <c r="D21" s="36" t="s">
        <v>465</v>
      </c>
      <c r="E21" s="117">
        <f t="shared" si="9"/>
        <v>200000</v>
      </c>
      <c r="F21" s="117">
        <v>200000</v>
      </c>
      <c r="G21" s="117"/>
      <c r="H21" s="117"/>
      <c r="I21" s="117"/>
      <c r="J21" s="117">
        <f>L21+O21</f>
        <v>0</v>
      </c>
      <c r="K21" s="117"/>
      <c r="L21" s="117"/>
      <c r="M21" s="117"/>
      <c r="N21" s="117"/>
      <c r="O21" s="117"/>
      <c r="P21" s="117">
        <f t="shared" si="10"/>
        <v>200000</v>
      </c>
      <c r="Q21" s="17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</row>
    <row r="22" spans="1:528" s="22" customFormat="1" ht="21.75" customHeight="1" x14ac:dyDescent="0.25">
      <c r="A22" s="60" t="s">
        <v>245</v>
      </c>
      <c r="B22" s="107" t="str">
        <f>'дод 7'!A20</f>
        <v>0180</v>
      </c>
      <c r="C22" s="107" t="str">
        <f>'дод 7'!B20</f>
        <v>0133</v>
      </c>
      <c r="D22" s="61" t="str">
        <f>'дод 7'!C20</f>
        <v>Інша діяльність у сфері державного управління</v>
      </c>
      <c r="E22" s="117">
        <f t="shared" si="9"/>
        <v>396000</v>
      </c>
      <c r="F22" s="117">
        <v>396000</v>
      </c>
      <c r="G22" s="117"/>
      <c r="H22" s="117"/>
      <c r="I22" s="117"/>
      <c r="J22" s="117">
        <f t="shared" ref="J22:J24" si="11">L22+O22</f>
        <v>0</v>
      </c>
      <c r="K22" s="117"/>
      <c r="L22" s="117"/>
      <c r="M22" s="117"/>
      <c r="N22" s="117"/>
      <c r="O22" s="117"/>
      <c r="P22" s="117">
        <f t="shared" si="10"/>
        <v>396000</v>
      </c>
      <c r="Q22" s="176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</row>
    <row r="23" spans="1:528" s="22" customFormat="1" ht="15.75" hidden="1" customHeight="1" x14ac:dyDescent="0.25">
      <c r="A23" s="60" t="s">
        <v>445</v>
      </c>
      <c r="B23" s="60" t="s">
        <v>446</v>
      </c>
      <c r="C23" s="60" t="s">
        <v>122</v>
      </c>
      <c r="D23" s="61" t="s">
        <v>447</v>
      </c>
      <c r="E23" s="117">
        <f t="shared" si="9"/>
        <v>0</v>
      </c>
      <c r="F23" s="117"/>
      <c r="G23" s="117"/>
      <c r="H23" s="117"/>
      <c r="I23" s="117"/>
      <c r="J23" s="117">
        <f t="shared" si="11"/>
        <v>0</v>
      </c>
      <c r="K23" s="117"/>
      <c r="L23" s="117"/>
      <c r="M23" s="117"/>
      <c r="N23" s="117"/>
      <c r="O23" s="117"/>
      <c r="P23" s="117">
        <f t="shared" si="10"/>
        <v>0</v>
      </c>
      <c r="Q23" s="176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</row>
    <row r="24" spans="1:528" s="24" customFormat="1" ht="60" hidden="1" customHeight="1" x14ac:dyDescent="0.25">
      <c r="A24" s="89"/>
      <c r="B24" s="118"/>
      <c r="C24" s="118"/>
      <c r="D24" s="92" t="str">
        <f>'дод 7'!C22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19">
        <f t="shared" si="9"/>
        <v>0</v>
      </c>
      <c r="F24" s="119"/>
      <c r="G24" s="119"/>
      <c r="H24" s="119"/>
      <c r="I24" s="119"/>
      <c r="J24" s="119">
        <f t="shared" si="11"/>
        <v>0</v>
      </c>
      <c r="K24" s="119"/>
      <c r="L24" s="119"/>
      <c r="M24" s="119"/>
      <c r="N24" s="119"/>
      <c r="O24" s="119"/>
      <c r="P24" s="119">
        <f t="shared" si="10"/>
        <v>0</v>
      </c>
      <c r="Q24" s="176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</row>
    <row r="25" spans="1:528" s="22" customFormat="1" ht="46.5" customHeight="1" x14ac:dyDescent="0.25">
      <c r="A25" s="60" t="s">
        <v>261</v>
      </c>
      <c r="B25" s="107" t="str">
        <f>'дод 7'!A84</f>
        <v>3033</v>
      </c>
      <c r="C25" s="107" t="str">
        <f>'дод 7'!B84</f>
        <v>1070</v>
      </c>
      <c r="D25" s="61" t="s">
        <v>420</v>
      </c>
      <c r="E25" s="117">
        <f t="shared" si="9"/>
        <v>270000</v>
      </c>
      <c r="F25" s="117">
        <v>270000</v>
      </c>
      <c r="G25" s="117"/>
      <c r="H25" s="117"/>
      <c r="I25" s="117"/>
      <c r="J25" s="117">
        <f t="shared" ref="J25:J59" si="12">L25+O25</f>
        <v>0</v>
      </c>
      <c r="K25" s="117"/>
      <c r="L25" s="117"/>
      <c r="M25" s="117"/>
      <c r="N25" s="117"/>
      <c r="O25" s="117"/>
      <c r="P25" s="117">
        <f t="shared" si="10"/>
        <v>270000</v>
      </c>
      <c r="Q25" s="176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</row>
    <row r="26" spans="1:528" s="22" customFormat="1" ht="31.5" customHeight="1" x14ac:dyDescent="0.25">
      <c r="A26" s="60" t="s">
        <v>156</v>
      </c>
      <c r="B26" s="107" t="str">
        <f>'дод 7'!A87</f>
        <v>3036</v>
      </c>
      <c r="C26" s="107" t="str">
        <f>'дод 7'!B87</f>
        <v>1070</v>
      </c>
      <c r="D26" s="61" t="str">
        <f>'дод 7'!C87</f>
        <v>Компенсаційні виплати на пільговий проїзд електротранспортом окремим категоріям громадян</v>
      </c>
      <c r="E26" s="117">
        <f t="shared" si="9"/>
        <v>426500</v>
      </c>
      <c r="F26" s="117">
        <v>426500</v>
      </c>
      <c r="G26" s="117"/>
      <c r="H26" s="117"/>
      <c r="I26" s="117"/>
      <c r="J26" s="117">
        <f t="shared" si="12"/>
        <v>0</v>
      </c>
      <c r="K26" s="117"/>
      <c r="L26" s="117"/>
      <c r="M26" s="117"/>
      <c r="N26" s="117"/>
      <c r="O26" s="117"/>
      <c r="P26" s="117">
        <f t="shared" si="10"/>
        <v>426500</v>
      </c>
      <c r="Q26" s="176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</row>
    <row r="27" spans="1:528" s="22" customFormat="1" ht="36" customHeight="1" x14ac:dyDescent="0.25">
      <c r="A27" s="60" t="s">
        <v>157</v>
      </c>
      <c r="B27" s="107" t="str">
        <f>'дод 7'!A95</f>
        <v>3121</v>
      </c>
      <c r="C27" s="107" t="str">
        <f>'дод 7'!B95</f>
        <v>1040</v>
      </c>
      <c r="D27" s="61" t="s">
        <v>523</v>
      </c>
      <c r="E27" s="117">
        <f t="shared" si="9"/>
        <v>3206400</v>
      </c>
      <c r="F27" s="117">
        <v>3206400</v>
      </c>
      <c r="G27" s="117">
        <v>2407050</v>
      </c>
      <c r="H27" s="117">
        <v>39590</v>
      </c>
      <c r="I27" s="117"/>
      <c r="J27" s="117">
        <f t="shared" si="12"/>
        <v>0</v>
      </c>
      <c r="K27" s="117"/>
      <c r="L27" s="117"/>
      <c r="M27" s="117"/>
      <c r="N27" s="117"/>
      <c r="O27" s="117"/>
      <c r="P27" s="117">
        <f t="shared" si="10"/>
        <v>3206400</v>
      </c>
      <c r="Q27" s="176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</row>
    <row r="28" spans="1:528" s="22" customFormat="1" ht="48.75" customHeight="1" x14ac:dyDescent="0.25">
      <c r="A28" s="60" t="s">
        <v>158</v>
      </c>
      <c r="B28" s="107" t="str">
        <f>'дод 7'!A96</f>
        <v>3131</v>
      </c>
      <c r="C28" s="107" t="str">
        <f>'дод 7'!B96</f>
        <v>1040</v>
      </c>
      <c r="D28" s="61" t="str">
        <f>'дод 7'!C96</f>
        <v>Здійснення заходів та реалізація проектів на виконання Державної цільової соціальної програми "Молодь України"</v>
      </c>
      <c r="E28" s="117">
        <f t="shared" si="9"/>
        <v>684300</v>
      </c>
      <c r="F28" s="117">
        <v>684300</v>
      </c>
      <c r="G28" s="117"/>
      <c r="H28" s="117"/>
      <c r="I28" s="117"/>
      <c r="J28" s="117">
        <f t="shared" si="12"/>
        <v>0</v>
      </c>
      <c r="K28" s="117"/>
      <c r="L28" s="117"/>
      <c r="M28" s="117"/>
      <c r="N28" s="117"/>
      <c r="O28" s="117"/>
      <c r="P28" s="117">
        <f t="shared" si="10"/>
        <v>684300</v>
      </c>
      <c r="Q28" s="176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</row>
    <row r="29" spans="1:528" s="22" customFormat="1" ht="78.75" x14ac:dyDescent="0.25">
      <c r="A29" s="60" t="s">
        <v>159</v>
      </c>
      <c r="B29" s="107" t="str">
        <f>'дод 7'!A97</f>
        <v>3140</v>
      </c>
      <c r="C29" s="107" t="str">
        <f>'дод 7'!B97</f>
        <v>1040</v>
      </c>
      <c r="D29" s="61" t="s">
        <v>20</v>
      </c>
      <c r="E29" s="117">
        <f t="shared" si="9"/>
        <v>280000</v>
      </c>
      <c r="F29" s="117">
        <v>280000</v>
      </c>
      <c r="G29" s="117"/>
      <c r="H29" s="117"/>
      <c r="I29" s="117"/>
      <c r="J29" s="117">
        <f t="shared" si="12"/>
        <v>0</v>
      </c>
      <c r="K29" s="117"/>
      <c r="L29" s="117"/>
      <c r="M29" s="117"/>
      <c r="N29" s="117"/>
      <c r="O29" s="117"/>
      <c r="P29" s="117">
        <f t="shared" si="10"/>
        <v>280000</v>
      </c>
      <c r="Q29" s="176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</row>
    <row r="30" spans="1:528" s="22" customFormat="1" ht="32.25" customHeight="1" x14ac:dyDescent="0.25">
      <c r="A30" s="60" t="s">
        <v>312</v>
      </c>
      <c r="B30" s="107" t="str">
        <f>'дод 7'!A112</f>
        <v>3241</v>
      </c>
      <c r="C30" s="107" t="str">
        <f>'дод 7'!B112</f>
        <v>1090</v>
      </c>
      <c r="D30" s="61" t="str">
        <f>'дод 7'!C112</f>
        <v>Забезпечення діяльності інших закладів у сфері соціального захисту і соціального забезпечення</v>
      </c>
      <c r="E30" s="117">
        <f t="shared" si="9"/>
        <v>1518300</v>
      </c>
      <c r="F30" s="117">
        <v>1518300</v>
      </c>
      <c r="G30" s="117">
        <v>1078950</v>
      </c>
      <c r="H30" s="117">
        <v>96540</v>
      </c>
      <c r="I30" s="117"/>
      <c r="J30" s="117">
        <f t="shared" si="12"/>
        <v>0</v>
      </c>
      <c r="K30" s="117"/>
      <c r="L30" s="117"/>
      <c r="M30" s="117"/>
      <c r="N30" s="117"/>
      <c r="O30" s="117"/>
      <c r="P30" s="117">
        <f t="shared" si="10"/>
        <v>1518300</v>
      </c>
      <c r="Q30" s="176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</row>
    <row r="31" spans="1:528" s="22" customFormat="1" ht="33.75" customHeight="1" x14ac:dyDescent="0.25">
      <c r="A31" s="60" t="s">
        <v>313</v>
      </c>
      <c r="B31" s="107" t="str">
        <f>'дод 7'!A113</f>
        <v>3242</v>
      </c>
      <c r="C31" s="107" t="str">
        <f>'дод 7'!B113</f>
        <v>1090</v>
      </c>
      <c r="D31" s="61" t="s">
        <v>421</v>
      </c>
      <c r="E31" s="117">
        <f t="shared" si="9"/>
        <v>257400</v>
      </c>
      <c r="F31" s="117">
        <v>257400</v>
      </c>
      <c r="G31" s="117"/>
      <c r="H31" s="117"/>
      <c r="I31" s="117"/>
      <c r="J31" s="117">
        <f t="shared" si="12"/>
        <v>0</v>
      </c>
      <c r="K31" s="117"/>
      <c r="L31" s="117"/>
      <c r="M31" s="117"/>
      <c r="N31" s="117"/>
      <c r="O31" s="117"/>
      <c r="P31" s="117">
        <f t="shared" si="10"/>
        <v>257400</v>
      </c>
      <c r="Q31" s="176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</row>
    <row r="32" spans="1:528" s="22" customFormat="1" ht="48" customHeight="1" x14ac:dyDescent="0.25">
      <c r="A32" s="60" t="s">
        <v>325</v>
      </c>
      <c r="B32" s="107" t="str">
        <f>'дод 7'!A117</f>
        <v>4060</v>
      </c>
      <c r="C32" s="107" t="str">
        <f>'дод 7'!B117</f>
        <v>0828</v>
      </c>
      <c r="D32" s="61" t="str">
        <f>'дод 7'!C117</f>
        <v>Забезпечення діяльності палаців i будинків культури, клубів, центрів дозвілля та iнших клубних закладів</v>
      </c>
      <c r="E32" s="117">
        <f t="shared" si="9"/>
        <v>4330600</v>
      </c>
      <c r="F32" s="120">
        <v>4330600</v>
      </c>
      <c r="G32" s="117">
        <v>2526200</v>
      </c>
      <c r="H32" s="117">
        <v>452700</v>
      </c>
      <c r="I32" s="117"/>
      <c r="J32" s="117">
        <f t="shared" si="12"/>
        <v>100000</v>
      </c>
      <c r="K32" s="117">
        <v>100000</v>
      </c>
      <c r="L32" s="117"/>
      <c r="M32" s="117"/>
      <c r="N32" s="117"/>
      <c r="O32" s="117">
        <v>100000</v>
      </c>
      <c r="P32" s="117">
        <f t="shared" si="10"/>
        <v>4430600</v>
      </c>
      <c r="Q32" s="176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</row>
    <row r="33" spans="1:528" s="22" customFormat="1" ht="30.75" customHeight="1" x14ac:dyDescent="0.25">
      <c r="A33" s="60" t="s">
        <v>310</v>
      </c>
      <c r="B33" s="107" t="str">
        <f>'дод 7'!A118</f>
        <v>4081</v>
      </c>
      <c r="C33" s="107" t="str">
        <f>'дод 7'!B118</f>
        <v>0829</v>
      </c>
      <c r="D33" s="61" t="str">
        <f>'дод 7'!C118</f>
        <v>Забезпечення діяльності інших закладів в галузі культури і мистецтва</v>
      </c>
      <c r="E33" s="117">
        <f t="shared" si="9"/>
        <v>2708200</v>
      </c>
      <c r="F33" s="117">
        <v>2708200</v>
      </c>
      <c r="G33" s="117">
        <v>1687000</v>
      </c>
      <c r="H33" s="117">
        <v>72500</v>
      </c>
      <c r="I33" s="117"/>
      <c r="J33" s="117">
        <f t="shared" si="12"/>
        <v>65000</v>
      </c>
      <c r="K33" s="117">
        <v>65000</v>
      </c>
      <c r="L33" s="117"/>
      <c r="M33" s="117"/>
      <c r="N33" s="117"/>
      <c r="O33" s="117">
        <v>65000</v>
      </c>
      <c r="P33" s="117">
        <f t="shared" si="10"/>
        <v>2773200</v>
      </c>
      <c r="Q33" s="176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</row>
    <row r="34" spans="1:528" s="22" customFormat="1" ht="25.5" customHeight="1" x14ac:dyDescent="0.25">
      <c r="A34" s="60" t="s">
        <v>311</v>
      </c>
      <c r="B34" s="107" t="str">
        <f>'дод 7'!A119</f>
        <v>4082</v>
      </c>
      <c r="C34" s="107" t="str">
        <f>'дод 7'!B119</f>
        <v>0829</v>
      </c>
      <c r="D34" s="61" t="str">
        <f>'дод 7'!C119</f>
        <v>Інші заходи в галузі культури і мистецтва</v>
      </c>
      <c r="E34" s="117">
        <f t="shared" si="9"/>
        <v>355081</v>
      </c>
      <c r="F34" s="117">
        <v>355081</v>
      </c>
      <c r="G34" s="117"/>
      <c r="H34" s="117"/>
      <c r="I34" s="117"/>
      <c r="J34" s="117">
        <f t="shared" si="12"/>
        <v>0</v>
      </c>
      <c r="K34" s="117"/>
      <c r="L34" s="117"/>
      <c r="M34" s="117"/>
      <c r="N34" s="117"/>
      <c r="O34" s="117"/>
      <c r="P34" s="117">
        <f t="shared" si="10"/>
        <v>355081</v>
      </c>
      <c r="Q34" s="17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</row>
    <row r="35" spans="1:528" s="22" customFormat="1" ht="36.75" customHeight="1" x14ac:dyDescent="0.25">
      <c r="A35" s="121" t="s">
        <v>160</v>
      </c>
      <c r="B35" s="42" t="str">
        <f>'дод 7'!A121</f>
        <v>5011</v>
      </c>
      <c r="C35" s="42" t="str">
        <f>'дод 7'!B121</f>
        <v>0810</v>
      </c>
      <c r="D35" s="36" t="str">
        <f>'дод 7'!C121</f>
        <v>Проведення навчально-тренувальних зборів і змагань з олімпійських видів спорту</v>
      </c>
      <c r="E35" s="117">
        <f t="shared" si="9"/>
        <v>600000</v>
      </c>
      <c r="F35" s="117">
        <v>600000</v>
      </c>
      <c r="G35" s="117"/>
      <c r="H35" s="117"/>
      <c r="I35" s="117"/>
      <c r="J35" s="117">
        <f t="shared" si="12"/>
        <v>0</v>
      </c>
      <c r="K35" s="117"/>
      <c r="L35" s="117"/>
      <c r="M35" s="117"/>
      <c r="N35" s="117"/>
      <c r="O35" s="117"/>
      <c r="P35" s="117">
        <f t="shared" si="10"/>
        <v>600000</v>
      </c>
      <c r="Q35" s="177">
        <v>16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</row>
    <row r="36" spans="1:528" s="22" customFormat="1" ht="34.5" customHeight="1" x14ac:dyDescent="0.25">
      <c r="A36" s="121" t="s">
        <v>161</v>
      </c>
      <c r="B36" s="42" t="str">
        <f>'дод 7'!A122</f>
        <v>5012</v>
      </c>
      <c r="C36" s="42" t="str">
        <f>'дод 7'!B122</f>
        <v>0810</v>
      </c>
      <c r="D36" s="36" t="str">
        <f>'дод 7'!C122</f>
        <v>Проведення навчально-тренувальних зборів і змагань з неолімпійських видів спорту</v>
      </c>
      <c r="E36" s="117">
        <f t="shared" si="9"/>
        <v>600000</v>
      </c>
      <c r="F36" s="117">
        <v>600000</v>
      </c>
      <c r="G36" s="117"/>
      <c r="H36" s="117"/>
      <c r="I36" s="117"/>
      <c r="J36" s="117">
        <f t="shared" si="12"/>
        <v>0</v>
      </c>
      <c r="K36" s="117"/>
      <c r="L36" s="117"/>
      <c r="M36" s="117"/>
      <c r="N36" s="117"/>
      <c r="O36" s="117"/>
      <c r="P36" s="117">
        <f t="shared" si="10"/>
        <v>600000</v>
      </c>
      <c r="Q36" s="177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</row>
    <row r="37" spans="1:528" s="22" customFormat="1" ht="39" customHeight="1" x14ac:dyDescent="0.25">
      <c r="A37" s="121" t="s">
        <v>162</v>
      </c>
      <c r="B37" s="42" t="str">
        <f>'дод 7'!A123</f>
        <v>5031</v>
      </c>
      <c r="C37" s="42" t="str">
        <f>'дод 7'!B123</f>
        <v>0810</v>
      </c>
      <c r="D37" s="36" t="str">
        <f>'дод 7'!C123</f>
        <v>Утримання та навчально-тренувальна робота комунальних дитячо-юнацьких спортивних шкіл</v>
      </c>
      <c r="E37" s="117">
        <f t="shared" si="9"/>
        <v>16311200</v>
      </c>
      <c r="F37" s="117">
        <v>16311200</v>
      </c>
      <c r="G37" s="117">
        <v>12531000</v>
      </c>
      <c r="H37" s="117">
        <v>634200</v>
      </c>
      <c r="I37" s="117"/>
      <c r="J37" s="117">
        <f t="shared" si="12"/>
        <v>0</v>
      </c>
      <c r="K37" s="117"/>
      <c r="L37" s="117"/>
      <c r="M37" s="117"/>
      <c r="N37" s="117"/>
      <c r="O37" s="117"/>
      <c r="P37" s="117">
        <f t="shared" si="10"/>
        <v>16311200</v>
      </c>
      <c r="Q37" s="177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</row>
    <row r="38" spans="1:528" s="22" customFormat="1" ht="33.75" customHeight="1" x14ac:dyDescent="0.25">
      <c r="A38" s="121" t="s">
        <v>365</v>
      </c>
      <c r="B38" s="42" t="str">
        <f>'дод 7'!A124</f>
        <v>5032</v>
      </c>
      <c r="C38" s="42" t="str">
        <f>'дод 7'!B124</f>
        <v>0810</v>
      </c>
      <c r="D38" s="36" t="str">
        <f>'дод 7'!C124</f>
        <v>Фінансова підтримка дитячо-юнацьких спортивних шкіл фізкультурно-спортивних товариств</v>
      </c>
      <c r="E38" s="117">
        <f t="shared" si="9"/>
        <v>13627800</v>
      </c>
      <c r="F38" s="117">
        <v>13627800</v>
      </c>
      <c r="G38" s="117"/>
      <c r="H38" s="117"/>
      <c r="I38" s="117"/>
      <c r="J38" s="117">
        <f t="shared" si="12"/>
        <v>215000</v>
      </c>
      <c r="K38" s="117">
        <v>215000</v>
      </c>
      <c r="L38" s="117"/>
      <c r="M38" s="117"/>
      <c r="N38" s="117"/>
      <c r="O38" s="117">
        <v>215000</v>
      </c>
      <c r="P38" s="117">
        <f t="shared" si="10"/>
        <v>13842800</v>
      </c>
      <c r="Q38" s="17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</row>
    <row r="39" spans="1:528" s="22" customFormat="1" ht="63" x14ac:dyDescent="0.25">
      <c r="A39" s="121" t="s">
        <v>163</v>
      </c>
      <c r="B39" s="42" t="str">
        <f>'дод 7'!A125</f>
        <v>5061</v>
      </c>
      <c r="C39" s="42" t="str">
        <f>'дод 7'!B125</f>
        <v>0810</v>
      </c>
      <c r="D39" s="36" t="str">
        <f>'дод 7'!C125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117">
        <f t="shared" si="9"/>
        <v>4794100</v>
      </c>
      <c r="F39" s="117">
        <v>4794100</v>
      </c>
      <c r="G39" s="117">
        <v>2987400</v>
      </c>
      <c r="H39" s="117">
        <v>288100</v>
      </c>
      <c r="I39" s="117"/>
      <c r="J39" s="117">
        <f t="shared" si="12"/>
        <v>1742994</v>
      </c>
      <c r="K39" s="117">
        <v>1530000</v>
      </c>
      <c r="L39" s="117">
        <v>212994</v>
      </c>
      <c r="M39" s="117">
        <v>119291</v>
      </c>
      <c r="N39" s="117">
        <v>50432</v>
      </c>
      <c r="O39" s="117">
        <v>1530000</v>
      </c>
      <c r="P39" s="117">
        <f t="shared" si="10"/>
        <v>6537094</v>
      </c>
      <c r="Q39" s="17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</row>
    <row r="40" spans="1:528" s="22" customFormat="1" ht="30.75" customHeight="1" x14ac:dyDescent="0.25">
      <c r="A40" s="121" t="s">
        <v>357</v>
      </c>
      <c r="B40" s="42" t="str">
        <f>'дод 7'!A126</f>
        <v>5062</v>
      </c>
      <c r="C40" s="42" t="str">
        <f>'дод 7'!B126</f>
        <v>0810</v>
      </c>
      <c r="D40" s="36" t="str">
        <f>'дод 7'!C126</f>
        <v>Підтримка спорту вищих досягнень та організацій, які здійснюють фізкультурно-спортивну діяльність в регіоні</v>
      </c>
      <c r="E40" s="117">
        <f t="shared" si="9"/>
        <v>11230300</v>
      </c>
      <c r="F40" s="117">
        <f>10821600+408700</f>
        <v>11230300</v>
      </c>
      <c r="G40" s="117"/>
      <c r="H40" s="117"/>
      <c r="I40" s="117"/>
      <c r="J40" s="117">
        <f t="shared" si="12"/>
        <v>0</v>
      </c>
      <c r="K40" s="117"/>
      <c r="L40" s="117"/>
      <c r="M40" s="117"/>
      <c r="N40" s="117"/>
      <c r="O40" s="117"/>
      <c r="P40" s="117">
        <f t="shared" si="10"/>
        <v>11230300</v>
      </c>
      <c r="Q40" s="17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</row>
    <row r="41" spans="1:528" s="22" customFormat="1" ht="39" customHeight="1" x14ac:dyDescent="0.25">
      <c r="A41" s="121" t="s">
        <v>423</v>
      </c>
      <c r="B41" s="42">
        <v>7325</v>
      </c>
      <c r="C41" s="78" t="s">
        <v>114</v>
      </c>
      <c r="D41" s="36" t="s">
        <v>368</v>
      </c>
      <c r="E41" s="117">
        <f t="shared" si="9"/>
        <v>0</v>
      </c>
      <c r="F41" s="117"/>
      <c r="G41" s="117"/>
      <c r="H41" s="117"/>
      <c r="I41" s="117"/>
      <c r="J41" s="117">
        <f t="shared" si="12"/>
        <v>9790000</v>
      </c>
      <c r="K41" s="117">
        <v>9790000</v>
      </c>
      <c r="L41" s="117"/>
      <c r="M41" s="117"/>
      <c r="N41" s="117"/>
      <c r="O41" s="117">
        <v>9790000</v>
      </c>
      <c r="P41" s="117">
        <f t="shared" si="10"/>
        <v>9790000</v>
      </c>
      <c r="Q41" s="17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</row>
    <row r="42" spans="1:528" s="22" customFormat="1" ht="15.75" x14ac:dyDescent="0.25">
      <c r="A42" s="121" t="s">
        <v>424</v>
      </c>
      <c r="B42" s="42">
        <v>7330</v>
      </c>
      <c r="C42" s="78" t="s">
        <v>114</v>
      </c>
      <c r="D42" s="36" t="s">
        <v>339</v>
      </c>
      <c r="E42" s="117">
        <f t="shared" si="9"/>
        <v>0</v>
      </c>
      <c r="F42" s="117"/>
      <c r="G42" s="117"/>
      <c r="H42" s="117"/>
      <c r="I42" s="117"/>
      <c r="J42" s="117">
        <f t="shared" si="12"/>
        <v>400000</v>
      </c>
      <c r="K42" s="117">
        <v>400000</v>
      </c>
      <c r="L42" s="117"/>
      <c r="M42" s="117"/>
      <c r="N42" s="117"/>
      <c r="O42" s="117">
        <v>400000</v>
      </c>
      <c r="P42" s="117">
        <f t="shared" si="10"/>
        <v>400000</v>
      </c>
      <c r="Q42" s="177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</row>
    <row r="43" spans="1:528" s="22" customFormat="1" ht="31.5" x14ac:dyDescent="0.25">
      <c r="A43" s="121" t="s">
        <v>164</v>
      </c>
      <c r="B43" s="42" t="str">
        <f>'дод 7'!A164</f>
        <v>7412</v>
      </c>
      <c r="C43" s="42" t="str">
        <f>'дод 7'!B164</f>
        <v>0451</v>
      </c>
      <c r="D43" s="36" t="str">
        <f>'дод 7'!C164</f>
        <v>Регулювання цін на послуги місцевого автотранспорту</v>
      </c>
      <c r="E43" s="117">
        <f t="shared" si="9"/>
        <v>7417200</v>
      </c>
      <c r="F43" s="117"/>
      <c r="G43" s="117"/>
      <c r="H43" s="117"/>
      <c r="I43" s="117">
        <v>7417200</v>
      </c>
      <c r="J43" s="117">
        <f t="shared" si="12"/>
        <v>0</v>
      </c>
      <c r="K43" s="117"/>
      <c r="L43" s="117"/>
      <c r="M43" s="117"/>
      <c r="N43" s="117"/>
      <c r="O43" s="117"/>
      <c r="P43" s="117">
        <f t="shared" si="10"/>
        <v>7417200</v>
      </c>
      <c r="Q43" s="177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</row>
    <row r="44" spans="1:528" s="22" customFormat="1" ht="24" customHeight="1" x14ac:dyDescent="0.25">
      <c r="A44" s="121" t="s">
        <v>386</v>
      </c>
      <c r="B44" s="42">
        <f>'дод 7'!A165</f>
        <v>7413</v>
      </c>
      <c r="C44" s="42" t="str">
        <f>'дод 7'!B165</f>
        <v>0451</v>
      </c>
      <c r="D44" s="122" t="str">
        <f>'дод 7'!C165</f>
        <v>Інші заходи у сфері автотранспорту</v>
      </c>
      <c r="E44" s="117">
        <f t="shared" si="9"/>
        <v>11000000</v>
      </c>
      <c r="F44" s="117"/>
      <c r="G44" s="117"/>
      <c r="H44" s="117"/>
      <c r="I44" s="117">
        <f>10000000+1000000</f>
        <v>11000000</v>
      </c>
      <c r="J44" s="117">
        <f t="shared" si="12"/>
        <v>0</v>
      </c>
      <c r="K44" s="117"/>
      <c r="L44" s="117"/>
      <c r="M44" s="117"/>
      <c r="N44" s="117"/>
      <c r="O44" s="117"/>
      <c r="P44" s="117">
        <f t="shared" si="10"/>
        <v>11000000</v>
      </c>
      <c r="Q44" s="177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</row>
    <row r="45" spans="1:528" s="22" customFormat="1" ht="24" customHeight="1" x14ac:dyDescent="0.25">
      <c r="A45" s="121" t="s">
        <v>387</v>
      </c>
      <c r="B45" s="42">
        <f>'дод 7'!A166</f>
        <v>7426</v>
      </c>
      <c r="C45" s="121" t="s">
        <v>422</v>
      </c>
      <c r="D45" s="122" t="str">
        <f>'дод 7'!C166</f>
        <v>Інші заходи у сфері електротранспорту</v>
      </c>
      <c r="E45" s="117">
        <f t="shared" si="9"/>
        <v>30742296</v>
      </c>
      <c r="F45" s="117"/>
      <c r="G45" s="117"/>
      <c r="H45" s="117"/>
      <c r="I45" s="117">
        <f>28742296+2000000</f>
        <v>30742296</v>
      </c>
      <c r="J45" s="117">
        <f t="shared" si="12"/>
        <v>0</v>
      </c>
      <c r="K45" s="117"/>
      <c r="L45" s="117"/>
      <c r="M45" s="117"/>
      <c r="N45" s="117"/>
      <c r="O45" s="117"/>
      <c r="P45" s="117">
        <f t="shared" si="10"/>
        <v>30742296</v>
      </c>
      <c r="Q45" s="177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</row>
    <row r="46" spans="1:528" s="22" customFormat="1" ht="24" customHeight="1" x14ac:dyDescent="0.25">
      <c r="A46" s="121" t="s">
        <v>466</v>
      </c>
      <c r="B46" s="121" t="s">
        <v>467</v>
      </c>
      <c r="C46" s="121" t="s">
        <v>409</v>
      </c>
      <c r="D46" s="122" t="s">
        <v>475</v>
      </c>
      <c r="E46" s="117">
        <f t="shared" si="9"/>
        <v>2725480</v>
      </c>
      <c r="F46" s="117">
        <v>2725480</v>
      </c>
      <c r="G46" s="117"/>
      <c r="H46" s="117"/>
      <c r="I46" s="117"/>
      <c r="J46" s="117">
        <f t="shared" si="12"/>
        <v>0</v>
      </c>
      <c r="K46" s="117"/>
      <c r="L46" s="117"/>
      <c r="M46" s="117"/>
      <c r="N46" s="117"/>
      <c r="O46" s="117"/>
      <c r="P46" s="117">
        <f t="shared" si="10"/>
        <v>2725480</v>
      </c>
      <c r="Q46" s="177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</row>
    <row r="47" spans="1:528" s="22" customFormat="1" ht="30.75" customHeight="1" x14ac:dyDescent="0.25">
      <c r="A47" s="121" t="s">
        <v>237</v>
      </c>
      <c r="B47" s="42" t="str">
        <f>'дод 7'!A172</f>
        <v>7530</v>
      </c>
      <c r="C47" s="42" t="str">
        <f>'дод 7'!B172</f>
        <v>0460</v>
      </c>
      <c r="D47" s="36" t="s">
        <v>238</v>
      </c>
      <c r="E47" s="117">
        <f t="shared" si="9"/>
        <v>10400000</v>
      </c>
      <c r="F47" s="117">
        <v>10400000</v>
      </c>
      <c r="G47" s="117"/>
      <c r="H47" s="117"/>
      <c r="I47" s="117"/>
      <c r="J47" s="117">
        <f t="shared" si="12"/>
        <v>0</v>
      </c>
      <c r="K47" s="117"/>
      <c r="L47" s="117"/>
      <c r="M47" s="117"/>
      <c r="N47" s="117"/>
      <c r="O47" s="117"/>
      <c r="P47" s="117">
        <f t="shared" si="10"/>
        <v>10400000</v>
      </c>
      <c r="Q47" s="177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</row>
    <row r="48" spans="1:528" s="22" customFormat="1" ht="31.5" customHeight="1" x14ac:dyDescent="0.25">
      <c r="A48" s="121" t="s">
        <v>165</v>
      </c>
      <c r="B48" s="42" t="str">
        <f>'дод 7'!A175</f>
        <v>7610</v>
      </c>
      <c r="C48" s="42" t="str">
        <f>'дод 7'!B175</f>
        <v>0411</v>
      </c>
      <c r="D48" s="36" t="str">
        <f>'дод 7'!C175</f>
        <v>Сприяння розвитку малого та середнього підприємництва</v>
      </c>
      <c r="E48" s="117">
        <f t="shared" si="9"/>
        <v>60000</v>
      </c>
      <c r="F48" s="117">
        <v>60000</v>
      </c>
      <c r="G48" s="117"/>
      <c r="H48" s="117"/>
      <c r="I48" s="117"/>
      <c r="J48" s="117">
        <f t="shared" si="12"/>
        <v>0</v>
      </c>
      <c r="K48" s="117"/>
      <c r="L48" s="117"/>
      <c r="M48" s="117"/>
      <c r="N48" s="117"/>
      <c r="O48" s="117"/>
      <c r="P48" s="117">
        <f t="shared" si="10"/>
        <v>60000</v>
      </c>
      <c r="Q48" s="177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</row>
    <row r="49" spans="1:528" s="22" customFormat="1" ht="33.75" customHeight="1" x14ac:dyDescent="0.25">
      <c r="A49" s="121" t="s">
        <v>166</v>
      </c>
      <c r="B49" s="42" t="str">
        <f>'дод 7'!A180</f>
        <v>7670</v>
      </c>
      <c r="C49" s="42" t="str">
        <f>'дод 7'!B180</f>
        <v>0490</v>
      </c>
      <c r="D49" s="36" t="s">
        <v>25</v>
      </c>
      <c r="E49" s="117">
        <f t="shared" si="9"/>
        <v>0</v>
      </c>
      <c r="F49" s="117"/>
      <c r="G49" s="117"/>
      <c r="H49" s="117"/>
      <c r="I49" s="117"/>
      <c r="J49" s="117">
        <f t="shared" si="12"/>
        <v>18997900</v>
      </c>
      <c r="K49" s="117">
        <v>18997900</v>
      </c>
      <c r="L49" s="117"/>
      <c r="M49" s="117"/>
      <c r="N49" s="117"/>
      <c r="O49" s="117">
        <v>18997900</v>
      </c>
      <c r="P49" s="117">
        <f t="shared" si="10"/>
        <v>18997900</v>
      </c>
      <c r="Q49" s="177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</row>
    <row r="50" spans="1:528" s="22" customFormat="1" ht="36.75" customHeight="1" x14ac:dyDescent="0.25">
      <c r="A50" s="121" t="s">
        <v>251</v>
      </c>
      <c r="B50" s="42" t="str">
        <f>'дод 7'!A182</f>
        <v>7680</v>
      </c>
      <c r="C50" s="42" t="str">
        <f>'дод 7'!B182</f>
        <v>0490</v>
      </c>
      <c r="D50" s="36" t="str">
        <f>'дод 7'!C182</f>
        <v>Членські внески до асоціацій органів місцевого самоврядування</v>
      </c>
      <c r="E50" s="117">
        <f t="shared" si="9"/>
        <v>356337</v>
      </c>
      <c r="F50" s="117">
        <v>356337</v>
      </c>
      <c r="G50" s="117"/>
      <c r="H50" s="117"/>
      <c r="I50" s="117"/>
      <c r="J50" s="117">
        <f t="shared" si="12"/>
        <v>0</v>
      </c>
      <c r="K50" s="117"/>
      <c r="L50" s="117"/>
      <c r="M50" s="117"/>
      <c r="N50" s="117"/>
      <c r="O50" s="117"/>
      <c r="P50" s="117">
        <f t="shared" si="10"/>
        <v>356337</v>
      </c>
      <c r="Q50" s="177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</row>
    <row r="51" spans="1:528" s="22" customFormat="1" ht="120.75" customHeight="1" x14ac:dyDescent="0.25">
      <c r="A51" s="121" t="s">
        <v>308</v>
      </c>
      <c r="B51" s="42" t="str">
        <f>'дод 7'!A183</f>
        <v>7691</v>
      </c>
      <c r="C51" s="42" t="str">
        <f>'дод 7'!B183</f>
        <v>0490</v>
      </c>
      <c r="D51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1" s="117">
        <f t="shared" si="9"/>
        <v>0</v>
      </c>
      <c r="F51" s="117"/>
      <c r="G51" s="117"/>
      <c r="H51" s="117"/>
      <c r="I51" s="117"/>
      <c r="J51" s="117">
        <f t="shared" si="12"/>
        <v>54101</v>
      </c>
      <c r="K51" s="117"/>
      <c r="L51" s="117">
        <v>54101</v>
      </c>
      <c r="M51" s="117"/>
      <c r="N51" s="117"/>
      <c r="O51" s="117"/>
      <c r="P51" s="117">
        <f t="shared" si="10"/>
        <v>54101</v>
      </c>
      <c r="Q51" s="177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</row>
    <row r="52" spans="1:528" s="22" customFormat="1" ht="23.25" customHeight="1" x14ac:dyDescent="0.25">
      <c r="A52" s="121" t="s">
        <v>244</v>
      </c>
      <c r="B52" s="42" t="str">
        <f>'дод 7'!A184</f>
        <v>7693</v>
      </c>
      <c r="C52" s="42" t="str">
        <f>'дод 7'!B184</f>
        <v>0490</v>
      </c>
      <c r="D52" s="36" t="str">
        <f>'дод 7'!C184</f>
        <v>Інші заходи, пов'язані з економічною діяльністю</v>
      </c>
      <c r="E52" s="117">
        <f t="shared" si="9"/>
        <v>1129332</v>
      </c>
      <c r="F52" s="117">
        <f>1129332</f>
        <v>1129332</v>
      </c>
      <c r="G52" s="117"/>
      <c r="H52" s="117"/>
      <c r="I52" s="117"/>
      <c r="J52" s="117">
        <f t="shared" si="12"/>
        <v>0</v>
      </c>
      <c r="K52" s="117"/>
      <c r="L52" s="117"/>
      <c r="M52" s="117"/>
      <c r="N52" s="117"/>
      <c r="O52" s="117"/>
      <c r="P52" s="117">
        <f t="shared" si="10"/>
        <v>1129332</v>
      </c>
      <c r="Q52" s="177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</row>
    <row r="53" spans="1:528" s="22" customFormat="1" ht="34.5" customHeight="1" x14ac:dyDescent="0.25">
      <c r="A53" s="121" t="s">
        <v>167</v>
      </c>
      <c r="B53" s="42" t="str">
        <f>'дод 7'!A191</f>
        <v>8110</v>
      </c>
      <c r="C53" s="42" t="str">
        <f>'дод 7'!B191</f>
        <v>0320</v>
      </c>
      <c r="D53" s="36" t="str">
        <f>'дод 7'!C191</f>
        <v>Заходи із запобігання та ліквідації надзвичайних ситуацій та наслідків стихійного лиха</v>
      </c>
      <c r="E53" s="117">
        <f t="shared" si="9"/>
        <v>251700</v>
      </c>
      <c r="F53" s="117">
        <v>251700</v>
      </c>
      <c r="G53" s="117"/>
      <c r="H53" s="117">
        <v>6500</v>
      </c>
      <c r="I53" s="117"/>
      <c r="J53" s="117">
        <f t="shared" si="12"/>
        <v>1430052</v>
      </c>
      <c r="K53" s="117">
        <v>1430052</v>
      </c>
      <c r="L53" s="117"/>
      <c r="M53" s="117"/>
      <c r="N53" s="117"/>
      <c r="O53" s="117">
        <v>1430052</v>
      </c>
      <c r="P53" s="117">
        <f t="shared" si="10"/>
        <v>1681752</v>
      </c>
      <c r="Q53" s="177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</row>
    <row r="54" spans="1:528" s="22" customFormat="1" ht="34.5" customHeight="1" x14ac:dyDescent="0.25">
      <c r="A54" s="121" t="s">
        <v>227</v>
      </c>
      <c r="B54" s="42" t="str">
        <f>'дод 7'!A192</f>
        <v>8120</v>
      </c>
      <c r="C54" s="42" t="str">
        <f>'дод 7'!B192</f>
        <v>0320</v>
      </c>
      <c r="D54" s="36" t="str">
        <f>'дод 7'!C192</f>
        <v>Заходи з організації рятування на водах, у т.ч. за рахунок:</v>
      </c>
      <c r="E54" s="117">
        <f t="shared" si="9"/>
        <v>2454660</v>
      </c>
      <c r="F54" s="117">
        <v>2454660</v>
      </c>
      <c r="G54" s="117">
        <v>1906900</v>
      </c>
      <c r="H54" s="117">
        <v>79260</v>
      </c>
      <c r="I54" s="117"/>
      <c r="J54" s="117">
        <f t="shared" si="12"/>
        <v>5700</v>
      </c>
      <c r="K54" s="117"/>
      <c r="L54" s="117">
        <v>5700</v>
      </c>
      <c r="M54" s="117"/>
      <c r="N54" s="117">
        <v>1400</v>
      </c>
      <c r="O54" s="117"/>
      <c r="P54" s="117">
        <f t="shared" si="10"/>
        <v>2460360</v>
      </c>
      <c r="Q54" s="177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</row>
    <row r="55" spans="1:528" s="24" customFormat="1" ht="63" x14ac:dyDescent="0.25">
      <c r="A55" s="123"/>
      <c r="B55" s="96"/>
      <c r="C55" s="96"/>
      <c r="D55" s="92" t="str">
        <f>'дод 7'!C193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5" s="119">
        <f t="shared" si="9"/>
        <v>359315</v>
      </c>
      <c r="F55" s="119">
        <v>359315</v>
      </c>
      <c r="G55" s="119">
        <v>294520</v>
      </c>
      <c r="H55" s="119"/>
      <c r="I55" s="119"/>
      <c r="J55" s="119">
        <f t="shared" si="12"/>
        <v>0</v>
      </c>
      <c r="K55" s="119"/>
      <c r="L55" s="119"/>
      <c r="M55" s="119"/>
      <c r="N55" s="119"/>
      <c r="O55" s="119"/>
      <c r="P55" s="119">
        <f t="shared" si="10"/>
        <v>359315</v>
      </c>
      <c r="Q55" s="177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  <c r="OT55" s="30"/>
      <c r="OU55" s="30"/>
      <c r="OV55" s="30"/>
      <c r="OW55" s="30"/>
      <c r="OX55" s="30"/>
      <c r="OY55" s="30"/>
      <c r="OZ55" s="30"/>
      <c r="PA55" s="30"/>
      <c r="PB55" s="30"/>
      <c r="PC55" s="30"/>
      <c r="PD55" s="30"/>
      <c r="PE55" s="30"/>
      <c r="PF55" s="30"/>
      <c r="PG55" s="30"/>
      <c r="PH55" s="30"/>
      <c r="PI55" s="30"/>
      <c r="PJ55" s="30"/>
      <c r="PK55" s="30"/>
      <c r="PL55" s="30"/>
      <c r="PM55" s="30"/>
      <c r="PN55" s="30"/>
      <c r="PO55" s="30"/>
      <c r="PP55" s="30"/>
      <c r="PQ55" s="30"/>
      <c r="PR55" s="30"/>
      <c r="PS55" s="30"/>
      <c r="PT55" s="30"/>
      <c r="PU55" s="30"/>
      <c r="PV55" s="30"/>
      <c r="PW55" s="30"/>
      <c r="PX55" s="30"/>
      <c r="PY55" s="30"/>
      <c r="PZ55" s="30"/>
      <c r="QA55" s="30"/>
      <c r="QB55" s="30"/>
      <c r="QC55" s="30"/>
      <c r="QD55" s="30"/>
      <c r="QE55" s="30"/>
      <c r="QF55" s="30"/>
      <c r="QG55" s="30"/>
      <c r="QH55" s="30"/>
      <c r="QI55" s="30"/>
      <c r="QJ55" s="30"/>
      <c r="QK55" s="30"/>
      <c r="QL55" s="30"/>
      <c r="QM55" s="30"/>
      <c r="QN55" s="30"/>
      <c r="QO55" s="30"/>
      <c r="QP55" s="30"/>
      <c r="QQ55" s="30"/>
      <c r="QR55" s="30"/>
      <c r="QS55" s="30"/>
      <c r="QT55" s="30"/>
      <c r="QU55" s="30"/>
      <c r="QV55" s="30"/>
      <c r="QW55" s="30"/>
      <c r="QX55" s="30"/>
      <c r="QY55" s="30"/>
      <c r="QZ55" s="30"/>
      <c r="RA55" s="30"/>
      <c r="RB55" s="30"/>
      <c r="RC55" s="30"/>
      <c r="RD55" s="30"/>
      <c r="RE55" s="30"/>
      <c r="RF55" s="30"/>
      <c r="RG55" s="30"/>
      <c r="RH55" s="30"/>
      <c r="RI55" s="30"/>
      <c r="RJ55" s="30"/>
      <c r="RK55" s="30"/>
      <c r="RL55" s="30"/>
      <c r="RM55" s="30"/>
      <c r="RN55" s="30"/>
      <c r="RO55" s="30"/>
      <c r="RP55" s="30"/>
      <c r="RQ55" s="30"/>
      <c r="RR55" s="30"/>
      <c r="RS55" s="30"/>
      <c r="RT55" s="30"/>
      <c r="RU55" s="30"/>
      <c r="RV55" s="30"/>
      <c r="RW55" s="30"/>
      <c r="RX55" s="30"/>
      <c r="RY55" s="30"/>
      <c r="RZ55" s="30"/>
      <c r="SA55" s="30"/>
      <c r="SB55" s="30"/>
      <c r="SC55" s="30"/>
      <c r="SD55" s="30"/>
      <c r="SE55" s="30"/>
      <c r="SF55" s="30"/>
      <c r="SG55" s="30"/>
      <c r="SH55" s="30"/>
      <c r="SI55" s="30"/>
      <c r="SJ55" s="30"/>
      <c r="SK55" s="30"/>
      <c r="SL55" s="30"/>
      <c r="SM55" s="30"/>
      <c r="SN55" s="30"/>
      <c r="SO55" s="30"/>
      <c r="SP55" s="30"/>
      <c r="SQ55" s="30"/>
      <c r="SR55" s="30"/>
      <c r="SS55" s="30"/>
      <c r="ST55" s="30"/>
      <c r="SU55" s="30"/>
      <c r="SV55" s="30"/>
      <c r="SW55" s="30"/>
      <c r="SX55" s="30"/>
      <c r="SY55" s="30"/>
      <c r="SZ55" s="30"/>
      <c r="TA55" s="30"/>
      <c r="TB55" s="30"/>
      <c r="TC55" s="30"/>
      <c r="TD55" s="30"/>
      <c r="TE55" s="30"/>
      <c r="TF55" s="30"/>
      <c r="TG55" s="30"/>
      <c r="TH55" s="30"/>
    </row>
    <row r="56" spans="1:528" s="22" customFormat="1" ht="21.75" customHeight="1" x14ac:dyDescent="0.25">
      <c r="A56" s="121" t="s">
        <v>247</v>
      </c>
      <c r="B56" s="42" t="str">
        <f>'дод 7'!A195</f>
        <v>8230</v>
      </c>
      <c r="C56" s="42" t="str">
        <f>'дод 7'!B195</f>
        <v>0380</v>
      </c>
      <c r="D56" s="36" t="str">
        <f>'дод 7'!C195</f>
        <v>Інші заходи громадського порядку та безпеки</v>
      </c>
      <c r="E56" s="117">
        <f t="shared" si="9"/>
        <v>351800</v>
      </c>
      <c r="F56" s="117">
        <v>351800</v>
      </c>
      <c r="G56" s="117"/>
      <c r="H56" s="117">
        <v>193600</v>
      </c>
      <c r="I56" s="117"/>
      <c r="J56" s="117">
        <f t="shared" si="12"/>
        <v>0</v>
      </c>
      <c r="K56" s="117"/>
      <c r="L56" s="117"/>
      <c r="M56" s="117"/>
      <c r="N56" s="117"/>
      <c r="O56" s="117"/>
      <c r="P56" s="117">
        <f t="shared" si="10"/>
        <v>351800</v>
      </c>
      <c r="Q56" s="177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</row>
    <row r="57" spans="1:528" s="22" customFormat="1" ht="22.5" customHeight="1" x14ac:dyDescent="0.25">
      <c r="A57" s="60" t="s">
        <v>168</v>
      </c>
      <c r="B57" s="107" t="str">
        <f>'дод 7'!A198</f>
        <v>8340</v>
      </c>
      <c r="C57" s="107" t="str">
        <f>'дод 7'!B198</f>
        <v>0540</v>
      </c>
      <c r="D57" s="61" t="str">
        <f>'дод 7'!C198</f>
        <v>Природоохоронні заходи за рахунок цільових фондів</v>
      </c>
      <c r="E57" s="117">
        <f t="shared" si="9"/>
        <v>0</v>
      </c>
      <c r="F57" s="117"/>
      <c r="G57" s="117"/>
      <c r="H57" s="117"/>
      <c r="I57" s="117"/>
      <c r="J57" s="117">
        <f t="shared" si="12"/>
        <v>250000</v>
      </c>
      <c r="K57" s="117"/>
      <c r="L57" s="117">
        <v>250000</v>
      </c>
      <c r="M57" s="117"/>
      <c r="N57" s="117"/>
      <c r="O57" s="117"/>
      <c r="P57" s="117">
        <f t="shared" si="10"/>
        <v>250000</v>
      </c>
      <c r="Q57" s="177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</row>
    <row r="58" spans="1:528" s="22" customFormat="1" ht="26.25" hidden="1" customHeight="1" x14ac:dyDescent="0.25">
      <c r="A58" s="121" t="s">
        <v>258</v>
      </c>
      <c r="B58" s="42" t="str">
        <f>'дод 7'!A200</f>
        <v>8420</v>
      </c>
      <c r="C58" s="42" t="str">
        <f>'дод 7'!B200</f>
        <v>0830</v>
      </c>
      <c r="D58" s="36" t="str">
        <f>'дод 7'!C200</f>
        <v>Інші заходи у сфері засобів масової інформації</v>
      </c>
      <c r="E58" s="117">
        <f t="shared" si="9"/>
        <v>0</v>
      </c>
      <c r="F58" s="117"/>
      <c r="G58" s="117"/>
      <c r="H58" s="117"/>
      <c r="I58" s="117"/>
      <c r="J58" s="117">
        <f t="shared" si="12"/>
        <v>0</v>
      </c>
      <c r="K58" s="117"/>
      <c r="L58" s="117"/>
      <c r="M58" s="117"/>
      <c r="N58" s="117"/>
      <c r="O58" s="117"/>
      <c r="P58" s="117">
        <f t="shared" si="10"/>
        <v>0</v>
      </c>
      <c r="Q58" s="177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</row>
    <row r="59" spans="1:528" s="22" customFormat="1" ht="42.75" hidden="1" customHeight="1" x14ac:dyDescent="0.25">
      <c r="A59" s="121" t="s">
        <v>390</v>
      </c>
      <c r="B59" s="42">
        <v>9800</v>
      </c>
      <c r="C59" s="121" t="s">
        <v>46</v>
      </c>
      <c r="D59" s="36" t="s">
        <v>376</v>
      </c>
      <c r="E59" s="117">
        <f t="shared" si="9"/>
        <v>0</v>
      </c>
      <c r="F59" s="117"/>
      <c r="G59" s="117"/>
      <c r="H59" s="117"/>
      <c r="I59" s="117"/>
      <c r="J59" s="117">
        <f t="shared" si="12"/>
        <v>0</v>
      </c>
      <c r="K59" s="117"/>
      <c r="L59" s="117"/>
      <c r="M59" s="117"/>
      <c r="N59" s="117"/>
      <c r="O59" s="117"/>
      <c r="P59" s="117">
        <f t="shared" si="10"/>
        <v>0</v>
      </c>
      <c r="Q59" s="17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</row>
    <row r="60" spans="1:528" s="27" customFormat="1" ht="36" customHeight="1" x14ac:dyDescent="0.25">
      <c r="A60" s="124" t="s">
        <v>169</v>
      </c>
      <c r="B60" s="39"/>
      <c r="C60" s="39"/>
      <c r="D60" s="125" t="s">
        <v>26</v>
      </c>
      <c r="E60" s="113">
        <f>E61</f>
        <v>1123677926</v>
      </c>
      <c r="F60" s="113">
        <f t="shared" ref="F60:J60" si="13">F61</f>
        <v>1123677926</v>
      </c>
      <c r="G60" s="113">
        <f t="shared" si="13"/>
        <v>778084140</v>
      </c>
      <c r="H60" s="113">
        <f t="shared" si="13"/>
        <v>56719650</v>
      </c>
      <c r="I60" s="113">
        <f t="shared" si="13"/>
        <v>0</v>
      </c>
      <c r="J60" s="113">
        <f t="shared" si="13"/>
        <v>74169340</v>
      </c>
      <c r="K60" s="113">
        <f t="shared" ref="K60" si="14">K61</f>
        <v>36023840</v>
      </c>
      <c r="L60" s="113">
        <f t="shared" ref="L60" si="15">L61</f>
        <v>37485500</v>
      </c>
      <c r="M60" s="113">
        <f t="shared" ref="M60" si="16">M61</f>
        <v>2268060</v>
      </c>
      <c r="N60" s="113">
        <f t="shared" ref="N60" si="17">N61</f>
        <v>139890</v>
      </c>
      <c r="O60" s="113">
        <f t="shared" ref="O60:P60" si="18">O61</f>
        <v>36683840</v>
      </c>
      <c r="P60" s="113">
        <f t="shared" si="18"/>
        <v>1197847266</v>
      </c>
      <c r="Q60" s="17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</row>
    <row r="61" spans="1:528" s="34" customFormat="1" ht="38.25" customHeight="1" x14ac:dyDescent="0.25">
      <c r="A61" s="126" t="s">
        <v>170</v>
      </c>
      <c r="B61" s="79"/>
      <c r="C61" s="79"/>
      <c r="D61" s="82" t="s">
        <v>530</v>
      </c>
      <c r="E61" s="116">
        <f>E70+E71+E72+E73+E74+E77+E79+E80+E81+E82+E83+E85+E86+E88+E89+E90+E91+E92+E93+E94+E95</f>
        <v>1123677926</v>
      </c>
      <c r="F61" s="116">
        <f t="shared" ref="F61:P61" si="19">F70+F71+F72+F73+F74+F77+F79+F80+F81+F82+F83+F85+F86+F88+F89+F90+F91+F92+F93+F94+F95</f>
        <v>1123677926</v>
      </c>
      <c r="G61" s="116">
        <f t="shared" si="19"/>
        <v>778084140</v>
      </c>
      <c r="H61" s="116">
        <f t="shared" si="19"/>
        <v>56719650</v>
      </c>
      <c r="I61" s="116">
        <f t="shared" si="19"/>
        <v>0</v>
      </c>
      <c r="J61" s="116">
        <f t="shared" si="19"/>
        <v>74169340</v>
      </c>
      <c r="K61" s="116">
        <f t="shared" si="19"/>
        <v>36023840</v>
      </c>
      <c r="L61" s="116">
        <f t="shared" si="19"/>
        <v>37485500</v>
      </c>
      <c r="M61" s="116">
        <f t="shared" si="19"/>
        <v>2268060</v>
      </c>
      <c r="N61" s="116">
        <f t="shared" si="19"/>
        <v>139890</v>
      </c>
      <c r="O61" s="116">
        <f t="shared" si="19"/>
        <v>36683840</v>
      </c>
      <c r="P61" s="116">
        <f t="shared" si="19"/>
        <v>1197847266</v>
      </c>
      <c r="Q61" s="177">
        <v>17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  <c r="QA61" s="33"/>
      <c r="QB61" s="33"/>
      <c r="QC61" s="33"/>
      <c r="QD61" s="33"/>
      <c r="QE61" s="33"/>
      <c r="QF61" s="33"/>
      <c r="QG61" s="33"/>
      <c r="QH61" s="33"/>
      <c r="QI61" s="33"/>
      <c r="QJ61" s="33"/>
      <c r="QK61" s="33"/>
      <c r="QL61" s="33"/>
      <c r="QM61" s="33"/>
      <c r="QN61" s="33"/>
      <c r="QO61" s="33"/>
      <c r="QP61" s="33"/>
      <c r="QQ61" s="33"/>
      <c r="QR61" s="33"/>
      <c r="QS61" s="33"/>
      <c r="QT61" s="33"/>
      <c r="QU61" s="33"/>
      <c r="QV61" s="33"/>
      <c r="QW61" s="33"/>
      <c r="QX61" s="33"/>
      <c r="QY61" s="33"/>
      <c r="QZ61" s="33"/>
      <c r="RA61" s="33"/>
      <c r="RB61" s="33"/>
      <c r="RC61" s="33"/>
      <c r="RD61" s="33"/>
      <c r="RE61" s="33"/>
      <c r="RF61" s="33"/>
      <c r="RG61" s="33"/>
      <c r="RH61" s="33"/>
      <c r="RI61" s="33"/>
      <c r="RJ61" s="33"/>
      <c r="RK61" s="33"/>
      <c r="RL61" s="33"/>
      <c r="RM61" s="33"/>
      <c r="RN61" s="33"/>
      <c r="RO61" s="33"/>
      <c r="RP61" s="33"/>
      <c r="RQ61" s="33"/>
      <c r="RR61" s="33"/>
      <c r="RS61" s="33"/>
      <c r="RT61" s="33"/>
      <c r="RU61" s="33"/>
      <c r="RV61" s="33"/>
      <c r="RW61" s="33"/>
      <c r="RX61" s="33"/>
      <c r="RY61" s="33"/>
      <c r="RZ61" s="33"/>
      <c r="SA61" s="33"/>
      <c r="SB61" s="33"/>
      <c r="SC61" s="33"/>
      <c r="SD61" s="33"/>
      <c r="SE61" s="33"/>
      <c r="SF61" s="33"/>
      <c r="SG61" s="33"/>
      <c r="SH61" s="33"/>
      <c r="SI61" s="33"/>
      <c r="SJ61" s="33"/>
      <c r="SK61" s="33"/>
      <c r="SL61" s="33"/>
      <c r="SM61" s="33"/>
      <c r="SN61" s="33"/>
      <c r="SO61" s="33"/>
      <c r="SP61" s="33"/>
      <c r="SQ61" s="33"/>
      <c r="SR61" s="33"/>
      <c r="SS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TE61" s="33"/>
      <c r="TF61" s="33"/>
      <c r="TG61" s="33"/>
      <c r="TH61" s="33"/>
    </row>
    <row r="62" spans="1:528" s="34" customFormat="1" ht="31.5" x14ac:dyDescent="0.25">
      <c r="A62" s="126"/>
      <c r="B62" s="79"/>
      <c r="C62" s="79"/>
      <c r="D62" s="82" t="s">
        <v>398</v>
      </c>
      <c r="E62" s="116">
        <f>E75+E78</f>
        <v>482448000</v>
      </c>
      <c r="F62" s="116">
        <f t="shared" ref="F62:P62" si="20">F75+F78</f>
        <v>482448000</v>
      </c>
      <c r="G62" s="116">
        <f t="shared" si="20"/>
        <v>396066000</v>
      </c>
      <c r="H62" s="116">
        <f t="shared" si="20"/>
        <v>0</v>
      </c>
      <c r="I62" s="116">
        <f t="shared" si="20"/>
        <v>0</v>
      </c>
      <c r="J62" s="116">
        <f t="shared" si="20"/>
        <v>0</v>
      </c>
      <c r="K62" s="116">
        <f t="shared" si="20"/>
        <v>0</v>
      </c>
      <c r="L62" s="116">
        <f t="shared" si="20"/>
        <v>0</v>
      </c>
      <c r="M62" s="116">
        <f t="shared" si="20"/>
        <v>0</v>
      </c>
      <c r="N62" s="116">
        <f t="shared" si="20"/>
        <v>0</v>
      </c>
      <c r="O62" s="116">
        <f t="shared" si="20"/>
        <v>0</v>
      </c>
      <c r="P62" s="116">
        <f t="shared" si="20"/>
        <v>482448000</v>
      </c>
      <c r="Q62" s="177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</row>
    <row r="63" spans="1:528" s="34" customFormat="1" ht="45" hidden="1" customHeight="1" x14ac:dyDescent="0.25">
      <c r="A63" s="126"/>
      <c r="B63" s="79"/>
      <c r="C63" s="79"/>
      <c r="D63" s="82" t="s">
        <v>397</v>
      </c>
      <c r="E63" s="116" t="e">
        <f>#REF!</f>
        <v>#REF!</v>
      </c>
      <c r="F63" s="116" t="e">
        <f>#REF!</f>
        <v>#REF!</v>
      </c>
      <c r="G63" s="116" t="e">
        <f>#REF!</f>
        <v>#REF!</v>
      </c>
      <c r="H63" s="116" t="e">
        <f>#REF!</f>
        <v>#REF!</v>
      </c>
      <c r="I63" s="116" t="e">
        <f>#REF!</f>
        <v>#REF!</v>
      </c>
      <c r="J63" s="116" t="e">
        <f>#REF!</f>
        <v>#REF!</v>
      </c>
      <c r="K63" s="116" t="e">
        <f>#REF!</f>
        <v>#REF!</v>
      </c>
      <c r="L63" s="116" t="e">
        <f>#REF!</f>
        <v>#REF!</v>
      </c>
      <c r="M63" s="116" t="e">
        <f>#REF!</f>
        <v>#REF!</v>
      </c>
      <c r="N63" s="116" t="e">
        <f>#REF!</f>
        <v>#REF!</v>
      </c>
      <c r="O63" s="116" t="e">
        <f>#REF!</f>
        <v>#REF!</v>
      </c>
      <c r="P63" s="116" t="e">
        <f>#REF!</f>
        <v>#REF!</v>
      </c>
      <c r="Q63" s="177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</row>
    <row r="64" spans="1:528" s="34" customFormat="1" ht="75" hidden="1" customHeight="1" x14ac:dyDescent="0.25">
      <c r="A64" s="126"/>
      <c r="B64" s="79"/>
      <c r="C64" s="79"/>
      <c r="D64" s="82" t="s">
        <v>396</v>
      </c>
      <c r="E64" s="116" t="e">
        <f>#REF!+#REF!</f>
        <v>#REF!</v>
      </c>
      <c r="F64" s="116" t="e">
        <f>#REF!+#REF!</f>
        <v>#REF!</v>
      </c>
      <c r="G64" s="116" t="e">
        <f>#REF!+#REF!</f>
        <v>#REF!</v>
      </c>
      <c r="H64" s="116" t="e">
        <f>#REF!+#REF!</f>
        <v>#REF!</v>
      </c>
      <c r="I64" s="116" t="e">
        <f>#REF!+#REF!</f>
        <v>#REF!</v>
      </c>
      <c r="J64" s="116" t="e">
        <f>#REF!+#REF!</f>
        <v>#REF!</v>
      </c>
      <c r="K64" s="116" t="e">
        <f>#REF!+#REF!</f>
        <v>#REF!</v>
      </c>
      <c r="L64" s="116" t="e">
        <f>#REF!+#REF!</f>
        <v>#REF!</v>
      </c>
      <c r="M64" s="116" t="e">
        <f>#REF!+#REF!</f>
        <v>#REF!</v>
      </c>
      <c r="N64" s="116" t="e">
        <f>#REF!+#REF!</f>
        <v>#REF!</v>
      </c>
      <c r="O64" s="116" t="e">
        <f>#REF!+#REF!</f>
        <v>#REF!</v>
      </c>
      <c r="P64" s="116" t="e">
        <f>#REF!+#REF!</f>
        <v>#REF!</v>
      </c>
      <c r="Q64" s="177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</row>
    <row r="65" spans="1:528" s="34" customFormat="1" ht="47.25" x14ac:dyDescent="0.25">
      <c r="A65" s="126"/>
      <c r="B65" s="79"/>
      <c r="C65" s="79"/>
      <c r="D65" s="82" t="s">
        <v>393</v>
      </c>
      <c r="E65" s="116">
        <f>E76+E84</f>
        <v>3578416</v>
      </c>
      <c r="F65" s="116">
        <f t="shared" ref="F65:P65" si="21">F76+F84</f>
        <v>3578416</v>
      </c>
      <c r="G65" s="116">
        <f t="shared" si="21"/>
        <v>1228720</v>
      </c>
      <c r="H65" s="116">
        <f t="shared" si="21"/>
        <v>0</v>
      </c>
      <c r="I65" s="116">
        <f t="shared" si="21"/>
        <v>0</v>
      </c>
      <c r="J65" s="116">
        <f t="shared" si="21"/>
        <v>0</v>
      </c>
      <c r="K65" s="116">
        <f t="shared" si="21"/>
        <v>0</v>
      </c>
      <c r="L65" s="116">
        <f t="shared" si="21"/>
        <v>0</v>
      </c>
      <c r="M65" s="116">
        <f t="shared" si="21"/>
        <v>0</v>
      </c>
      <c r="N65" s="116">
        <f t="shared" si="21"/>
        <v>0</v>
      </c>
      <c r="O65" s="116">
        <f t="shared" si="21"/>
        <v>0</v>
      </c>
      <c r="P65" s="116">
        <f t="shared" si="21"/>
        <v>3578416</v>
      </c>
      <c r="Q65" s="177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</row>
    <row r="66" spans="1:528" s="34" customFormat="1" ht="45" hidden="1" customHeight="1" x14ac:dyDescent="0.25">
      <c r="A66" s="126"/>
      <c r="B66" s="79"/>
      <c r="C66" s="79"/>
      <c r="D66" s="82" t="s">
        <v>395</v>
      </c>
      <c r="E66" s="116" t="e">
        <f>#REF!+E81</f>
        <v>#REF!</v>
      </c>
      <c r="F66" s="116" t="e">
        <f>#REF!+F81</f>
        <v>#REF!</v>
      </c>
      <c r="G66" s="116" t="e">
        <f>#REF!+G81</f>
        <v>#REF!</v>
      </c>
      <c r="H66" s="116" t="e">
        <f>#REF!+H81</f>
        <v>#REF!</v>
      </c>
      <c r="I66" s="116" t="e">
        <f>#REF!+I81</f>
        <v>#REF!</v>
      </c>
      <c r="J66" s="116" t="e">
        <f>#REF!+J81</f>
        <v>#REF!</v>
      </c>
      <c r="K66" s="116" t="e">
        <f>#REF!+K81</f>
        <v>#REF!</v>
      </c>
      <c r="L66" s="116" t="e">
        <f>#REF!+L81</f>
        <v>#REF!</v>
      </c>
      <c r="M66" s="116" t="e">
        <f>#REF!+M81</f>
        <v>#REF!</v>
      </c>
      <c r="N66" s="116" t="e">
        <f>#REF!+N81</f>
        <v>#REF!</v>
      </c>
      <c r="O66" s="116" t="e">
        <f>#REF!+O81</f>
        <v>#REF!</v>
      </c>
      <c r="P66" s="116" t="e">
        <f>#REF!+P81</f>
        <v>#REF!</v>
      </c>
      <c r="Q66" s="177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</row>
    <row r="67" spans="1:528" s="34" customFormat="1" ht="63" x14ac:dyDescent="0.25">
      <c r="A67" s="126"/>
      <c r="B67" s="79"/>
      <c r="C67" s="79"/>
      <c r="D67" s="82" t="s">
        <v>392</v>
      </c>
      <c r="E67" s="116">
        <f>E87</f>
        <v>1780860</v>
      </c>
      <c r="F67" s="116">
        <f t="shared" ref="F67:P67" si="22">F87</f>
        <v>1780860</v>
      </c>
      <c r="G67" s="116">
        <f t="shared" si="22"/>
        <v>1459720</v>
      </c>
      <c r="H67" s="116">
        <f t="shared" si="22"/>
        <v>0</v>
      </c>
      <c r="I67" s="116">
        <f t="shared" si="22"/>
        <v>0</v>
      </c>
      <c r="J67" s="116">
        <f t="shared" si="22"/>
        <v>903840</v>
      </c>
      <c r="K67" s="116">
        <f t="shared" si="22"/>
        <v>903840</v>
      </c>
      <c r="L67" s="116">
        <f t="shared" si="22"/>
        <v>0</v>
      </c>
      <c r="M67" s="116">
        <f t="shared" si="22"/>
        <v>0</v>
      </c>
      <c r="N67" s="116">
        <f t="shared" si="22"/>
        <v>0</v>
      </c>
      <c r="O67" s="116">
        <f t="shared" si="22"/>
        <v>903840</v>
      </c>
      <c r="P67" s="116">
        <f t="shared" si="22"/>
        <v>2684700</v>
      </c>
      <c r="Q67" s="177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</row>
    <row r="68" spans="1:528" s="34" customFormat="1" ht="60" hidden="1" customHeight="1" x14ac:dyDescent="0.25">
      <c r="A68" s="126"/>
      <c r="B68" s="79"/>
      <c r="C68" s="79"/>
      <c r="D68" s="82" t="s">
        <v>394</v>
      </c>
      <c r="E68" s="116">
        <f t="shared" ref="E68:P68" si="23">E73+E76</f>
        <v>15711980</v>
      </c>
      <c r="F68" s="116">
        <f t="shared" si="23"/>
        <v>15711980</v>
      </c>
      <c r="G68" s="116">
        <f t="shared" si="23"/>
        <v>8830500</v>
      </c>
      <c r="H68" s="116">
        <f t="shared" si="23"/>
        <v>1210000</v>
      </c>
      <c r="I68" s="116">
        <f t="shared" si="23"/>
        <v>0</v>
      </c>
      <c r="J68" s="116">
        <f t="shared" si="23"/>
        <v>250000</v>
      </c>
      <c r="K68" s="116">
        <f t="shared" si="23"/>
        <v>250000</v>
      </c>
      <c r="L68" s="116">
        <f t="shared" si="23"/>
        <v>0</v>
      </c>
      <c r="M68" s="116">
        <f t="shared" si="23"/>
        <v>0</v>
      </c>
      <c r="N68" s="116">
        <f t="shared" si="23"/>
        <v>0</v>
      </c>
      <c r="O68" s="116">
        <f t="shared" si="23"/>
        <v>250000</v>
      </c>
      <c r="P68" s="116">
        <f t="shared" si="23"/>
        <v>15961980</v>
      </c>
      <c r="Q68" s="177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</row>
    <row r="69" spans="1:528" s="34" customFormat="1" ht="60" hidden="1" customHeight="1" x14ac:dyDescent="0.25">
      <c r="A69" s="114"/>
      <c r="B69" s="127"/>
      <c r="C69" s="128"/>
      <c r="D69" s="80" t="s">
        <v>440</v>
      </c>
      <c r="E69" s="116" t="e">
        <f>#REF!</f>
        <v>#REF!</v>
      </c>
      <c r="F69" s="116" t="e">
        <f>#REF!</f>
        <v>#REF!</v>
      </c>
      <c r="G69" s="116" t="e">
        <f>#REF!</f>
        <v>#REF!</v>
      </c>
      <c r="H69" s="116" t="e">
        <f>#REF!</f>
        <v>#REF!</v>
      </c>
      <c r="I69" s="116" t="e">
        <f>#REF!</f>
        <v>#REF!</v>
      </c>
      <c r="J69" s="116" t="e">
        <f>#REF!</f>
        <v>#REF!</v>
      </c>
      <c r="K69" s="116" t="e">
        <f>#REF!</f>
        <v>#REF!</v>
      </c>
      <c r="L69" s="116" t="e">
        <f>#REF!</f>
        <v>#REF!</v>
      </c>
      <c r="M69" s="116" t="e">
        <f>#REF!</f>
        <v>#REF!</v>
      </c>
      <c r="N69" s="116" t="e">
        <f>#REF!</f>
        <v>#REF!</v>
      </c>
      <c r="O69" s="116" t="e">
        <f>#REF!</f>
        <v>#REF!</v>
      </c>
      <c r="P69" s="116" t="e">
        <f>#REF!</f>
        <v>#REF!</v>
      </c>
      <c r="Q69" s="177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</row>
    <row r="70" spans="1:528" s="22" customFormat="1" ht="49.5" customHeight="1" x14ac:dyDescent="0.25">
      <c r="A70" s="60" t="s">
        <v>171</v>
      </c>
      <c r="B70" s="107" t="str">
        <f>'дод 7'!A18</f>
        <v>0160</v>
      </c>
      <c r="C70" s="107" t="str">
        <f>'дод 7'!B18</f>
        <v>0111</v>
      </c>
      <c r="D70" s="36" t="s">
        <v>516</v>
      </c>
      <c r="E70" s="117">
        <f t="shared" ref="E70:E95" si="24">F70+I70</f>
        <v>3843500</v>
      </c>
      <c r="F70" s="117">
        <v>3843500</v>
      </c>
      <c r="G70" s="117">
        <v>2976200</v>
      </c>
      <c r="H70" s="117">
        <v>42800</v>
      </c>
      <c r="I70" s="117"/>
      <c r="J70" s="117">
        <f>L70+O70</f>
        <v>20000</v>
      </c>
      <c r="K70" s="117">
        <v>20000</v>
      </c>
      <c r="L70" s="117"/>
      <c r="M70" s="117"/>
      <c r="N70" s="117"/>
      <c r="O70" s="117">
        <v>20000</v>
      </c>
      <c r="P70" s="117">
        <f t="shared" ref="P70:P95" si="25">E70+J70</f>
        <v>3863500</v>
      </c>
      <c r="Q70" s="177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</row>
    <row r="71" spans="1:528" s="22" customFormat="1" ht="21.75" customHeight="1" x14ac:dyDescent="0.25">
      <c r="A71" s="60" t="s">
        <v>172</v>
      </c>
      <c r="B71" s="107" t="str">
        <f>'дод 7'!A31</f>
        <v>1010</v>
      </c>
      <c r="C71" s="107" t="str">
        <f>'дод 7'!B31</f>
        <v>0910</v>
      </c>
      <c r="D71" s="61" t="s">
        <v>525</v>
      </c>
      <c r="E71" s="117">
        <f t="shared" si="24"/>
        <v>290084900</v>
      </c>
      <c r="F71" s="117">
        <v>290084900</v>
      </c>
      <c r="G71" s="117">
        <v>205054200</v>
      </c>
      <c r="H71" s="117">
        <v>21914800</v>
      </c>
      <c r="I71" s="117"/>
      <c r="J71" s="117">
        <f>L71+O71</f>
        <v>11759700</v>
      </c>
      <c r="K71" s="117"/>
      <c r="L71" s="117">
        <v>11759700</v>
      </c>
      <c r="M71" s="117"/>
      <c r="N71" s="117"/>
      <c r="O71" s="117"/>
      <c r="P71" s="117">
        <f t="shared" si="25"/>
        <v>301844600</v>
      </c>
      <c r="Q71" s="177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</row>
    <row r="72" spans="1:528" s="22" customFormat="1" ht="37.5" customHeight="1" x14ac:dyDescent="0.25">
      <c r="A72" s="60" t="s">
        <v>492</v>
      </c>
      <c r="B72" s="60">
        <f>'дод 7'!A33</f>
        <v>1021</v>
      </c>
      <c r="C72" s="107" t="str">
        <f>'дод 7'!B33</f>
        <v>0921</v>
      </c>
      <c r="D72" s="61" t="s">
        <v>493</v>
      </c>
      <c r="E72" s="117">
        <f t="shared" si="24"/>
        <v>207798800</v>
      </c>
      <c r="F72" s="117">
        <v>207798800</v>
      </c>
      <c r="G72" s="117">
        <v>119643500</v>
      </c>
      <c r="H72" s="117">
        <v>30342200</v>
      </c>
      <c r="I72" s="117"/>
      <c r="J72" s="117">
        <f t="shared" ref="J72:J95" si="26">L72+O72</f>
        <v>25130800</v>
      </c>
      <c r="K72" s="117"/>
      <c r="L72" s="117">
        <v>25130800</v>
      </c>
      <c r="M72" s="117">
        <v>2268060</v>
      </c>
      <c r="N72" s="117">
        <v>139890</v>
      </c>
      <c r="O72" s="117"/>
      <c r="P72" s="117">
        <f t="shared" si="25"/>
        <v>232929600</v>
      </c>
      <c r="Q72" s="177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</row>
    <row r="73" spans="1:528" s="22" customFormat="1" ht="63" x14ac:dyDescent="0.25">
      <c r="A73" s="60" t="s">
        <v>494</v>
      </c>
      <c r="B73" s="107">
        <v>1022</v>
      </c>
      <c r="C73" s="60" t="s">
        <v>56</v>
      </c>
      <c r="D73" s="36" t="s">
        <v>495</v>
      </c>
      <c r="E73" s="117">
        <f t="shared" si="24"/>
        <v>13632600</v>
      </c>
      <c r="F73" s="117">
        <v>13632600</v>
      </c>
      <c r="G73" s="117">
        <v>8830500</v>
      </c>
      <c r="H73" s="117">
        <v>1210000</v>
      </c>
      <c r="I73" s="117"/>
      <c r="J73" s="117">
        <f t="shared" si="26"/>
        <v>250000</v>
      </c>
      <c r="K73" s="117">
        <v>250000</v>
      </c>
      <c r="L73" s="117"/>
      <c r="M73" s="117"/>
      <c r="N73" s="117"/>
      <c r="O73" s="117">
        <v>250000</v>
      </c>
      <c r="P73" s="117">
        <f t="shared" si="25"/>
        <v>13882600</v>
      </c>
      <c r="Q73" s="177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</row>
    <row r="74" spans="1:528" s="22" customFormat="1" ht="31.5" x14ac:dyDescent="0.25">
      <c r="A74" s="60" t="s">
        <v>496</v>
      </c>
      <c r="B74" s="107">
        <v>1031</v>
      </c>
      <c r="C74" s="60" t="s">
        <v>52</v>
      </c>
      <c r="D74" s="61" t="s">
        <v>526</v>
      </c>
      <c r="E74" s="117">
        <f t="shared" si="24"/>
        <v>468962880</v>
      </c>
      <c r="F74" s="117">
        <v>468962880</v>
      </c>
      <c r="G74" s="117">
        <v>383296900</v>
      </c>
      <c r="H74" s="117"/>
      <c r="I74" s="117"/>
      <c r="J74" s="117">
        <f t="shared" si="26"/>
        <v>0</v>
      </c>
      <c r="K74" s="117"/>
      <c r="L74" s="117"/>
      <c r="M74" s="117"/>
      <c r="N74" s="117"/>
      <c r="O74" s="117"/>
      <c r="P74" s="117">
        <f t="shared" si="25"/>
        <v>468962880</v>
      </c>
      <c r="Q74" s="177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</row>
    <row r="75" spans="1:528" s="24" customFormat="1" ht="31.5" x14ac:dyDescent="0.25">
      <c r="A75" s="89"/>
      <c r="B75" s="129"/>
      <c r="C75" s="129"/>
      <c r="D75" s="92" t="s">
        <v>398</v>
      </c>
      <c r="E75" s="119">
        <f t="shared" si="24"/>
        <v>466883500</v>
      </c>
      <c r="F75" s="119">
        <v>466883500</v>
      </c>
      <c r="G75" s="119">
        <v>383296900</v>
      </c>
      <c r="H75" s="119"/>
      <c r="I75" s="119"/>
      <c r="J75" s="119">
        <f t="shared" si="26"/>
        <v>0</v>
      </c>
      <c r="K75" s="119"/>
      <c r="L75" s="119"/>
      <c r="M75" s="119"/>
      <c r="N75" s="119"/>
      <c r="O75" s="119"/>
      <c r="P75" s="119">
        <f t="shared" si="25"/>
        <v>466883500</v>
      </c>
      <c r="Q75" s="177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</row>
    <row r="76" spans="1:528" s="24" customFormat="1" ht="47.25" x14ac:dyDescent="0.25">
      <c r="A76" s="89"/>
      <c r="B76" s="129"/>
      <c r="C76" s="129"/>
      <c r="D76" s="92" t="s">
        <v>393</v>
      </c>
      <c r="E76" s="119">
        <f t="shared" si="24"/>
        <v>2079380</v>
      </c>
      <c r="F76" s="119">
        <v>2079380</v>
      </c>
      <c r="G76" s="119"/>
      <c r="H76" s="119"/>
      <c r="I76" s="119"/>
      <c r="J76" s="119">
        <f t="shared" si="26"/>
        <v>0</v>
      </c>
      <c r="K76" s="119"/>
      <c r="L76" s="119"/>
      <c r="M76" s="119"/>
      <c r="N76" s="119"/>
      <c r="O76" s="119"/>
      <c r="P76" s="119">
        <f t="shared" si="25"/>
        <v>2079380</v>
      </c>
      <c r="Q76" s="177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</row>
    <row r="77" spans="1:528" s="22" customFormat="1" ht="65.25" customHeight="1" x14ac:dyDescent="0.25">
      <c r="A77" s="60" t="s">
        <v>497</v>
      </c>
      <c r="B77" s="60" t="s">
        <v>498</v>
      </c>
      <c r="C77" s="60" t="s">
        <v>56</v>
      </c>
      <c r="D77" s="61" t="s">
        <v>527</v>
      </c>
      <c r="E77" s="117">
        <f t="shared" si="24"/>
        <v>15564500</v>
      </c>
      <c r="F77" s="117">
        <v>15564500</v>
      </c>
      <c r="G77" s="117">
        <v>12769100</v>
      </c>
      <c r="H77" s="117"/>
      <c r="I77" s="117"/>
      <c r="J77" s="117">
        <f t="shared" si="26"/>
        <v>0</v>
      </c>
      <c r="K77" s="117"/>
      <c r="L77" s="117"/>
      <c r="M77" s="117"/>
      <c r="N77" s="117"/>
      <c r="O77" s="117"/>
      <c r="P77" s="117">
        <f t="shared" si="25"/>
        <v>15564500</v>
      </c>
      <c r="Q77" s="177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</row>
    <row r="78" spans="1:528" s="24" customFormat="1" ht="31.5" x14ac:dyDescent="0.25">
      <c r="A78" s="89"/>
      <c r="B78" s="129"/>
      <c r="C78" s="129"/>
      <c r="D78" s="92" t="s">
        <v>398</v>
      </c>
      <c r="E78" s="119">
        <f t="shared" ref="E78" si="27">F78+I78</f>
        <v>15564500</v>
      </c>
      <c r="F78" s="119">
        <v>15564500</v>
      </c>
      <c r="G78" s="119">
        <v>12769100</v>
      </c>
      <c r="H78" s="119"/>
      <c r="I78" s="119"/>
      <c r="J78" s="119">
        <f t="shared" ref="J78" si="28">L78+O78</f>
        <v>0</v>
      </c>
      <c r="K78" s="119"/>
      <c r="L78" s="119"/>
      <c r="M78" s="119"/>
      <c r="N78" s="119"/>
      <c r="O78" s="119"/>
      <c r="P78" s="119">
        <f t="shared" ref="P78" si="29">E78+J78</f>
        <v>15564500</v>
      </c>
      <c r="Q78" s="177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</row>
    <row r="79" spans="1:528" s="22" customFormat="1" ht="36.75" customHeight="1" x14ac:dyDescent="0.25">
      <c r="A79" s="60" t="s">
        <v>499</v>
      </c>
      <c r="B79" s="60" t="s">
        <v>55</v>
      </c>
      <c r="C79" s="60" t="s">
        <v>58</v>
      </c>
      <c r="D79" s="61" t="s">
        <v>374</v>
      </c>
      <c r="E79" s="117">
        <f t="shared" si="24"/>
        <v>34328200</v>
      </c>
      <c r="F79" s="117">
        <v>34328200</v>
      </c>
      <c r="G79" s="117">
        <v>25836800</v>
      </c>
      <c r="H79" s="117">
        <v>2353200</v>
      </c>
      <c r="I79" s="117"/>
      <c r="J79" s="117">
        <f t="shared" si="26"/>
        <v>0</v>
      </c>
      <c r="K79" s="117"/>
      <c r="L79" s="117"/>
      <c r="M79" s="117"/>
      <c r="N79" s="117"/>
      <c r="O79" s="117"/>
      <c r="P79" s="117">
        <f t="shared" si="25"/>
        <v>34328200</v>
      </c>
      <c r="Q79" s="177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</row>
    <row r="80" spans="1:528" s="22" customFormat="1" ht="31.5" x14ac:dyDescent="0.25">
      <c r="A80" s="60" t="s">
        <v>500</v>
      </c>
      <c r="B80" s="60" t="s">
        <v>501</v>
      </c>
      <c r="C80" s="60" t="s">
        <v>59</v>
      </c>
      <c r="D80" s="36" t="s">
        <v>533</v>
      </c>
      <c r="E80" s="117">
        <f t="shared" si="24"/>
        <v>11229130</v>
      </c>
      <c r="F80" s="117">
        <v>11229130</v>
      </c>
      <c r="G80" s="117">
        <v>8331500</v>
      </c>
      <c r="H80" s="117">
        <v>527130</v>
      </c>
      <c r="I80" s="117"/>
      <c r="J80" s="117">
        <f t="shared" si="26"/>
        <v>100000</v>
      </c>
      <c r="K80" s="117">
        <v>100000</v>
      </c>
      <c r="L80" s="117"/>
      <c r="M80" s="117"/>
      <c r="N80" s="117"/>
      <c r="O80" s="117">
        <v>100000</v>
      </c>
      <c r="P80" s="117">
        <f t="shared" si="25"/>
        <v>11329130</v>
      </c>
      <c r="Q80" s="177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</row>
    <row r="81" spans="1:528" s="22" customFormat="1" ht="15.75" x14ac:dyDescent="0.25">
      <c r="A81" s="60" t="s">
        <v>502</v>
      </c>
      <c r="B81" s="60" t="s">
        <v>503</v>
      </c>
      <c r="C81" s="60" t="s">
        <v>59</v>
      </c>
      <c r="D81" s="36" t="s">
        <v>288</v>
      </c>
      <c r="E81" s="117">
        <f t="shared" si="24"/>
        <v>113000</v>
      </c>
      <c r="F81" s="117">
        <v>113000</v>
      </c>
      <c r="G81" s="117"/>
      <c r="H81" s="117"/>
      <c r="I81" s="117"/>
      <c r="J81" s="117">
        <f t="shared" ref="J81" si="30">L81+O81</f>
        <v>0</v>
      </c>
      <c r="K81" s="117"/>
      <c r="L81" s="117"/>
      <c r="M81" s="117"/>
      <c r="N81" s="117"/>
      <c r="O81" s="117"/>
      <c r="P81" s="117">
        <f t="shared" ref="P81" si="31">E81+J81</f>
        <v>113000</v>
      </c>
      <c r="Q81" s="177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</row>
    <row r="82" spans="1:528" s="22" customFormat="1" ht="31.5" x14ac:dyDescent="0.25">
      <c r="A82" s="60" t="s">
        <v>504</v>
      </c>
      <c r="B82" s="60" t="s">
        <v>505</v>
      </c>
      <c r="C82" s="60" t="s">
        <v>59</v>
      </c>
      <c r="D82" s="61" t="s">
        <v>506</v>
      </c>
      <c r="E82" s="117">
        <f t="shared" si="24"/>
        <v>431850</v>
      </c>
      <c r="F82" s="117">
        <v>431850</v>
      </c>
      <c r="G82" s="117">
        <v>266200</v>
      </c>
      <c r="H82" s="117">
        <v>52650</v>
      </c>
      <c r="I82" s="117"/>
      <c r="J82" s="117">
        <f t="shared" si="26"/>
        <v>0</v>
      </c>
      <c r="K82" s="117"/>
      <c r="L82" s="117"/>
      <c r="M82" s="117"/>
      <c r="N82" s="117"/>
      <c r="O82" s="117"/>
      <c r="P82" s="117">
        <f t="shared" si="25"/>
        <v>431850</v>
      </c>
      <c r="Q82" s="177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</row>
    <row r="83" spans="1:528" s="22" customFormat="1" ht="45.75" customHeight="1" x14ac:dyDescent="0.25">
      <c r="A83" s="60" t="s">
        <v>507</v>
      </c>
      <c r="B83" s="60" t="s">
        <v>508</v>
      </c>
      <c r="C83" s="60" t="str">
        <f>'дод 7'!B51</f>
        <v>0990</v>
      </c>
      <c r="D83" s="61" t="s">
        <v>528</v>
      </c>
      <c r="E83" s="117">
        <f t="shared" si="24"/>
        <v>1499036</v>
      </c>
      <c r="F83" s="117">
        <v>1499036</v>
      </c>
      <c r="G83" s="117">
        <v>1228720</v>
      </c>
      <c r="H83" s="117"/>
      <c r="I83" s="117"/>
      <c r="J83" s="117">
        <f t="shared" si="26"/>
        <v>0</v>
      </c>
      <c r="K83" s="117"/>
      <c r="L83" s="117"/>
      <c r="M83" s="117"/>
      <c r="N83" s="117"/>
      <c r="O83" s="117"/>
      <c r="P83" s="117">
        <f t="shared" si="25"/>
        <v>1499036</v>
      </c>
      <c r="Q83" s="177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</row>
    <row r="84" spans="1:528" s="22" customFormat="1" ht="45.75" customHeight="1" x14ac:dyDescent="0.25">
      <c r="A84" s="60"/>
      <c r="B84" s="60"/>
      <c r="C84" s="60"/>
      <c r="D84" s="92" t="s">
        <v>393</v>
      </c>
      <c r="E84" s="117">
        <f t="shared" si="24"/>
        <v>1499036</v>
      </c>
      <c r="F84" s="117">
        <v>1499036</v>
      </c>
      <c r="G84" s="117">
        <v>1228720</v>
      </c>
      <c r="H84" s="117"/>
      <c r="I84" s="117"/>
      <c r="J84" s="117">
        <f t="shared" si="26"/>
        <v>0</v>
      </c>
      <c r="K84" s="117"/>
      <c r="L84" s="117"/>
      <c r="M84" s="117"/>
      <c r="N84" s="117"/>
      <c r="O84" s="117"/>
      <c r="P84" s="117">
        <f t="shared" si="25"/>
        <v>1499036</v>
      </c>
      <c r="Q84" s="177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</row>
    <row r="85" spans="1:528" s="22" customFormat="1" ht="36" customHeight="1" x14ac:dyDescent="0.25">
      <c r="A85" s="60" t="s">
        <v>509</v>
      </c>
      <c r="B85" s="60" t="s">
        <v>510</v>
      </c>
      <c r="C85" s="60" t="str">
        <f>'дод 7'!B52</f>
        <v>0990</v>
      </c>
      <c r="D85" s="61" t="s">
        <v>511</v>
      </c>
      <c r="E85" s="117">
        <f t="shared" si="24"/>
        <v>2412770</v>
      </c>
      <c r="F85" s="117">
        <v>2412770</v>
      </c>
      <c r="G85" s="117">
        <v>1880000</v>
      </c>
      <c r="H85" s="117">
        <v>84370</v>
      </c>
      <c r="I85" s="117"/>
      <c r="J85" s="117">
        <f t="shared" si="26"/>
        <v>50000</v>
      </c>
      <c r="K85" s="117">
        <v>50000</v>
      </c>
      <c r="L85" s="117"/>
      <c r="M85" s="117"/>
      <c r="N85" s="117"/>
      <c r="O85" s="117">
        <v>50000</v>
      </c>
      <c r="P85" s="117">
        <f t="shared" si="25"/>
        <v>2462770</v>
      </c>
      <c r="Q85" s="177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</row>
    <row r="86" spans="1:528" s="22" customFormat="1" ht="65.25" customHeight="1" x14ac:dyDescent="0.25">
      <c r="A86" s="60" t="s">
        <v>512</v>
      </c>
      <c r="B86" s="60" t="s">
        <v>513</v>
      </c>
      <c r="C86" s="60" t="s">
        <v>59</v>
      </c>
      <c r="D86" s="108" t="s">
        <v>529</v>
      </c>
      <c r="E86" s="117">
        <f t="shared" si="24"/>
        <v>1780860</v>
      </c>
      <c r="F86" s="117">
        <v>1780860</v>
      </c>
      <c r="G86" s="117">
        <v>1459720</v>
      </c>
      <c r="H86" s="117"/>
      <c r="I86" s="117"/>
      <c r="J86" s="117">
        <f t="shared" si="26"/>
        <v>903840</v>
      </c>
      <c r="K86" s="117">
        <v>903840</v>
      </c>
      <c r="L86" s="117"/>
      <c r="M86" s="117"/>
      <c r="N86" s="117"/>
      <c r="O86" s="117">
        <v>903840</v>
      </c>
      <c r="P86" s="117">
        <f t="shared" si="25"/>
        <v>2684700</v>
      </c>
      <c r="Q86" s="177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</row>
    <row r="87" spans="1:528" s="24" customFormat="1" ht="63" x14ac:dyDescent="0.25">
      <c r="A87" s="89"/>
      <c r="B87" s="129"/>
      <c r="C87" s="129"/>
      <c r="D87" s="92" t="s">
        <v>392</v>
      </c>
      <c r="E87" s="119">
        <f t="shared" si="24"/>
        <v>1780860</v>
      </c>
      <c r="F87" s="119">
        <v>1780860</v>
      </c>
      <c r="G87" s="119">
        <v>1459720</v>
      </c>
      <c r="H87" s="119"/>
      <c r="I87" s="119"/>
      <c r="J87" s="119">
        <f t="shared" si="26"/>
        <v>903840</v>
      </c>
      <c r="K87" s="119">
        <v>903840</v>
      </c>
      <c r="L87" s="119"/>
      <c r="M87" s="119"/>
      <c r="N87" s="119"/>
      <c r="O87" s="119">
        <v>903840</v>
      </c>
      <c r="P87" s="119">
        <f t="shared" si="25"/>
        <v>2684700</v>
      </c>
      <c r="Q87" s="177">
        <v>18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</row>
    <row r="88" spans="1:528" s="24" customFormat="1" ht="78.75" x14ac:dyDescent="0.25">
      <c r="A88" s="60" t="s">
        <v>514</v>
      </c>
      <c r="B88" s="107">
        <v>3140</v>
      </c>
      <c r="C88" s="107">
        <v>1040</v>
      </c>
      <c r="D88" s="6" t="s">
        <v>20</v>
      </c>
      <c r="E88" s="117">
        <f t="shared" si="24"/>
        <v>3500000</v>
      </c>
      <c r="F88" s="117">
        <v>3500000</v>
      </c>
      <c r="G88" s="117"/>
      <c r="H88" s="117"/>
      <c r="I88" s="117"/>
      <c r="J88" s="117">
        <f t="shared" si="26"/>
        <v>0</v>
      </c>
      <c r="K88" s="119"/>
      <c r="L88" s="119"/>
      <c r="M88" s="119"/>
      <c r="N88" s="119"/>
      <c r="O88" s="119"/>
      <c r="P88" s="117">
        <f t="shared" si="25"/>
        <v>3500000</v>
      </c>
      <c r="Q88" s="177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</row>
    <row r="89" spans="1:528" s="24" customFormat="1" ht="31.5" x14ac:dyDescent="0.25">
      <c r="A89" s="60" t="s">
        <v>515</v>
      </c>
      <c r="B89" s="107">
        <v>3242</v>
      </c>
      <c r="C89" s="107">
        <v>1090</v>
      </c>
      <c r="D89" s="36" t="s">
        <v>421</v>
      </c>
      <c r="E89" s="117">
        <f t="shared" si="24"/>
        <v>54300</v>
      </c>
      <c r="F89" s="117">
        <v>54300</v>
      </c>
      <c r="G89" s="117"/>
      <c r="H89" s="117"/>
      <c r="I89" s="117"/>
      <c r="J89" s="117">
        <f t="shared" si="26"/>
        <v>0</v>
      </c>
      <c r="K89" s="119"/>
      <c r="L89" s="119"/>
      <c r="M89" s="119"/>
      <c r="N89" s="119"/>
      <c r="O89" s="119"/>
      <c r="P89" s="117">
        <f t="shared" si="25"/>
        <v>54300</v>
      </c>
      <c r="Q89" s="177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</row>
    <row r="90" spans="1:528" s="24" customFormat="1" ht="31.5" x14ac:dyDescent="0.25">
      <c r="A90" s="60" t="s">
        <v>517</v>
      </c>
      <c r="B90" s="107">
        <v>5031</v>
      </c>
      <c r="C90" s="60" t="s">
        <v>82</v>
      </c>
      <c r="D90" s="3" t="s">
        <v>22</v>
      </c>
      <c r="E90" s="117">
        <f t="shared" si="24"/>
        <v>8590600</v>
      </c>
      <c r="F90" s="117">
        <v>8590600</v>
      </c>
      <c r="G90" s="117">
        <v>6510800</v>
      </c>
      <c r="H90" s="117">
        <v>192500</v>
      </c>
      <c r="I90" s="117"/>
      <c r="J90" s="117">
        <f t="shared" si="26"/>
        <v>0</v>
      </c>
      <c r="K90" s="119"/>
      <c r="L90" s="119"/>
      <c r="M90" s="119"/>
      <c r="N90" s="119"/>
      <c r="O90" s="119"/>
      <c r="P90" s="117">
        <f t="shared" si="25"/>
        <v>8590600</v>
      </c>
      <c r="Q90" s="177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</row>
    <row r="91" spans="1:528" s="24" customFormat="1" ht="15.75" x14ac:dyDescent="0.25">
      <c r="A91" s="60" t="s">
        <v>518</v>
      </c>
      <c r="B91" s="107">
        <v>7321</v>
      </c>
      <c r="C91" s="60" t="s">
        <v>114</v>
      </c>
      <c r="D91" s="3" t="s">
        <v>286</v>
      </c>
      <c r="E91" s="117">
        <f t="shared" si="24"/>
        <v>0</v>
      </c>
      <c r="F91" s="117"/>
      <c r="G91" s="117"/>
      <c r="H91" s="117"/>
      <c r="I91" s="117"/>
      <c r="J91" s="117">
        <f t="shared" si="26"/>
        <v>21660000</v>
      </c>
      <c r="K91" s="117">
        <v>21660000</v>
      </c>
      <c r="L91" s="117"/>
      <c r="M91" s="117"/>
      <c r="N91" s="117"/>
      <c r="O91" s="117">
        <v>21660000</v>
      </c>
      <c r="P91" s="117">
        <f t="shared" si="25"/>
        <v>21660000</v>
      </c>
      <c r="Q91" s="177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</row>
    <row r="92" spans="1:528" s="24" customFormat="1" ht="15.75" x14ac:dyDescent="0.25">
      <c r="A92" s="60" t="s">
        <v>519</v>
      </c>
      <c r="B92" s="107">
        <v>7640</v>
      </c>
      <c r="C92" s="60" t="s">
        <v>88</v>
      </c>
      <c r="D92" s="3" t="s">
        <v>432</v>
      </c>
      <c r="E92" s="117">
        <f t="shared" si="24"/>
        <v>551000</v>
      </c>
      <c r="F92" s="117">
        <v>551000</v>
      </c>
      <c r="G92" s="117"/>
      <c r="H92" s="117"/>
      <c r="I92" s="117"/>
      <c r="J92" s="117">
        <f t="shared" si="26"/>
        <v>13040000</v>
      </c>
      <c r="K92" s="117">
        <f>11940000+1100000</f>
        <v>13040000</v>
      </c>
      <c r="L92" s="117"/>
      <c r="M92" s="117"/>
      <c r="N92" s="117"/>
      <c r="O92" s="117">
        <f>11940000+1100000</f>
        <v>13040000</v>
      </c>
      <c r="P92" s="117">
        <f t="shared" si="25"/>
        <v>13591000</v>
      </c>
      <c r="Q92" s="177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</row>
    <row r="93" spans="1:528" s="24" customFormat="1" ht="47.25" x14ac:dyDescent="0.25">
      <c r="A93" s="60" t="s">
        <v>522</v>
      </c>
      <c r="B93" s="107">
        <v>7700</v>
      </c>
      <c r="C93" s="60" t="s">
        <v>95</v>
      </c>
      <c r="D93" s="3" t="s">
        <v>371</v>
      </c>
      <c r="E93" s="117">
        <f t="shared" si="24"/>
        <v>0</v>
      </c>
      <c r="F93" s="117"/>
      <c r="G93" s="117"/>
      <c r="H93" s="117"/>
      <c r="I93" s="117"/>
      <c r="J93" s="117">
        <f t="shared" si="26"/>
        <v>630000</v>
      </c>
      <c r="K93" s="117"/>
      <c r="L93" s="117"/>
      <c r="M93" s="117"/>
      <c r="N93" s="117"/>
      <c r="O93" s="117">
        <v>630000</v>
      </c>
      <c r="P93" s="117">
        <f t="shared" si="25"/>
        <v>630000</v>
      </c>
      <c r="Q93" s="177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</row>
    <row r="94" spans="1:528" s="24" customFormat="1" ht="22.5" customHeight="1" x14ac:dyDescent="0.25">
      <c r="A94" s="60" t="s">
        <v>520</v>
      </c>
      <c r="B94" s="107">
        <v>8340</v>
      </c>
      <c r="C94" s="60" t="s">
        <v>94</v>
      </c>
      <c r="D94" s="3" t="s">
        <v>10</v>
      </c>
      <c r="E94" s="117">
        <f t="shared" si="24"/>
        <v>0</v>
      </c>
      <c r="F94" s="117"/>
      <c r="G94" s="117"/>
      <c r="H94" s="117"/>
      <c r="I94" s="117"/>
      <c r="J94" s="117">
        <f t="shared" si="26"/>
        <v>625000</v>
      </c>
      <c r="K94" s="117"/>
      <c r="L94" s="117">
        <v>595000</v>
      </c>
      <c r="M94" s="117"/>
      <c r="N94" s="117"/>
      <c r="O94" s="117">
        <v>30000</v>
      </c>
      <c r="P94" s="117">
        <f t="shared" si="25"/>
        <v>625000</v>
      </c>
      <c r="Q94" s="177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</row>
    <row r="95" spans="1:528" s="24" customFormat="1" ht="15.75" x14ac:dyDescent="0.25">
      <c r="A95" s="60" t="s">
        <v>521</v>
      </c>
      <c r="B95" s="107">
        <v>9770</v>
      </c>
      <c r="C95" s="60" t="s">
        <v>46</v>
      </c>
      <c r="D95" s="6" t="s">
        <v>364</v>
      </c>
      <c r="E95" s="117">
        <f t="shared" si="24"/>
        <v>59300000</v>
      </c>
      <c r="F95" s="117">
        <v>59300000</v>
      </c>
      <c r="G95" s="117"/>
      <c r="H95" s="117"/>
      <c r="I95" s="117"/>
      <c r="J95" s="117">
        <f t="shared" si="26"/>
        <v>0</v>
      </c>
      <c r="K95" s="117"/>
      <c r="L95" s="117"/>
      <c r="M95" s="117"/>
      <c r="N95" s="117"/>
      <c r="O95" s="117"/>
      <c r="P95" s="117">
        <f t="shared" si="25"/>
        <v>59300000</v>
      </c>
      <c r="Q95" s="177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</row>
    <row r="96" spans="1:528" s="27" customFormat="1" ht="30.75" customHeight="1" x14ac:dyDescent="0.25">
      <c r="A96" s="128" t="s">
        <v>173</v>
      </c>
      <c r="B96" s="130"/>
      <c r="C96" s="130"/>
      <c r="D96" s="125" t="s">
        <v>477</v>
      </c>
      <c r="E96" s="113">
        <f>E97</f>
        <v>73174400</v>
      </c>
      <c r="F96" s="113">
        <f t="shared" ref="F96:P96" si="32">F97</f>
        <v>73174400</v>
      </c>
      <c r="G96" s="113">
        <f t="shared" si="32"/>
        <v>4343800</v>
      </c>
      <c r="H96" s="113">
        <f t="shared" si="32"/>
        <v>78600</v>
      </c>
      <c r="I96" s="113">
        <f t="shared" si="32"/>
        <v>0</v>
      </c>
      <c r="J96" s="113">
        <f t="shared" si="32"/>
        <v>91774470</v>
      </c>
      <c r="K96" s="113">
        <f t="shared" si="32"/>
        <v>91774470</v>
      </c>
      <c r="L96" s="113">
        <f t="shared" si="32"/>
        <v>0</v>
      </c>
      <c r="M96" s="113">
        <f t="shared" si="32"/>
        <v>0</v>
      </c>
      <c r="N96" s="113">
        <f t="shared" si="32"/>
        <v>0</v>
      </c>
      <c r="O96" s="113">
        <f t="shared" si="32"/>
        <v>91774470</v>
      </c>
      <c r="P96" s="113">
        <f t="shared" si="32"/>
        <v>164948870</v>
      </c>
      <c r="Q96" s="177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2"/>
      <c r="QX96" s="32"/>
      <c r="QY96" s="32"/>
      <c r="QZ96" s="32"/>
      <c r="RA96" s="32"/>
      <c r="RB96" s="32"/>
      <c r="RC96" s="32"/>
      <c r="RD96" s="32"/>
      <c r="RE96" s="32"/>
      <c r="RF96" s="32"/>
      <c r="RG96" s="32"/>
      <c r="RH96" s="32"/>
      <c r="RI96" s="32"/>
      <c r="RJ96" s="32"/>
      <c r="RK96" s="32"/>
      <c r="RL96" s="32"/>
      <c r="RM96" s="32"/>
      <c r="RN96" s="32"/>
      <c r="RO96" s="32"/>
      <c r="RP96" s="32"/>
      <c r="RQ96" s="32"/>
      <c r="RR96" s="32"/>
      <c r="RS96" s="32"/>
      <c r="RT96" s="32"/>
      <c r="RU96" s="32"/>
      <c r="RV96" s="32"/>
      <c r="RW96" s="32"/>
      <c r="RX96" s="32"/>
      <c r="RY96" s="32"/>
      <c r="RZ96" s="32"/>
      <c r="SA96" s="32"/>
      <c r="SB96" s="32"/>
      <c r="SC96" s="32"/>
      <c r="SD96" s="32"/>
      <c r="SE96" s="32"/>
      <c r="SF96" s="32"/>
      <c r="SG96" s="32"/>
      <c r="SH96" s="32"/>
      <c r="SI96" s="32"/>
      <c r="SJ96" s="32"/>
      <c r="SK96" s="32"/>
      <c r="SL96" s="32"/>
      <c r="SM96" s="32"/>
      <c r="SN96" s="32"/>
      <c r="SO96" s="32"/>
      <c r="SP96" s="32"/>
      <c r="SQ96" s="32"/>
      <c r="SR96" s="32"/>
      <c r="SS96" s="32"/>
      <c r="ST96" s="32"/>
      <c r="SU96" s="32"/>
      <c r="SV96" s="32"/>
      <c r="SW96" s="32"/>
      <c r="SX96" s="32"/>
      <c r="SY96" s="32"/>
      <c r="SZ96" s="32"/>
      <c r="TA96" s="32"/>
      <c r="TB96" s="32"/>
      <c r="TC96" s="32"/>
      <c r="TD96" s="32"/>
      <c r="TE96" s="32"/>
      <c r="TF96" s="32"/>
      <c r="TG96" s="32"/>
      <c r="TH96" s="32"/>
    </row>
    <row r="97" spans="1:528" s="34" customFormat="1" ht="30.75" customHeight="1" x14ac:dyDescent="0.25">
      <c r="A97" s="114" t="s">
        <v>174</v>
      </c>
      <c r="B97" s="127"/>
      <c r="C97" s="127"/>
      <c r="D97" s="82" t="s">
        <v>487</v>
      </c>
      <c r="E97" s="116">
        <f>E104+E105+E110+E112+E114+E116+E119+E120+E121+E122+E123+E125+E127+E128+E109</f>
        <v>73174400</v>
      </c>
      <c r="F97" s="116">
        <f t="shared" ref="F97:P97" si="33">F104+F105+F110+F112+F114+F116+F119+F120+F121+F122+F123+F125+F127+F128+F109</f>
        <v>73174400</v>
      </c>
      <c r="G97" s="116">
        <f t="shared" si="33"/>
        <v>4343800</v>
      </c>
      <c r="H97" s="116">
        <f t="shared" si="33"/>
        <v>78600</v>
      </c>
      <c r="I97" s="116">
        <f t="shared" si="33"/>
        <v>0</v>
      </c>
      <c r="J97" s="116">
        <f t="shared" si="33"/>
        <v>91774470</v>
      </c>
      <c r="K97" s="116">
        <f t="shared" si="33"/>
        <v>91774470</v>
      </c>
      <c r="L97" s="116">
        <f t="shared" si="33"/>
        <v>0</v>
      </c>
      <c r="M97" s="116">
        <f t="shared" si="33"/>
        <v>0</v>
      </c>
      <c r="N97" s="116">
        <f t="shared" si="33"/>
        <v>0</v>
      </c>
      <c r="O97" s="116">
        <f t="shared" si="33"/>
        <v>91774470</v>
      </c>
      <c r="P97" s="116">
        <f t="shared" si="33"/>
        <v>164948870</v>
      </c>
      <c r="Q97" s="177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</row>
    <row r="98" spans="1:528" s="34" customFormat="1" ht="30" hidden="1" customHeight="1" x14ac:dyDescent="0.25">
      <c r="A98" s="114"/>
      <c r="B98" s="127"/>
      <c r="C98" s="127"/>
      <c r="D98" s="82" t="s">
        <v>399</v>
      </c>
      <c r="E98" s="116">
        <f>E106+E111+E113</f>
        <v>0</v>
      </c>
      <c r="F98" s="116">
        <f t="shared" ref="F98:P98" si="34">F106+F111+F113</f>
        <v>0</v>
      </c>
      <c r="G98" s="116">
        <f t="shared" si="34"/>
        <v>0</v>
      </c>
      <c r="H98" s="116">
        <f t="shared" si="34"/>
        <v>0</v>
      </c>
      <c r="I98" s="116">
        <f t="shared" si="34"/>
        <v>0</v>
      </c>
      <c r="J98" s="116">
        <f t="shared" si="34"/>
        <v>0</v>
      </c>
      <c r="K98" s="116">
        <f t="shared" si="34"/>
        <v>0</v>
      </c>
      <c r="L98" s="116">
        <f t="shared" si="34"/>
        <v>0</v>
      </c>
      <c r="M98" s="116">
        <f t="shared" si="34"/>
        <v>0</v>
      </c>
      <c r="N98" s="116">
        <f t="shared" si="34"/>
        <v>0</v>
      </c>
      <c r="O98" s="116">
        <f t="shared" si="34"/>
        <v>0</v>
      </c>
      <c r="P98" s="116">
        <f t="shared" si="34"/>
        <v>0</v>
      </c>
      <c r="Q98" s="177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</row>
    <row r="99" spans="1:528" s="34" customFormat="1" ht="45" hidden="1" customHeight="1" x14ac:dyDescent="0.25">
      <c r="A99" s="114"/>
      <c r="B99" s="127"/>
      <c r="C99" s="127"/>
      <c r="D99" s="82" t="s">
        <v>397</v>
      </c>
      <c r="E99" s="116">
        <f>E124</f>
        <v>0</v>
      </c>
      <c r="F99" s="116">
        <f>F124</f>
        <v>0</v>
      </c>
      <c r="G99" s="116">
        <f t="shared" ref="G99:I99" si="35">G124</f>
        <v>0</v>
      </c>
      <c r="H99" s="116">
        <f t="shared" si="35"/>
        <v>0</v>
      </c>
      <c r="I99" s="116">
        <f t="shared" si="35"/>
        <v>0</v>
      </c>
      <c r="J99" s="116">
        <f>J124</f>
        <v>0</v>
      </c>
      <c r="K99" s="116">
        <f t="shared" ref="K99:P99" si="36">K124</f>
        <v>0</v>
      </c>
      <c r="L99" s="116">
        <f t="shared" si="36"/>
        <v>0</v>
      </c>
      <c r="M99" s="116">
        <f t="shared" si="36"/>
        <v>0</v>
      </c>
      <c r="N99" s="116">
        <f t="shared" si="36"/>
        <v>0</v>
      </c>
      <c r="O99" s="116">
        <f t="shared" si="36"/>
        <v>0</v>
      </c>
      <c r="P99" s="116">
        <f t="shared" si="36"/>
        <v>0</v>
      </c>
      <c r="Q99" s="177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</row>
    <row r="100" spans="1:528" s="34" customFormat="1" ht="45" hidden="1" customHeight="1" x14ac:dyDescent="0.25">
      <c r="A100" s="114"/>
      <c r="B100" s="127"/>
      <c r="C100" s="127"/>
      <c r="D100" s="82" t="s">
        <v>400</v>
      </c>
      <c r="E100" s="116">
        <f>E107+E117</f>
        <v>0</v>
      </c>
      <c r="F100" s="116">
        <f t="shared" ref="F100:P100" si="37">F107+F117</f>
        <v>0</v>
      </c>
      <c r="G100" s="116">
        <f t="shared" si="37"/>
        <v>0</v>
      </c>
      <c r="H100" s="116">
        <f t="shared" si="37"/>
        <v>0</v>
      </c>
      <c r="I100" s="116">
        <f t="shared" si="37"/>
        <v>0</v>
      </c>
      <c r="J100" s="116">
        <f t="shared" si="37"/>
        <v>0</v>
      </c>
      <c r="K100" s="116">
        <f t="shared" si="37"/>
        <v>0</v>
      </c>
      <c r="L100" s="116">
        <f t="shared" si="37"/>
        <v>0</v>
      </c>
      <c r="M100" s="116">
        <f t="shared" si="37"/>
        <v>0</v>
      </c>
      <c r="N100" s="116">
        <f t="shared" si="37"/>
        <v>0</v>
      </c>
      <c r="O100" s="116">
        <f t="shared" si="37"/>
        <v>0</v>
      </c>
      <c r="P100" s="116">
        <f t="shared" si="37"/>
        <v>0</v>
      </c>
      <c r="Q100" s="177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</row>
    <row r="101" spans="1:528" s="34" customFormat="1" ht="20.25" hidden="1" customHeight="1" x14ac:dyDescent="0.25">
      <c r="A101" s="114"/>
      <c r="B101" s="127"/>
      <c r="C101" s="127"/>
      <c r="D101" s="82" t="s">
        <v>402</v>
      </c>
      <c r="E101" s="116">
        <f>E108</f>
        <v>0</v>
      </c>
      <c r="F101" s="116">
        <f t="shared" ref="F101:P101" si="38">F108</f>
        <v>0</v>
      </c>
      <c r="G101" s="116">
        <f t="shared" si="38"/>
        <v>0</v>
      </c>
      <c r="H101" s="116">
        <f t="shared" si="38"/>
        <v>0</v>
      </c>
      <c r="I101" s="116">
        <f t="shared" si="38"/>
        <v>0</v>
      </c>
      <c r="J101" s="116">
        <f t="shared" si="38"/>
        <v>0</v>
      </c>
      <c r="K101" s="116">
        <f t="shared" si="38"/>
        <v>0</v>
      </c>
      <c r="L101" s="116">
        <f t="shared" si="38"/>
        <v>0</v>
      </c>
      <c r="M101" s="116">
        <f t="shared" si="38"/>
        <v>0</v>
      </c>
      <c r="N101" s="116">
        <f t="shared" si="38"/>
        <v>0</v>
      </c>
      <c r="O101" s="116">
        <f t="shared" si="38"/>
        <v>0</v>
      </c>
      <c r="P101" s="116">
        <f t="shared" si="38"/>
        <v>0</v>
      </c>
      <c r="Q101" s="177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  <c r="QA101" s="33"/>
      <c r="QB101" s="33"/>
      <c r="QC101" s="33"/>
      <c r="QD101" s="33"/>
      <c r="QE101" s="33"/>
      <c r="QF101" s="33"/>
      <c r="QG101" s="33"/>
      <c r="QH101" s="33"/>
      <c r="QI101" s="33"/>
      <c r="QJ101" s="33"/>
      <c r="QK101" s="33"/>
      <c r="QL101" s="33"/>
      <c r="QM101" s="33"/>
      <c r="QN101" s="33"/>
      <c r="QO101" s="33"/>
      <c r="QP101" s="33"/>
      <c r="QQ101" s="33"/>
      <c r="QR101" s="33"/>
      <c r="QS101" s="33"/>
      <c r="QT101" s="33"/>
      <c r="QU101" s="33"/>
      <c r="QV101" s="33"/>
      <c r="QW101" s="33"/>
      <c r="QX101" s="33"/>
      <c r="QY101" s="33"/>
      <c r="QZ101" s="33"/>
      <c r="RA101" s="33"/>
      <c r="RB101" s="33"/>
      <c r="RC101" s="33"/>
      <c r="RD101" s="33"/>
      <c r="RE101" s="33"/>
      <c r="RF101" s="33"/>
      <c r="RG101" s="33"/>
      <c r="RH101" s="33"/>
      <c r="RI101" s="33"/>
      <c r="RJ101" s="33"/>
      <c r="RK101" s="33"/>
      <c r="RL101" s="33"/>
      <c r="RM101" s="33"/>
      <c r="RN101" s="33"/>
      <c r="RO101" s="33"/>
      <c r="RP101" s="33"/>
      <c r="RQ101" s="33"/>
      <c r="RR101" s="33"/>
      <c r="RS101" s="33"/>
      <c r="RT101" s="33"/>
      <c r="RU101" s="33"/>
      <c r="RV101" s="33"/>
      <c r="RW101" s="33"/>
      <c r="RX101" s="33"/>
      <c r="RY101" s="33"/>
      <c r="RZ101" s="33"/>
      <c r="SA101" s="33"/>
      <c r="SB101" s="33"/>
      <c r="SC101" s="33"/>
      <c r="SD101" s="33"/>
      <c r="SE101" s="33"/>
      <c r="SF101" s="33"/>
      <c r="SG101" s="33"/>
      <c r="SH101" s="33"/>
      <c r="SI101" s="33"/>
      <c r="SJ101" s="33"/>
      <c r="SK101" s="33"/>
      <c r="SL101" s="33"/>
      <c r="SM101" s="33"/>
      <c r="SN101" s="33"/>
      <c r="SO101" s="33"/>
      <c r="SP101" s="33"/>
      <c r="SQ101" s="33"/>
      <c r="SR101" s="33"/>
      <c r="SS101" s="33"/>
      <c r="ST101" s="33"/>
      <c r="SU101" s="33"/>
      <c r="SV101" s="33"/>
      <c r="SW101" s="33"/>
      <c r="SX101" s="33"/>
      <c r="SY101" s="33"/>
      <c r="SZ101" s="33"/>
      <c r="TA101" s="33"/>
      <c r="TB101" s="33"/>
      <c r="TC101" s="33"/>
      <c r="TD101" s="33"/>
      <c r="TE101" s="33"/>
      <c r="TF101" s="33"/>
      <c r="TG101" s="33"/>
      <c r="TH101" s="33"/>
    </row>
    <row r="102" spans="1:528" s="34" customFormat="1" ht="52.5" hidden="1" customHeight="1" x14ac:dyDescent="0.25">
      <c r="A102" s="114"/>
      <c r="B102" s="127"/>
      <c r="C102" s="127"/>
      <c r="D102" s="82" t="s">
        <v>401</v>
      </c>
      <c r="E102" s="116">
        <f>E115+E118</f>
        <v>0</v>
      </c>
      <c r="F102" s="116">
        <f t="shared" ref="F102:P102" si="39">F115+F118</f>
        <v>0</v>
      </c>
      <c r="G102" s="116">
        <f t="shared" si="39"/>
        <v>0</v>
      </c>
      <c r="H102" s="116">
        <f t="shared" si="39"/>
        <v>0</v>
      </c>
      <c r="I102" s="116">
        <f t="shared" si="39"/>
        <v>0</v>
      </c>
      <c r="J102" s="116">
        <f t="shared" si="39"/>
        <v>0</v>
      </c>
      <c r="K102" s="116">
        <f t="shared" si="39"/>
        <v>0</v>
      </c>
      <c r="L102" s="116">
        <f t="shared" si="39"/>
        <v>0</v>
      </c>
      <c r="M102" s="116">
        <f t="shared" si="39"/>
        <v>0</v>
      </c>
      <c r="N102" s="116">
        <f t="shared" si="39"/>
        <v>0</v>
      </c>
      <c r="O102" s="116">
        <f t="shared" si="39"/>
        <v>0</v>
      </c>
      <c r="P102" s="116">
        <f t="shared" si="39"/>
        <v>0</v>
      </c>
      <c r="Q102" s="177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  <c r="QA102" s="33"/>
      <c r="QB102" s="33"/>
      <c r="QC102" s="33"/>
      <c r="QD102" s="33"/>
      <c r="QE102" s="33"/>
      <c r="QF102" s="33"/>
      <c r="QG102" s="33"/>
      <c r="QH102" s="33"/>
      <c r="QI102" s="33"/>
      <c r="QJ102" s="33"/>
      <c r="QK102" s="33"/>
      <c r="QL102" s="33"/>
      <c r="QM102" s="33"/>
      <c r="QN102" s="33"/>
      <c r="QO102" s="33"/>
      <c r="QP102" s="33"/>
      <c r="QQ102" s="33"/>
      <c r="QR102" s="33"/>
      <c r="QS102" s="33"/>
      <c r="QT102" s="33"/>
      <c r="QU102" s="33"/>
      <c r="QV102" s="33"/>
      <c r="QW102" s="33"/>
      <c r="QX102" s="33"/>
      <c r="QY102" s="33"/>
      <c r="QZ102" s="33"/>
      <c r="RA102" s="33"/>
      <c r="RB102" s="33"/>
      <c r="RC102" s="33"/>
      <c r="RD102" s="33"/>
      <c r="RE102" s="33"/>
      <c r="RF102" s="33"/>
      <c r="RG102" s="33"/>
      <c r="RH102" s="33"/>
      <c r="RI102" s="33"/>
      <c r="RJ102" s="33"/>
      <c r="RK102" s="33"/>
      <c r="RL102" s="33"/>
      <c r="RM102" s="33"/>
      <c r="RN102" s="33"/>
      <c r="RO102" s="33"/>
      <c r="RP102" s="33"/>
      <c r="RQ102" s="33"/>
      <c r="RR102" s="33"/>
      <c r="RS102" s="33"/>
      <c r="RT102" s="33"/>
      <c r="RU102" s="33"/>
      <c r="RV102" s="33"/>
      <c r="RW102" s="33"/>
      <c r="RX102" s="33"/>
      <c r="RY102" s="33"/>
      <c r="RZ102" s="33"/>
      <c r="SA102" s="33"/>
      <c r="SB102" s="33"/>
      <c r="SC102" s="33"/>
      <c r="SD102" s="33"/>
      <c r="SE102" s="33"/>
      <c r="SF102" s="33"/>
      <c r="SG102" s="33"/>
      <c r="SH102" s="33"/>
      <c r="SI102" s="33"/>
      <c r="SJ102" s="33"/>
      <c r="SK102" s="33"/>
      <c r="SL102" s="33"/>
      <c r="SM102" s="33"/>
      <c r="SN102" s="33"/>
      <c r="SO102" s="33"/>
      <c r="SP102" s="33"/>
      <c r="SQ102" s="33"/>
      <c r="SR102" s="33"/>
      <c r="SS102" s="33"/>
      <c r="ST102" s="33"/>
      <c r="SU102" s="33"/>
      <c r="SV102" s="33"/>
      <c r="SW102" s="33"/>
      <c r="SX102" s="33"/>
      <c r="SY102" s="33"/>
      <c r="SZ102" s="33"/>
      <c r="TA102" s="33"/>
      <c r="TB102" s="33"/>
      <c r="TC102" s="33"/>
      <c r="TD102" s="33"/>
      <c r="TE102" s="33"/>
      <c r="TF102" s="33"/>
      <c r="TG102" s="33"/>
      <c r="TH102" s="33"/>
    </row>
    <row r="103" spans="1:528" s="34" customFormat="1" ht="15.75" x14ac:dyDescent="0.25">
      <c r="A103" s="114"/>
      <c r="B103" s="127"/>
      <c r="C103" s="127"/>
      <c r="D103" s="88" t="s">
        <v>429</v>
      </c>
      <c r="E103" s="116">
        <f>E126</f>
        <v>0</v>
      </c>
      <c r="F103" s="116">
        <f t="shared" ref="F103:P103" si="40">F126</f>
        <v>0</v>
      </c>
      <c r="G103" s="116">
        <f t="shared" si="40"/>
        <v>0</v>
      </c>
      <c r="H103" s="116">
        <f t="shared" si="40"/>
        <v>0</v>
      </c>
      <c r="I103" s="116">
        <f t="shared" si="40"/>
        <v>0</v>
      </c>
      <c r="J103" s="116">
        <f t="shared" si="40"/>
        <v>1471470</v>
      </c>
      <c r="K103" s="116">
        <f t="shared" si="40"/>
        <v>1471470</v>
      </c>
      <c r="L103" s="116">
        <f t="shared" si="40"/>
        <v>0</v>
      </c>
      <c r="M103" s="116">
        <f t="shared" si="40"/>
        <v>0</v>
      </c>
      <c r="N103" s="116">
        <f t="shared" si="40"/>
        <v>0</v>
      </c>
      <c r="O103" s="116">
        <f t="shared" si="40"/>
        <v>1471470</v>
      </c>
      <c r="P103" s="116">
        <f t="shared" si="40"/>
        <v>1471470</v>
      </c>
      <c r="Q103" s="177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  <c r="IW103" s="33"/>
      <c r="IX103" s="33"/>
      <c r="IY103" s="33"/>
      <c r="IZ103" s="33"/>
      <c r="JA103" s="33"/>
      <c r="JB103" s="33"/>
      <c r="JC103" s="33"/>
      <c r="JD103" s="33"/>
      <c r="JE103" s="33"/>
      <c r="JF103" s="33"/>
      <c r="JG103" s="33"/>
      <c r="JH103" s="33"/>
      <c r="JI103" s="33"/>
      <c r="JJ103" s="33"/>
      <c r="JK103" s="33"/>
      <c r="JL103" s="33"/>
      <c r="JM103" s="33"/>
      <c r="JN103" s="33"/>
      <c r="JO103" s="33"/>
      <c r="JP103" s="33"/>
      <c r="JQ103" s="33"/>
      <c r="JR103" s="33"/>
      <c r="JS103" s="33"/>
      <c r="JT103" s="33"/>
      <c r="JU103" s="33"/>
      <c r="JV103" s="33"/>
      <c r="JW103" s="33"/>
      <c r="JX103" s="33"/>
      <c r="JY103" s="33"/>
      <c r="JZ103" s="33"/>
      <c r="KA103" s="33"/>
      <c r="KB103" s="33"/>
      <c r="KC103" s="33"/>
      <c r="KD103" s="33"/>
      <c r="KE103" s="33"/>
      <c r="KF103" s="33"/>
      <c r="KG103" s="33"/>
      <c r="KH103" s="33"/>
      <c r="KI103" s="33"/>
      <c r="KJ103" s="33"/>
      <c r="KK103" s="33"/>
      <c r="KL103" s="33"/>
      <c r="KM103" s="33"/>
      <c r="KN103" s="33"/>
      <c r="KO103" s="33"/>
      <c r="KP103" s="33"/>
      <c r="KQ103" s="33"/>
      <c r="KR103" s="33"/>
      <c r="KS103" s="33"/>
      <c r="KT103" s="33"/>
      <c r="KU103" s="33"/>
      <c r="KV103" s="33"/>
      <c r="KW103" s="33"/>
      <c r="KX103" s="33"/>
      <c r="KY103" s="33"/>
      <c r="KZ103" s="33"/>
      <c r="LA103" s="33"/>
      <c r="LB103" s="33"/>
      <c r="LC103" s="33"/>
      <c r="LD103" s="33"/>
      <c r="LE103" s="33"/>
      <c r="LF103" s="33"/>
      <c r="LG103" s="33"/>
      <c r="LH103" s="33"/>
      <c r="LI103" s="33"/>
      <c r="LJ103" s="33"/>
      <c r="LK103" s="33"/>
      <c r="LL103" s="33"/>
      <c r="LM103" s="33"/>
      <c r="LN103" s="33"/>
      <c r="LO103" s="33"/>
      <c r="LP103" s="33"/>
      <c r="LQ103" s="33"/>
      <c r="LR103" s="33"/>
      <c r="LS103" s="33"/>
      <c r="LT103" s="33"/>
      <c r="LU103" s="33"/>
      <c r="LV103" s="33"/>
      <c r="LW103" s="33"/>
      <c r="LX103" s="33"/>
      <c r="LY103" s="33"/>
      <c r="LZ103" s="33"/>
      <c r="MA103" s="33"/>
      <c r="MB103" s="33"/>
      <c r="MC103" s="33"/>
      <c r="MD103" s="33"/>
      <c r="ME103" s="33"/>
      <c r="MF103" s="33"/>
      <c r="MG103" s="33"/>
      <c r="MH103" s="33"/>
      <c r="MI103" s="33"/>
      <c r="MJ103" s="33"/>
      <c r="MK103" s="33"/>
      <c r="ML103" s="33"/>
      <c r="MM103" s="33"/>
      <c r="MN103" s="33"/>
      <c r="MO103" s="33"/>
      <c r="MP103" s="33"/>
      <c r="MQ103" s="33"/>
      <c r="MR103" s="33"/>
      <c r="MS103" s="33"/>
      <c r="MT103" s="33"/>
      <c r="MU103" s="33"/>
      <c r="MV103" s="33"/>
      <c r="MW103" s="33"/>
      <c r="MX103" s="33"/>
      <c r="MY103" s="33"/>
      <c r="MZ103" s="33"/>
      <c r="NA103" s="33"/>
      <c r="NB103" s="33"/>
      <c r="NC103" s="33"/>
      <c r="ND103" s="33"/>
      <c r="NE103" s="33"/>
      <c r="NF103" s="33"/>
      <c r="NG103" s="33"/>
      <c r="NH103" s="33"/>
      <c r="NI103" s="33"/>
      <c r="NJ103" s="33"/>
      <c r="NK103" s="33"/>
      <c r="NL103" s="33"/>
      <c r="NM103" s="33"/>
      <c r="NN103" s="33"/>
      <c r="NO103" s="33"/>
      <c r="NP103" s="33"/>
      <c r="NQ103" s="33"/>
      <c r="NR103" s="33"/>
      <c r="NS103" s="33"/>
      <c r="NT103" s="33"/>
      <c r="NU103" s="33"/>
      <c r="NV103" s="33"/>
      <c r="NW103" s="33"/>
      <c r="NX103" s="33"/>
      <c r="NY103" s="33"/>
      <c r="NZ103" s="33"/>
      <c r="OA103" s="33"/>
      <c r="OB103" s="33"/>
      <c r="OC103" s="33"/>
      <c r="OD103" s="33"/>
      <c r="OE103" s="33"/>
      <c r="OF103" s="33"/>
      <c r="OG103" s="33"/>
      <c r="OH103" s="33"/>
      <c r="OI103" s="33"/>
      <c r="OJ103" s="33"/>
      <c r="OK103" s="33"/>
      <c r="OL103" s="33"/>
      <c r="OM103" s="33"/>
      <c r="ON103" s="33"/>
      <c r="OO103" s="33"/>
      <c r="OP103" s="33"/>
      <c r="OQ103" s="33"/>
      <c r="OR103" s="33"/>
      <c r="OS103" s="33"/>
      <c r="OT103" s="33"/>
      <c r="OU103" s="33"/>
      <c r="OV103" s="33"/>
      <c r="OW103" s="33"/>
      <c r="OX103" s="33"/>
      <c r="OY103" s="33"/>
      <c r="OZ103" s="33"/>
      <c r="PA103" s="33"/>
      <c r="PB103" s="33"/>
      <c r="PC103" s="33"/>
      <c r="PD103" s="33"/>
      <c r="PE103" s="33"/>
      <c r="PF103" s="33"/>
      <c r="PG103" s="33"/>
      <c r="PH103" s="33"/>
      <c r="PI103" s="33"/>
      <c r="PJ103" s="33"/>
      <c r="PK103" s="33"/>
      <c r="PL103" s="33"/>
      <c r="PM103" s="33"/>
      <c r="PN103" s="33"/>
      <c r="PO103" s="33"/>
      <c r="PP103" s="33"/>
      <c r="PQ103" s="33"/>
      <c r="PR103" s="33"/>
      <c r="PS103" s="33"/>
      <c r="PT103" s="33"/>
      <c r="PU103" s="33"/>
      <c r="PV103" s="33"/>
      <c r="PW103" s="33"/>
      <c r="PX103" s="33"/>
      <c r="PY103" s="33"/>
      <c r="PZ103" s="33"/>
      <c r="QA103" s="33"/>
      <c r="QB103" s="33"/>
      <c r="QC103" s="33"/>
      <c r="QD103" s="33"/>
      <c r="QE103" s="33"/>
      <c r="QF103" s="33"/>
      <c r="QG103" s="33"/>
      <c r="QH103" s="33"/>
      <c r="QI103" s="33"/>
      <c r="QJ103" s="33"/>
      <c r="QK103" s="33"/>
      <c r="QL103" s="33"/>
      <c r="QM103" s="33"/>
      <c r="QN103" s="33"/>
      <c r="QO103" s="33"/>
      <c r="QP103" s="33"/>
      <c r="QQ103" s="33"/>
      <c r="QR103" s="33"/>
      <c r="QS103" s="33"/>
      <c r="QT103" s="33"/>
      <c r="QU103" s="33"/>
      <c r="QV103" s="33"/>
      <c r="QW103" s="33"/>
      <c r="QX103" s="33"/>
      <c r="QY103" s="33"/>
      <c r="QZ103" s="33"/>
      <c r="RA103" s="33"/>
      <c r="RB103" s="33"/>
      <c r="RC103" s="33"/>
      <c r="RD103" s="33"/>
      <c r="RE103" s="33"/>
      <c r="RF103" s="33"/>
      <c r="RG103" s="33"/>
      <c r="RH103" s="33"/>
      <c r="RI103" s="33"/>
      <c r="RJ103" s="33"/>
      <c r="RK103" s="33"/>
      <c r="RL103" s="33"/>
      <c r="RM103" s="33"/>
      <c r="RN103" s="33"/>
      <c r="RO103" s="33"/>
      <c r="RP103" s="33"/>
      <c r="RQ103" s="33"/>
      <c r="RR103" s="33"/>
      <c r="RS103" s="33"/>
      <c r="RT103" s="33"/>
      <c r="RU103" s="33"/>
      <c r="RV103" s="33"/>
      <c r="RW103" s="33"/>
      <c r="RX103" s="33"/>
      <c r="RY103" s="33"/>
      <c r="RZ103" s="33"/>
      <c r="SA103" s="33"/>
      <c r="SB103" s="33"/>
      <c r="SC103" s="33"/>
      <c r="SD103" s="33"/>
      <c r="SE103" s="33"/>
      <c r="SF103" s="33"/>
      <c r="SG103" s="33"/>
      <c r="SH103" s="33"/>
      <c r="SI103" s="33"/>
      <c r="SJ103" s="33"/>
      <c r="SK103" s="33"/>
      <c r="SL103" s="33"/>
      <c r="SM103" s="33"/>
      <c r="SN103" s="33"/>
      <c r="SO103" s="33"/>
      <c r="SP103" s="33"/>
      <c r="SQ103" s="33"/>
      <c r="SR103" s="33"/>
      <c r="SS103" s="33"/>
      <c r="ST103" s="33"/>
      <c r="SU103" s="33"/>
      <c r="SV103" s="33"/>
      <c r="SW103" s="33"/>
      <c r="SX103" s="33"/>
      <c r="SY103" s="33"/>
      <c r="SZ103" s="33"/>
      <c r="TA103" s="33"/>
      <c r="TB103" s="33"/>
      <c r="TC103" s="33"/>
      <c r="TD103" s="33"/>
      <c r="TE103" s="33"/>
      <c r="TF103" s="33"/>
      <c r="TG103" s="33"/>
      <c r="TH103" s="33"/>
    </row>
    <row r="104" spans="1:528" s="22" customFormat="1" ht="48" customHeight="1" x14ac:dyDescent="0.25">
      <c r="A104" s="60" t="s">
        <v>175</v>
      </c>
      <c r="B104" s="107" t="str">
        <f>'дод 7'!A18</f>
        <v>0160</v>
      </c>
      <c r="C104" s="107" t="str">
        <f>'дод 7'!B18</f>
        <v>0111</v>
      </c>
      <c r="D104" s="36" t="s">
        <v>516</v>
      </c>
      <c r="E104" s="117">
        <f t="shared" ref="E104:E128" si="41">F104+I104</f>
        <v>2547700</v>
      </c>
      <c r="F104" s="117">
        <v>2547700</v>
      </c>
      <c r="G104" s="117">
        <v>1956200</v>
      </c>
      <c r="H104" s="117">
        <v>29900</v>
      </c>
      <c r="I104" s="117"/>
      <c r="J104" s="117">
        <f>L104+O104</f>
        <v>600000</v>
      </c>
      <c r="K104" s="117">
        <v>600000</v>
      </c>
      <c r="L104" s="117"/>
      <c r="M104" s="117"/>
      <c r="N104" s="117"/>
      <c r="O104" s="117">
        <v>600000</v>
      </c>
      <c r="P104" s="117">
        <f t="shared" ref="P104:P128" si="42">E104+J104</f>
        <v>3147700</v>
      </c>
      <c r="Q104" s="177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</row>
    <row r="105" spans="1:528" s="22" customFormat="1" ht="33" customHeight="1" x14ac:dyDescent="0.25">
      <c r="A105" s="60" t="s">
        <v>176</v>
      </c>
      <c r="B105" s="107" t="str">
        <f>'дод 7'!A62</f>
        <v>2010</v>
      </c>
      <c r="C105" s="107" t="str">
        <f>'дод 7'!B62</f>
        <v>0731</v>
      </c>
      <c r="D105" s="6" t="s">
        <v>478</v>
      </c>
      <c r="E105" s="117">
        <f t="shared" si="41"/>
        <v>31536400</v>
      </c>
      <c r="F105" s="117">
        <f>31136400+400000</f>
        <v>31536400</v>
      </c>
      <c r="G105" s="117"/>
      <c r="H105" s="117"/>
      <c r="I105" s="131"/>
      <c r="J105" s="117">
        <f t="shared" ref="J105:J128" si="43">L105+O105</f>
        <v>39000000</v>
      </c>
      <c r="K105" s="117">
        <f>35800000+2000000+1200000</f>
        <v>39000000</v>
      </c>
      <c r="L105" s="117"/>
      <c r="M105" s="117"/>
      <c r="N105" s="117"/>
      <c r="O105" s="117">
        <f>35800000+2000000+1200000</f>
        <v>39000000</v>
      </c>
      <c r="P105" s="117">
        <f t="shared" si="42"/>
        <v>70536400</v>
      </c>
      <c r="Q105" s="177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</row>
    <row r="106" spans="1:528" s="24" customFormat="1" ht="30" hidden="1" customHeight="1" x14ac:dyDescent="0.25">
      <c r="A106" s="89"/>
      <c r="B106" s="129"/>
      <c r="C106" s="129"/>
      <c r="D106" s="92" t="s">
        <v>399</v>
      </c>
      <c r="E106" s="119">
        <f t="shared" si="41"/>
        <v>0</v>
      </c>
      <c r="F106" s="119"/>
      <c r="G106" s="119"/>
      <c r="H106" s="119"/>
      <c r="I106" s="132"/>
      <c r="J106" s="119">
        <f t="shared" si="43"/>
        <v>0</v>
      </c>
      <c r="K106" s="119"/>
      <c r="L106" s="119"/>
      <c r="M106" s="119"/>
      <c r="N106" s="119"/>
      <c r="O106" s="119"/>
      <c r="P106" s="119">
        <f t="shared" si="42"/>
        <v>0</v>
      </c>
      <c r="Q106" s="177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</row>
    <row r="107" spans="1:528" s="24" customFormat="1" ht="45" hidden="1" customHeight="1" x14ac:dyDescent="0.25">
      <c r="A107" s="89"/>
      <c r="B107" s="129"/>
      <c r="C107" s="129"/>
      <c r="D107" s="92" t="s">
        <v>400</v>
      </c>
      <c r="E107" s="119">
        <f t="shared" si="41"/>
        <v>0</v>
      </c>
      <c r="F107" s="119"/>
      <c r="G107" s="119"/>
      <c r="H107" s="119"/>
      <c r="I107" s="119"/>
      <c r="J107" s="119">
        <f t="shared" si="43"/>
        <v>0</v>
      </c>
      <c r="K107" s="119"/>
      <c r="L107" s="119"/>
      <c r="M107" s="119"/>
      <c r="N107" s="119"/>
      <c r="O107" s="119"/>
      <c r="P107" s="119">
        <f t="shared" si="42"/>
        <v>0</v>
      </c>
      <c r="Q107" s="177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</row>
    <row r="108" spans="1:528" s="24" customFormat="1" ht="15" hidden="1" customHeight="1" x14ac:dyDescent="0.25">
      <c r="A108" s="89"/>
      <c r="B108" s="129"/>
      <c r="C108" s="129"/>
      <c r="D108" s="92" t="s">
        <v>402</v>
      </c>
      <c r="E108" s="119">
        <f t="shared" si="41"/>
        <v>0</v>
      </c>
      <c r="F108" s="119"/>
      <c r="G108" s="119"/>
      <c r="H108" s="119"/>
      <c r="I108" s="132"/>
      <c r="J108" s="119">
        <f t="shared" si="43"/>
        <v>0</v>
      </c>
      <c r="K108" s="119"/>
      <c r="L108" s="119"/>
      <c r="M108" s="119"/>
      <c r="N108" s="119"/>
      <c r="O108" s="119"/>
      <c r="P108" s="119">
        <f t="shared" si="42"/>
        <v>0</v>
      </c>
      <c r="Q108" s="177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</row>
    <row r="109" spans="1:528" s="22" customFormat="1" ht="30" hidden="1" customHeight="1" x14ac:dyDescent="0.25">
      <c r="A109" s="60" t="s">
        <v>459</v>
      </c>
      <c r="B109" s="107">
        <v>2020</v>
      </c>
      <c r="C109" s="60" t="s">
        <v>460</v>
      </c>
      <c r="D109" s="61" t="str">
        <f>'дод 7'!C66</f>
        <v xml:space="preserve"> Спеціалізована стаціонарна медична допомога населенню</v>
      </c>
      <c r="E109" s="117">
        <f t="shared" si="41"/>
        <v>0</v>
      </c>
      <c r="F109" s="117"/>
      <c r="G109" s="131"/>
      <c r="H109" s="131"/>
      <c r="I109" s="131"/>
      <c r="J109" s="117">
        <f t="shared" si="43"/>
        <v>0</v>
      </c>
      <c r="K109" s="117"/>
      <c r="L109" s="117"/>
      <c r="M109" s="117"/>
      <c r="N109" s="117"/>
      <c r="O109" s="117"/>
      <c r="P109" s="117">
        <f t="shared" si="42"/>
        <v>0</v>
      </c>
      <c r="Q109" s="177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  <c r="TF109" s="23"/>
      <c r="TG109" s="23"/>
      <c r="TH109" s="23"/>
    </row>
    <row r="110" spans="1:528" s="22" customFormat="1" ht="36.75" customHeight="1" x14ac:dyDescent="0.25">
      <c r="A110" s="60" t="s">
        <v>181</v>
      </c>
      <c r="B110" s="107" t="str">
        <f>'дод 7'!A67</f>
        <v>2030</v>
      </c>
      <c r="C110" s="107" t="str">
        <f>'дод 7'!B67</f>
        <v>0733</v>
      </c>
      <c r="D110" s="61" t="s">
        <v>479</v>
      </c>
      <c r="E110" s="117">
        <f t="shared" si="41"/>
        <v>3317600</v>
      </c>
      <c r="F110" s="117">
        <v>3317600</v>
      </c>
      <c r="G110" s="133"/>
      <c r="H110" s="133"/>
      <c r="I110" s="131"/>
      <c r="J110" s="117">
        <f t="shared" si="43"/>
        <v>5100000</v>
      </c>
      <c r="K110" s="117">
        <v>5100000</v>
      </c>
      <c r="L110" s="117"/>
      <c r="M110" s="117"/>
      <c r="N110" s="117"/>
      <c r="O110" s="117">
        <v>5100000</v>
      </c>
      <c r="P110" s="117">
        <f t="shared" si="42"/>
        <v>8417600</v>
      </c>
      <c r="Q110" s="177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</row>
    <row r="111" spans="1:528" s="24" customFormat="1" ht="30" hidden="1" customHeight="1" x14ac:dyDescent="0.25">
      <c r="A111" s="89"/>
      <c r="B111" s="129"/>
      <c r="C111" s="129"/>
      <c r="D111" s="92" t="s">
        <v>399</v>
      </c>
      <c r="E111" s="119">
        <f t="shared" si="41"/>
        <v>0</v>
      </c>
      <c r="F111" s="119"/>
      <c r="G111" s="132"/>
      <c r="H111" s="132"/>
      <c r="I111" s="132"/>
      <c r="J111" s="119"/>
      <c r="K111" s="119"/>
      <c r="L111" s="119"/>
      <c r="M111" s="119"/>
      <c r="N111" s="119"/>
      <c r="O111" s="119"/>
      <c r="P111" s="119">
        <f t="shared" si="42"/>
        <v>0</v>
      </c>
      <c r="Q111" s="177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</row>
    <row r="112" spans="1:528" s="22" customFormat="1" ht="24" customHeight="1" x14ac:dyDescent="0.25">
      <c r="A112" s="60" t="s">
        <v>180</v>
      </c>
      <c r="B112" s="107" t="str">
        <f>'дод 7'!A69</f>
        <v>2100</v>
      </c>
      <c r="C112" s="107" t="str">
        <f>'дод 7'!B69</f>
        <v>0722</v>
      </c>
      <c r="D112" s="61" t="str">
        <f>'дод 7'!C69</f>
        <v>Стоматологічна допомога населенню</v>
      </c>
      <c r="E112" s="117">
        <f t="shared" si="41"/>
        <v>7602100</v>
      </c>
      <c r="F112" s="117">
        <v>7602100</v>
      </c>
      <c r="G112" s="133"/>
      <c r="H112" s="133"/>
      <c r="I112" s="131"/>
      <c r="J112" s="117">
        <f t="shared" si="43"/>
        <v>0</v>
      </c>
      <c r="K112" s="117"/>
      <c r="L112" s="117"/>
      <c r="M112" s="117"/>
      <c r="N112" s="117"/>
      <c r="O112" s="117"/>
      <c r="P112" s="117">
        <f t="shared" si="42"/>
        <v>7602100</v>
      </c>
      <c r="Q112" s="177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  <c r="TF112" s="23"/>
      <c r="TG112" s="23"/>
      <c r="TH112" s="23"/>
    </row>
    <row r="113" spans="1:528" s="24" customFormat="1" ht="30" hidden="1" customHeight="1" x14ac:dyDescent="0.25">
      <c r="A113" s="89"/>
      <c r="B113" s="129"/>
      <c r="C113" s="129"/>
      <c r="D113" s="92" t="s">
        <v>399</v>
      </c>
      <c r="E113" s="119">
        <f t="shared" si="41"/>
        <v>0</v>
      </c>
      <c r="F113" s="119"/>
      <c r="G113" s="132"/>
      <c r="H113" s="132"/>
      <c r="I113" s="132"/>
      <c r="J113" s="119">
        <f t="shared" si="43"/>
        <v>0</v>
      </c>
      <c r="K113" s="119"/>
      <c r="L113" s="119"/>
      <c r="M113" s="119"/>
      <c r="N113" s="119"/>
      <c r="O113" s="119"/>
      <c r="P113" s="119">
        <f t="shared" si="42"/>
        <v>0</v>
      </c>
      <c r="Q113" s="177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</row>
    <row r="114" spans="1:528" s="22" customFormat="1" ht="48" customHeight="1" x14ac:dyDescent="0.25">
      <c r="A114" s="60" t="s">
        <v>179</v>
      </c>
      <c r="B114" s="107" t="str">
        <f>'дод 7'!A71</f>
        <v>2111</v>
      </c>
      <c r="C114" s="107" t="str">
        <f>'дод 7'!B71</f>
        <v>0726</v>
      </c>
      <c r="D114" s="61" t="str">
        <f>'дод 7'!C71</f>
        <v>Первинна медична допомога населенню, що надається центрами первинної медичної (медико-санітарної) допомоги</v>
      </c>
      <c r="E114" s="117">
        <f t="shared" si="41"/>
        <v>2716000</v>
      </c>
      <c r="F114" s="117">
        <v>2716000</v>
      </c>
      <c r="G114" s="131"/>
      <c r="H114" s="133"/>
      <c r="I114" s="131"/>
      <c r="J114" s="117">
        <f t="shared" si="43"/>
        <v>0</v>
      </c>
      <c r="K114" s="117"/>
      <c r="L114" s="117"/>
      <c r="M114" s="117"/>
      <c r="N114" s="117"/>
      <c r="O114" s="117"/>
      <c r="P114" s="117">
        <f t="shared" si="42"/>
        <v>2716000</v>
      </c>
      <c r="Q114" s="177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  <c r="TF114" s="23"/>
      <c r="TG114" s="23"/>
      <c r="TH114" s="23"/>
    </row>
    <row r="115" spans="1:528" s="24" customFormat="1" ht="60" hidden="1" customHeight="1" x14ac:dyDescent="0.25">
      <c r="A115" s="89"/>
      <c r="B115" s="129"/>
      <c r="C115" s="129"/>
      <c r="D115" s="90" t="s">
        <v>401</v>
      </c>
      <c r="E115" s="119">
        <f t="shared" si="41"/>
        <v>0</v>
      </c>
      <c r="F115" s="119"/>
      <c r="G115" s="132"/>
      <c r="H115" s="132"/>
      <c r="I115" s="132"/>
      <c r="J115" s="119">
        <f t="shared" si="43"/>
        <v>0</v>
      </c>
      <c r="K115" s="119"/>
      <c r="L115" s="119"/>
      <c r="M115" s="119"/>
      <c r="N115" s="119"/>
      <c r="O115" s="119"/>
      <c r="P115" s="119">
        <f t="shared" si="42"/>
        <v>0</v>
      </c>
      <c r="Q115" s="177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  <c r="TH115" s="30"/>
    </row>
    <row r="116" spans="1:528" s="22" customFormat="1" ht="32.25" hidden="1" customHeight="1" x14ac:dyDescent="0.25">
      <c r="A116" s="60" t="s">
        <v>178</v>
      </c>
      <c r="B116" s="107">
        <f>'дод 7'!A73</f>
        <v>2144</v>
      </c>
      <c r="C116" s="107" t="str">
        <f>'дод 7'!B73</f>
        <v>0763</v>
      </c>
      <c r="D116" s="134" t="str">
        <f>'дод 7'!C73</f>
        <v>Централізовані заходи з лікування хворих на цукровий та нецукровий діабет, у т.ч. за рахунок:</v>
      </c>
      <c r="E116" s="117">
        <f t="shared" si="41"/>
        <v>0</v>
      </c>
      <c r="F116" s="117"/>
      <c r="G116" s="131"/>
      <c r="H116" s="131"/>
      <c r="I116" s="131"/>
      <c r="J116" s="117">
        <f t="shared" si="43"/>
        <v>0</v>
      </c>
      <c r="K116" s="117"/>
      <c r="L116" s="117"/>
      <c r="M116" s="117"/>
      <c r="N116" s="117"/>
      <c r="O116" s="117"/>
      <c r="P116" s="117">
        <f t="shared" si="42"/>
        <v>0</v>
      </c>
      <c r="Q116" s="177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F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N116" s="23"/>
      <c r="MO116" s="23"/>
      <c r="MP116" s="23"/>
      <c r="MQ116" s="23"/>
      <c r="MR116" s="23"/>
      <c r="MS116" s="23"/>
      <c r="MT116" s="23"/>
      <c r="MU116" s="23"/>
      <c r="MV116" s="23"/>
      <c r="MW116" s="23"/>
      <c r="MX116" s="23"/>
      <c r="MY116" s="23"/>
      <c r="MZ116" s="23"/>
      <c r="NA116" s="23"/>
      <c r="NB116" s="23"/>
      <c r="NC116" s="23"/>
      <c r="ND116" s="23"/>
      <c r="NE116" s="23"/>
      <c r="NF116" s="23"/>
      <c r="NG116" s="23"/>
      <c r="NH116" s="23"/>
      <c r="NI116" s="23"/>
      <c r="NJ116" s="23"/>
      <c r="NK116" s="23"/>
      <c r="NL116" s="23"/>
      <c r="NM116" s="23"/>
      <c r="NN116" s="23"/>
      <c r="NO116" s="23"/>
      <c r="NP116" s="23"/>
      <c r="NQ116" s="23"/>
      <c r="NR116" s="23"/>
      <c r="NS116" s="23"/>
      <c r="NT116" s="23"/>
      <c r="NU116" s="23"/>
      <c r="NV116" s="23"/>
      <c r="NW116" s="23"/>
      <c r="NX116" s="23"/>
      <c r="NY116" s="23"/>
      <c r="NZ116" s="23"/>
      <c r="OA116" s="23"/>
      <c r="OB116" s="23"/>
      <c r="OC116" s="23"/>
      <c r="OD116" s="23"/>
      <c r="OE116" s="23"/>
      <c r="OF116" s="23"/>
      <c r="OG116" s="23"/>
      <c r="OH116" s="23"/>
      <c r="OI116" s="23"/>
      <c r="OJ116" s="23"/>
      <c r="OK116" s="23"/>
      <c r="OL116" s="23"/>
      <c r="OM116" s="23"/>
      <c r="ON116" s="23"/>
      <c r="OO116" s="23"/>
      <c r="OP116" s="23"/>
      <c r="OQ116" s="23"/>
      <c r="OR116" s="23"/>
      <c r="OS116" s="23"/>
      <c r="OT116" s="23"/>
      <c r="OU116" s="23"/>
      <c r="OV116" s="23"/>
      <c r="OW116" s="23"/>
      <c r="OX116" s="23"/>
      <c r="OY116" s="23"/>
      <c r="OZ116" s="23"/>
      <c r="PA116" s="23"/>
      <c r="PB116" s="23"/>
      <c r="PC116" s="23"/>
      <c r="PD116" s="23"/>
      <c r="PE116" s="23"/>
      <c r="PF116" s="23"/>
      <c r="PG116" s="23"/>
      <c r="PH116" s="23"/>
      <c r="PI116" s="23"/>
      <c r="PJ116" s="23"/>
      <c r="PK116" s="23"/>
      <c r="PL116" s="23"/>
      <c r="PM116" s="23"/>
      <c r="PN116" s="23"/>
      <c r="PO116" s="23"/>
      <c r="PP116" s="23"/>
      <c r="PQ116" s="23"/>
      <c r="PR116" s="23"/>
      <c r="PS116" s="23"/>
      <c r="PT116" s="23"/>
      <c r="PU116" s="23"/>
      <c r="PV116" s="23"/>
      <c r="PW116" s="23"/>
      <c r="PX116" s="23"/>
      <c r="PY116" s="23"/>
      <c r="PZ116" s="23"/>
      <c r="QA116" s="23"/>
      <c r="QB116" s="23"/>
      <c r="QC116" s="23"/>
      <c r="QD116" s="23"/>
      <c r="QE116" s="23"/>
      <c r="QF116" s="23"/>
      <c r="QG116" s="23"/>
      <c r="QH116" s="23"/>
      <c r="QI116" s="23"/>
      <c r="QJ116" s="23"/>
      <c r="QK116" s="23"/>
      <c r="QL116" s="23"/>
      <c r="QM116" s="23"/>
      <c r="QN116" s="23"/>
      <c r="QO116" s="23"/>
      <c r="QP116" s="23"/>
      <c r="QQ116" s="23"/>
      <c r="QR116" s="23"/>
      <c r="QS116" s="23"/>
      <c r="QT116" s="23"/>
      <c r="QU116" s="23"/>
      <c r="QV116" s="23"/>
      <c r="QW116" s="23"/>
      <c r="QX116" s="23"/>
      <c r="QY116" s="23"/>
      <c r="QZ116" s="23"/>
      <c r="RA116" s="23"/>
      <c r="RB116" s="23"/>
      <c r="RC116" s="23"/>
      <c r="RD116" s="23"/>
      <c r="RE116" s="23"/>
      <c r="RF116" s="23"/>
      <c r="RG116" s="23"/>
      <c r="RH116" s="23"/>
      <c r="RI116" s="23"/>
      <c r="RJ116" s="23"/>
      <c r="RK116" s="23"/>
      <c r="RL116" s="23"/>
      <c r="RM116" s="23"/>
      <c r="RN116" s="23"/>
      <c r="RO116" s="23"/>
      <c r="RP116" s="23"/>
      <c r="RQ116" s="23"/>
      <c r="RR116" s="23"/>
      <c r="RS116" s="23"/>
      <c r="RT116" s="23"/>
      <c r="RU116" s="23"/>
      <c r="RV116" s="23"/>
      <c r="RW116" s="23"/>
      <c r="RX116" s="23"/>
      <c r="RY116" s="23"/>
      <c r="RZ116" s="23"/>
      <c r="SA116" s="23"/>
      <c r="SB116" s="23"/>
      <c r="SC116" s="23"/>
      <c r="SD116" s="23"/>
      <c r="SE116" s="23"/>
      <c r="SF116" s="23"/>
      <c r="SG116" s="23"/>
      <c r="SH116" s="23"/>
      <c r="SI116" s="23"/>
      <c r="SJ116" s="23"/>
      <c r="SK116" s="23"/>
      <c r="SL116" s="23"/>
      <c r="SM116" s="23"/>
      <c r="SN116" s="23"/>
      <c r="SO116" s="23"/>
      <c r="SP116" s="23"/>
      <c r="SQ116" s="23"/>
      <c r="SR116" s="23"/>
      <c r="SS116" s="23"/>
      <c r="ST116" s="23"/>
      <c r="SU116" s="23"/>
      <c r="SV116" s="23"/>
      <c r="SW116" s="23"/>
      <c r="SX116" s="23"/>
      <c r="SY116" s="23"/>
      <c r="SZ116" s="23"/>
      <c r="TA116" s="23"/>
      <c r="TB116" s="23"/>
      <c r="TC116" s="23"/>
      <c r="TD116" s="23"/>
      <c r="TE116" s="23"/>
      <c r="TF116" s="23"/>
      <c r="TG116" s="23"/>
      <c r="TH116" s="23"/>
    </row>
    <row r="117" spans="1:528" s="24" customFormat="1" ht="45" hidden="1" customHeight="1" x14ac:dyDescent="0.25">
      <c r="A117" s="89"/>
      <c r="B117" s="129"/>
      <c r="C117" s="129"/>
      <c r="D117" s="135" t="s">
        <v>400</v>
      </c>
      <c r="E117" s="119">
        <f t="shared" si="41"/>
        <v>0</v>
      </c>
      <c r="F117" s="119"/>
      <c r="G117" s="119"/>
      <c r="H117" s="119"/>
      <c r="I117" s="119"/>
      <c r="J117" s="119">
        <f t="shared" si="43"/>
        <v>0</v>
      </c>
      <c r="K117" s="119"/>
      <c r="L117" s="119"/>
      <c r="M117" s="119"/>
      <c r="N117" s="119"/>
      <c r="O117" s="119"/>
      <c r="P117" s="119">
        <f t="shared" si="42"/>
        <v>0</v>
      </c>
      <c r="Q117" s="177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  <c r="TH117" s="30"/>
    </row>
    <row r="118" spans="1:528" s="24" customFormat="1" ht="60" hidden="1" customHeight="1" x14ac:dyDescent="0.25">
      <c r="A118" s="89"/>
      <c r="B118" s="129"/>
      <c r="C118" s="129"/>
      <c r="D118" s="135" t="s">
        <v>401</v>
      </c>
      <c r="E118" s="119">
        <f t="shared" si="41"/>
        <v>0</v>
      </c>
      <c r="F118" s="119"/>
      <c r="G118" s="132"/>
      <c r="H118" s="132"/>
      <c r="I118" s="132"/>
      <c r="J118" s="119">
        <f t="shared" si="43"/>
        <v>0</v>
      </c>
      <c r="K118" s="119"/>
      <c r="L118" s="119"/>
      <c r="M118" s="119"/>
      <c r="N118" s="119"/>
      <c r="O118" s="119"/>
      <c r="P118" s="119">
        <f t="shared" si="42"/>
        <v>0</v>
      </c>
      <c r="Q118" s="177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  <c r="TH118" s="30"/>
    </row>
    <row r="119" spans="1:528" s="22" customFormat="1" ht="30" customHeight="1" x14ac:dyDescent="0.25">
      <c r="A119" s="60" t="s">
        <v>332</v>
      </c>
      <c r="B119" s="42" t="str">
        <f>'дод 7'!A76</f>
        <v>2151</v>
      </c>
      <c r="C119" s="42" t="str">
        <f>'дод 7'!B76</f>
        <v>0763</v>
      </c>
      <c r="D119" s="61" t="str">
        <f>'дод 7'!C76</f>
        <v>Забезпечення діяльності інших закладів у сфері охорони здоров’я</v>
      </c>
      <c r="E119" s="117">
        <f t="shared" si="41"/>
        <v>3049300</v>
      </c>
      <c r="F119" s="117">
        <v>3049300</v>
      </c>
      <c r="G119" s="133">
        <v>2387600</v>
      </c>
      <c r="H119" s="133">
        <v>48700</v>
      </c>
      <c r="I119" s="131"/>
      <c r="J119" s="117">
        <f t="shared" si="43"/>
        <v>0</v>
      </c>
      <c r="K119" s="117"/>
      <c r="L119" s="117"/>
      <c r="M119" s="117"/>
      <c r="N119" s="117"/>
      <c r="O119" s="117"/>
      <c r="P119" s="117">
        <f t="shared" si="42"/>
        <v>3049300</v>
      </c>
      <c r="Q119" s="177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  <c r="SQ119" s="23"/>
      <c r="SR119" s="23"/>
      <c r="SS119" s="23"/>
      <c r="ST119" s="23"/>
      <c r="SU119" s="23"/>
      <c r="SV119" s="23"/>
      <c r="SW119" s="23"/>
      <c r="SX119" s="23"/>
      <c r="SY119" s="23"/>
      <c r="SZ119" s="23"/>
      <c r="TA119" s="23"/>
      <c r="TB119" s="23"/>
      <c r="TC119" s="23"/>
      <c r="TD119" s="23"/>
      <c r="TE119" s="23"/>
      <c r="TF119" s="23"/>
      <c r="TG119" s="23"/>
      <c r="TH119" s="23"/>
    </row>
    <row r="120" spans="1:528" s="22" customFormat="1" ht="24.75" customHeight="1" x14ac:dyDescent="0.25">
      <c r="A120" s="60" t="s">
        <v>333</v>
      </c>
      <c r="B120" s="42" t="str">
        <f>'дод 7'!A77</f>
        <v>2152</v>
      </c>
      <c r="C120" s="42" t="str">
        <f>'дод 7'!B77</f>
        <v>0763</v>
      </c>
      <c r="D120" s="36" t="str">
        <f>'дод 7'!C77</f>
        <v>Інші програми та заходи у сфері охорони здоров’я</v>
      </c>
      <c r="E120" s="117">
        <f>F120+I120</f>
        <v>22283800</v>
      </c>
      <c r="F120" s="117">
        <v>22283800</v>
      </c>
      <c r="G120" s="117"/>
      <c r="H120" s="117"/>
      <c r="I120" s="117"/>
      <c r="J120" s="117">
        <f t="shared" si="43"/>
        <v>19737500</v>
      </c>
      <c r="K120" s="117">
        <v>19737500</v>
      </c>
      <c r="L120" s="117"/>
      <c r="M120" s="117"/>
      <c r="N120" s="117"/>
      <c r="O120" s="117">
        <v>19737500</v>
      </c>
      <c r="P120" s="117">
        <f t="shared" si="42"/>
        <v>42021300</v>
      </c>
      <c r="Q120" s="177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F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N120" s="23"/>
      <c r="MO120" s="23"/>
      <c r="MP120" s="23"/>
      <c r="MQ120" s="23"/>
      <c r="MR120" s="23"/>
      <c r="MS120" s="23"/>
      <c r="MT120" s="23"/>
      <c r="MU120" s="23"/>
      <c r="MV120" s="23"/>
      <c r="MW120" s="23"/>
      <c r="MX120" s="23"/>
      <c r="MY120" s="23"/>
      <c r="MZ120" s="23"/>
      <c r="NA120" s="23"/>
      <c r="NB120" s="23"/>
      <c r="NC120" s="23"/>
      <c r="ND120" s="23"/>
      <c r="NE120" s="23"/>
      <c r="NF120" s="23"/>
      <c r="NG120" s="23"/>
      <c r="NH120" s="23"/>
      <c r="NI120" s="23"/>
      <c r="NJ120" s="23"/>
      <c r="NK120" s="23"/>
      <c r="NL120" s="23"/>
      <c r="NM120" s="23"/>
      <c r="NN120" s="23"/>
      <c r="NO120" s="23"/>
      <c r="NP120" s="23"/>
      <c r="NQ120" s="23"/>
      <c r="NR120" s="23"/>
      <c r="NS120" s="23"/>
      <c r="NT120" s="23"/>
      <c r="NU120" s="23"/>
      <c r="NV120" s="23"/>
      <c r="NW120" s="23"/>
      <c r="NX120" s="23"/>
      <c r="NY120" s="23"/>
      <c r="NZ120" s="23"/>
      <c r="OA120" s="23"/>
      <c r="OB120" s="23"/>
      <c r="OC120" s="23"/>
      <c r="OD120" s="23"/>
      <c r="OE120" s="23"/>
      <c r="OF120" s="23"/>
      <c r="OG120" s="23"/>
      <c r="OH120" s="23"/>
      <c r="OI120" s="23"/>
      <c r="OJ120" s="23"/>
      <c r="OK120" s="23"/>
      <c r="OL120" s="23"/>
      <c r="OM120" s="23"/>
      <c r="ON120" s="23"/>
      <c r="OO120" s="23"/>
      <c r="OP120" s="23"/>
      <c r="OQ120" s="23"/>
      <c r="OR120" s="23"/>
      <c r="OS120" s="23"/>
      <c r="OT120" s="23"/>
      <c r="OU120" s="23"/>
      <c r="OV120" s="23"/>
      <c r="OW120" s="23"/>
      <c r="OX120" s="23"/>
      <c r="OY120" s="23"/>
      <c r="OZ120" s="23"/>
      <c r="PA120" s="23"/>
      <c r="PB120" s="23"/>
      <c r="PC120" s="23"/>
      <c r="PD120" s="23"/>
      <c r="PE120" s="23"/>
      <c r="PF120" s="23"/>
      <c r="PG120" s="23"/>
      <c r="PH120" s="23"/>
      <c r="PI120" s="23"/>
      <c r="PJ120" s="23"/>
      <c r="PK120" s="23"/>
      <c r="PL120" s="23"/>
      <c r="PM120" s="23"/>
      <c r="PN120" s="23"/>
      <c r="PO120" s="23"/>
      <c r="PP120" s="23"/>
      <c r="PQ120" s="23"/>
      <c r="PR120" s="23"/>
      <c r="PS120" s="23"/>
      <c r="PT120" s="23"/>
      <c r="PU120" s="23"/>
      <c r="PV120" s="23"/>
      <c r="PW120" s="23"/>
      <c r="PX120" s="23"/>
      <c r="PY120" s="23"/>
      <c r="PZ120" s="23"/>
      <c r="QA120" s="23"/>
      <c r="QB120" s="23"/>
      <c r="QC120" s="23"/>
      <c r="QD120" s="23"/>
      <c r="QE120" s="23"/>
      <c r="QF120" s="23"/>
      <c r="QG120" s="23"/>
      <c r="QH120" s="23"/>
      <c r="QI120" s="23"/>
      <c r="QJ120" s="23"/>
      <c r="QK120" s="23"/>
      <c r="QL120" s="23"/>
      <c r="QM120" s="23"/>
      <c r="QN120" s="23"/>
      <c r="QO120" s="23"/>
      <c r="QP120" s="23"/>
      <c r="QQ120" s="23"/>
      <c r="QR120" s="23"/>
      <c r="QS120" s="23"/>
      <c r="QT120" s="23"/>
      <c r="QU120" s="23"/>
      <c r="QV120" s="23"/>
      <c r="QW120" s="23"/>
      <c r="QX120" s="23"/>
      <c r="QY120" s="23"/>
      <c r="QZ120" s="23"/>
      <c r="RA120" s="23"/>
      <c r="RB120" s="23"/>
      <c r="RC120" s="23"/>
      <c r="RD120" s="23"/>
      <c r="RE120" s="23"/>
      <c r="RF120" s="23"/>
      <c r="RG120" s="23"/>
      <c r="RH120" s="23"/>
      <c r="RI120" s="23"/>
      <c r="RJ120" s="23"/>
      <c r="RK120" s="23"/>
      <c r="RL120" s="23"/>
      <c r="RM120" s="23"/>
      <c r="RN120" s="23"/>
      <c r="RO120" s="23"/>
      <c r="RP120" s="23"/>
      <c r="RQ120" s="23"/>
      <c r="RR120" s="23"/>
      <c r="RS120" s="23"/>
      <c r="RT120" s="23"/>
      <c r="RU120" s="23"/>
      <c r="RV120" s="23"/>
      <c r="RW120" s="23"/>
      <c r="RX120" s="23"/>
      <c r="RY120" s="23"/>
      <c r="RZ120" s="23"/>
      <c r="SA120" s="23"/>
      <c r="SB120" s="23"/>
      <c r="SC120" s="23"/>
      <c r="SD120" s="23"/>
      <c r="SE120" s="23"/>
      <c r="SF120" s="23"/>
      <c r="SG120" s="23"/>
      <c r="SH120" s="23"/>
      <c r="SI120" s="23"/>
      <c r="SJ120" s="23"/>
      <c r="SK120" s="23"/>
      <c r="SL120" s="23"/>
      <c r="SM120" s="23"/>
      <c r="SN120" s="23"/>
      <c r="SO120" s="23"/>
      <c r="SP120" s="23"/>
      <c r="SQ120" s="23"/>
      <c r="SR120" s="23"/>
      <c r="SS120" s="23"/>
      <c r="ST120" s="23"/>
      <c r="SU120" s="23"/>
      <c r="SV120" s="23"/>
      <c r="SW120" s="23"/>
      <c r="SX120" s="23"/>
      <c r="SY120" s="23"/>
      <c r="SZ120" s="23"/>
      <c r="TA120" s="23"/>
      <c r="TB120" s="23"/>
      <c r="TC120" s="23"/>
      <c r="TD120" s="23"/>
      <c r="TE120" s="23"/>
      <c r="TF120" s="23"/>
      <c r="TG120" s="23"/>
      <c r="TH120" s="23"/>
    </row>
    <row r="121" spans="1:528" s="22" customFormat="1" ht="24.75" customHeight="1" x14ac:dyDescent="0.25">
      <c r="A121" s="60" t="s">
        <v>425</v>
      </c>
      <c r="B121" s="42">
        <v>7322</v>
      </c>
      <c r="C121" s="121" t="s">
        <v>114</v>
      </c>
      <c r="D121" s="36" t="s">
        <v>287</v>
      </c>
      <c r="E121" s="117">
        <f>F121+I121</f>
        <v>0</v>
      </c>
      <c r="F121" s="117"/>
      <c r="G121" s="117"/>
      <c r="H121" s="117"/>
      <c r="I121" s="117"/>
      <c r="J121" s="117">
        <f t="shared" si="43"/>
        <v>20000000</v>
      </c>
      <c r="K121" s="117">
        <v>20000000</v>
      </c>
      <c r="L121" s="117"/>
      <c r="M121" s="117"/>
      <c r="N121" s="117"/>
      <c r="O121" s="117">
        <v>20000000</v>
      </c>
      <c r="P121" s="117">
        <f t="shared" si="42"/>
        <v>20000000</v>
      </c>
      <c r="Q121" s="177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  <c r="TH121" s="23"/>
    </row>
    <row r="122" spans="1:528" s="22" customFormat="1" ht="44.25" hidden="1" customHeight="1" x14ac:dyDescent="0.25">
      <c r="A122" s="60" t="s">
        <v>382</v>
      </c>
      <c r="B122" s="42">
        <f>'дод 7'!A156</f>
        <v>7361</v>
      </c>
      <c r="C122" s="42" t="str">
        <f>'дод 7'!B156</f>
        <v>0490</v>
      </c>
      <c r="D122" s="36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122" s="117">
        <f t="shared" si="41"/>
        <v>0</v>
      </c>
      <c r="F122" s="117"/>
      <c r="G122" s="117"/>
      <c r="H122" s="117"/>
      <c r="I122" s="117"/>
      <c r="J122" s="117">
        <f t="shared" si="43"/>
        <v>0</v>
      </c>
      <c r="K122" s="117"/>
      <c r="L122" s="117"/>
      <c r="M122" s="117"/>
      <c r="N122" s="117"/>
      <c r="O122" s="117"/>
      <c r="P122" s="117">
        <f t="shared" si="42"/>
        <v>0</v>
      </c>
      <c r="Q122" s="177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</row>
    <row r="123" spans="1:528" s="22" customFormat="1" ht="48" hidden="1" customHeight="1" x14ac:dyDescent="0.25">
      <c r="A123" s="60" t="s">
        <v>433</v>
      </c>
      <c r="B123" s="42">
        <v>7363</v>
      </c>
      <c r="C123" s="121" t="s">
        <v>84</v>
      </c>
      <c r="D123" s="61" t="s">
        <v>407</v>
      </c>
      <c r="E123" s="117">
        <f t="shared" si="41"/>
        <v>0</v>
      </c>
      <c r="F123" s="117"/>
      <c r="G123" s="117"/>
      <c r="H123" s="117"/>
      <c r="I123" s="117"/>
      <c r="J123" s="117">
        <f t="shared" si="43"/>
        <v>0</v>
      </c>
      <c r="K123" s="117"/>
      <c r="L123" s="117"/>
      <c r="M123" s="117"/>
      <c r="N123" s="117"/>
      <c r="O123" s="117"/>
      <c r="P123" s="117">
        <f t="shared" si="42"/>
        <v>0</v>
      </c>
      <c r="Q123" s="177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</row>
    <row r="124" spans="1:528" s="22" customFormat="1" ht="44.25" hidden="1" customHeight="1" x14ac:dyDescent="0.25">
      <c r="A124" s="60"/>
      <c r="B124" s="42"/>
      <c r="C124" s="42"/>
      <c r="D124" s="92" t="s">
        <v>397</v>
      </c>
      <c r="E124" s="119">
        <f t="shared" si="41"/>
        <v>0</v>
      </c>
      <c r="F124" s="119"/>
      <c r="G124" s="119"/>
      <c r="H124" s="119"/>
      <c r="I124" s="119"/>
      <c r="J124" s="119">
        <f t="shared" si="43"/>
        <v>0</v>
      </c>
      <c r="K124" s="119"/>
      <c r="L124" s="119"/>
      <c r="M124" s="119"/>
      <c r="N124" s="119"/>
      <c r="O124" s="119"/>
      <c r="P124" s="119">
        <f t="shared" si="42"/>
        <v>0</v>
      </c>
      <c r="Q124" s="177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  <c r="SQ124" s="23"/>
      <c r="SR124" s="23"/>
      <c r="SS124" s="23"/>
      <c r="ST124" s="23"/>
      <c r="SU124" s="23"/>
      <c r="SV124" s="23"/>
      <c r="SW124" s="23"/>
      <c r="SX124" s="23"/>
      <c r="SY124" s="23"/>
      <c r="SZ124" s="23"/>
      <c r="TA124" s="23"/>
      <c r="TB124" s="23"/>
      <c r="TC124" s="23"/>
      <c r="TD124" s="23"/>
      <c r="TE124" s="23"/>
      <c r="TF124" s="23"/>
      <c r="TG124" s="23"/>
      <c r="TH124" s="23"/>
    </row>
    <row r="125" spans="1:528" s="22" customFormat="1" ht="18.75" customHeight="1" x14ac:dyDescent="0.25">
      <c r="A125" s="60" t="s">
        <v>177</v>
      </c>
      <c r="B125" s="107" t="str">
        <f>'дод 7'!A176</f>
        <v>7640</v>
      </c>
      <c r="C125" s="107" t="str">
        <f>'дод 7'!B176</f>
        <v>0470</v>
      </c>
      <c r="D125" s="61" t="s">
        <v>428</v>
      </c>
      <c r="E125" s="117">
        <f t="shared" si="41"/>
        <v>121500</v>
      </c>
      <c r="F125" s="117">
        <v>121500</v>
      </c>
      <c r="G125" s="117"/>
      <c r="H125" s="117"/>
      <c r="I125" s="117"/>
      <c r="J125" s="117">
        <f t="shared" si="43"/>
        <v>7336970</v>
      </c>
      <c r="K125" s="117">
        <f>8436970-1100000</f>
        <v>7336970</v>
      </c>
      <c r="L125" s="117"/>
      <c r="M125" s="117"/>
      <c r="N125" s="117"/>
      <c r="O125" s="117">
        <f>8436970-1100000</f>
        <v>7336970</v>
      </c>
      <c r="P125" s="117">
        <f t="shared" si="42"/>
        <v>7458470</v>
      </c>
      <c r="Q125" s="177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</row>
    <row r="126" spans="1:528" s="24" customFormat="1" ht="15" customHeight="1" x14ac:dyDescent="0.25">
      <c r="A126" s="89"/>
      <c r="B126" s="129"/>
      <c r="C126" s="129"/>
      <c r="D126" s="90" t="s">
        <v>429</v>
      </c>
      <c r="E126" s="119">
        <f t="shared" si="41"/>
        <v>0</v>
      </c>
      <c r="F126" s="119"/>
      <c r="G126" s="119"/>
      <c r="H126" s="119"/>
      <c r="I126" s="119"/>
      <c r="J126" s="119">
        <f t="shared" si="43"/>
        <v>1471470</v>
      </c>
      <c r="K126" s="119">
        <v>1471470</v>
      </c>
      <c r="L126" s="119"/>
      <c r="M126" s="119"/>
      <c r="N126" s="119"/>
      <c r="O126" s="119">
        <v>1471470</v>
      </c>
      <c r="P126" s="119">
        <f t="shared" si="42"/>
        <v>1471470</v>
      </c>
      <c r="Q126" s="177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</row>
    <row r="127" spans="1:528" s="22" customFormat="1" ht="45" hidden="1" customHeight="1" x14ac:dyDescent="0.25">
      <c r="A127" s="60" t="s">
        <v>370</v>
      </c>
      <c r="B127" s="107">
        <v>7700</v>
      </c>
      <c r="C127" s="60" t="s">
        <v>95</v>
      </c>
      <c r="D127" s="61" t="s">
        <v>371</v>
      </c>
      <c r="E127" s="117">
        <f t="shared" si="41"/>
        <v>0</v>
      </c>
      <c r="F127" s="117"/>
      <c r="G127" s="117"/>
      <c r="H127" s="117"/>
      <c r="I127" s="117"/>
      <c r="J127" s="117">
        <f t="shared" si="43"/>
        <v>0</v>
      </c>
      <c r="K127" s="117"/>
      <c r="L127" s="117"/>
      <c r="M127" s="117"/>
      <c r="N127" s="117"/>
      <c r="O127" s="117">
        <f>630000-630000</f>
        <v>0</v>
      </c>
      <c r="P127" s="117">
        <f t="shared" si="42"/>
        <v>0</v>
      </c>
      <c r="Q127" s="177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</row>
    <row r="128" spans="1:528" s="22" customFormat="1" ht="15" hidden="1" customHeight="1" x14ac:dyDescent="0.25">
      <c r="A128" s="60" t="s">
        <v>443</v>
      </c>
      <c r="B128" s="107">
        <v>9770</v>
      </c>
      <c r="C128" s="60" t="s">
        <v>46</v>
      </c>
      <c r="D128" s="61" t="s">
        <v>444</v>
      </c>
      <c r="E128" s="117">
        <f t="shared" si="41"/>
        <v>0</v>
      </c>
      <c r="F128" s="117"/>
      <c r="G128" s="117"/>
      <c r="H128" s="117"/>
      <c r="I128" s="117"/>
      <c r="J128" s="117">
        <f t="shared" si="43"/>
        <v>0</v>
      </c>
      <c r="K128" s="117"/>
      <c r="L128" s="117"/>
      <c r="M128" s="117"/>
      <c r="N128" s="117"/>
      <c r="O128" s="117"/>
      <c r="P128" s="117">
        <f t="shared" si="42"/>
        <v>0</v>
      </c>
      <c r="Q128" s="177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</row>
    <row r="129" spans="1:528" s="27" customFormat="1" ht="36" customHeight="1" x14ac:dyDescent="0.25">
      <c r="A129" s="128" t="s">
        <v>182</v>
      </c>
      <c r="B129" s="130"/>
      <c r="C129" s="130"/>
      <c r="D129" s="125" t="s">
        <v>39</v>
      </c>
      <c r="E129" s="113">
        <f>E130</f>
        <v>186834995.56</v>
      </c>
      <c r="F129" s="113">
        <f t="shared" ref="F129:J129" si="44">F130</f>
        <v>186834995.56</v>
      </c>
      <c r="G129" s="113">
        <f t="shared" si="44"/>
        <v>60937100</v>
      </c>
      <c r="H129" s="113">
        <f t="shared" si="44"/>
        <v>1303350</v>
      </c>
      <c r="I129" s="113">
        <f t="shared" si="44"/>
        <v>0</v>
      </c>
      <c r="J129" s="113">
        <f t="shared" si="44"/>
        <v>969200</v>
      </c>
      <c r="K129" s="113">
        <f t="shared" ref="K129" si="45">K130</f>
        <v>873000</v>
      </c>
      <c r="L129" s="113">
        <f t="shared" ref="L129" si="46">L130</f>
        <v>96200</v>
      </c>
      <c r="M129" s="113">
        <f t="shared" ref="M129" si="47">M130</f>
        <v>75000</v>
      </c>
      <c r="N129" s="113">
        <f t="shared" ref="N129" si="48">N130</f>
        <v>0</v>
      </c>
      <c r="O129" s="113">
        <f t="shared" ref="O129:P129" si="49">O130</f>
        <v>873000</v>
      </c>
      <c r="P129" s="113">
        <f t="shared" si="49"/>
        <v>187804195.56</v>
      </c>
      <c r="Q129" s="177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  <c r="TG129" s="32"/>
      <c r="TH129" s="32"/>
    </row>
    <row r="130" spans="1:528" s="34" customFormat="1" ht="32.25" customHeight="1" x14ac:dyDescent="0.25">
      <c r="A130" s="114" t="s">
        <v>183</v>
      </c>
      <c r="B130" s="127"/>
      <c r="C130" s="127"/>
      <c r="D130" s="82" t="s">
        <v>403</v>
      </c>
      <c r="E130" s="116">
        <f>E134+E135+E136+E137+E139+E140+E141+E143+E145+E146+E147+E149+E151+E152+E153+E154+E155+E156+E158+E160+E161+E163+E164</f>
        <v>186834995.56</v>
      </c>
      <c r="F130" s="116">
        <f t="shared" ref="F130:P130" si="50">F134+F135+F136+F137+F139+F140+F141+F143+F145+F146+F147+F149+F151+F152+F153+F154+F155+F156+F158+F160+F161+F163+F164</f>
        <v>186834995.56</v>
      </c>
      <c r="G130" s="116">
        <f t="shared" si="50"/>
        <v>60937100</v>
      </c>
      <c r="H130" s="116">
        <f t="shared" si="50"/>
        <v>1303350</v>
      </c>
      <c r="I130" s="116">
        <f t="shared" si="50"/>
        <v>0</v>
      </c>
      <c r="J130" s="116">
        <f t="shared" si="50"/>
        <v>969200</v>
      </c>
      <c r="K130" s="116">
        <f>K134+K135+K136+K137+K139+K140+K141+K143+K145+K146+K147+K149+K151+K152+K153+K154+K155+K156+K158+K160+K161+K163+K164</f>
        <v>873000</v>
      </c>
      <c r="L130" s="116">
        <f t="shared" si="50"/>
        <v>96200</v>
      </c>
      <c r="M130" s="116">
        <f t="shared" si="50"/>
        <v>75000</v>
      </c>
      <c r="N130" s="116">
        <f t="shared" si="50"/>
        <v>0</v>
      </c>
      <c r="O130" s="116">
        <f t="shared" si="50"/>
        <v>873000</v>
      </c>
      <c r="P130" s="116">
        <f t="shared" si="50"/>
        <v>187804195.56</v>
      </c>
      <c r="Q130" s="177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</row>
    <row r="131" spans="1:528" s="34" customFormat="1" ht="275.25" hidden="1" customHeight="1" x14ac:dyDescent="0.25">
      <c r="A131" s="114"/>
      <c r="B131" s="127"/>
      <c r="C131" s="127"/>
      <c r="D131" s="82" t="str">
        <f>'дод 7'!C79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1" s="116">
        <f>E157</f>
        <v>0</v>
      </c>
      <c r="F131" s="116">
        <f>L157</f>
        <v>0</v>
      </c>
      <c r="G131" s="116">
        <f t="shared" ref="G131:P131" si="51">G157</f>
        <v>0</v>
      </c>
      <c r="H131" s="116">
        <f t="shared" si="51"/>
        <v>0</v>
      </c>
      <c r="I131" s="116">
        <f t="shared" si="51"/>
        <v>0</v>
      </c>
      <c r="J131" s="116">
        <f t="shared" si="51"/>
        <v>0</v>
      </c>
      <c r="K131" s="116">
        <f t="shared" si="51"/>
        <v>0</v>
      </c>
      <c r="L131" s="116">
        <f t="shared" si="51"/>
        <v>0</v>
      </c>
      <c r="M131" s="116">
        <f t="shared" si="51"/>
        <v>0</v>
      </c>
      <c r="N131" s="116">
        <f t="shared" si="51"/>
        <v>0</v>
      </c>
      <c r="O131" s="116">
        <f t="shared" si="51"/>
        <v>0</v>
      </c>
      <c r="P131" s="116">
        <f t="shared" si="51"/>
        <v>0</v>
      </c>
      <c r="Q131" s="177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</row>
    <row r="132" spans="1:528" s="34" customFormat="1" ht="255" hidden="1" customHeight="1" x14ac:dyDescent="0.25">
      <c r="A132" s="114"/>
      <c r="B132" s="127"/>
      <c r="C132" s="127"/>
      <c r="D132" s="82" t="str">
        <f>'дод 7'!C80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2" s="116">
        <f>E159</f>
        <v>0</v>
      </c>
      <c r="F132" s="116">
        <f t="shared" ref="F132:P132" si="52">F159</f>
        <v>0</v>
      </c>
      <c r="G132" s="116">
        <f t="shared" si="52"/>
        <v>0</v>
      </c>
      <c r="H132" s="116">
        <f t="shared" si="52"/>
        <v>0</v>
      </c>
      <c r="I132" s="116">
        <f t="shared" si="52"/>
        <v>0</v>
      </c>
      <c r="J132" s="116">
        <f t="shared" si="52"/>
        <v>0</v>
      </c>
      <c r="K132" s="116">
        <f t="shared" si="52"/>
        <v>0</v>
      </c>
      <c r="L132" s="116">
        <f t="shared" si="52"/>
        <v>0</v>
      </c>
      <c r="M132" s="116">
        <f t="shared" si="52"/>
        <v>0</v>
      </c>
      <c r="N132" s="116">
        <f t="shared" si="52"/>
        <v>0</v>
      </c>
      <c r="O132" s="116">
        <f t="shared" si="52"/>
        <v>0</v>
      </c>
      <c r="P132" s="116">
        <f t="shared" si="52"/>
        <v>0</v>
      </c>
      <c r="Q132" s="177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</row>
    <row r="133" spans="1:528" s="34" customFormat="1" ht="15.75" x14ac:dyDescent="0.25">
      <c r="A133" s="114"/>
      <c r="B133" s="127"/>
      <c r="C133" s="127"/>
      <c r="D133" s="82" t="s">
        <v>404</v>
      </c>
      <c r="E133" s="116">
        <f>E138+E142+E144+E148+E150+E162</f>
        <v>1446799</v>
      </c>
      <c r="F133" s="116">
        <f t="shared" ref="F133:P133" si="53">F138+F142+F144+F148+F150+F162</f>
        <v>1446799</v>
      </c>
      <c r="G133" s="116">
        <f t="shared" si="53"/>
        <v>0</v>
      </c>
      <c r="H133" s="116">
        <f t="shared" si="53"/>
        <v>0</v>
      </c>
      <c r="I133" s="116">
        <f t="shared" si="53"/>
        <v>0</v>
      </c>
      <c r="J133" s="116">
        <f t="shared" si="53"/>
        <v>0</v>
      </c>
      <c r="K133" s="116">
        <f t="shared" si="53"/>
        <v>0</v>
      </c>
      <c r="L133" s="116">
        <f t="shared" si="53"/>
        <v>0</v>
      </c>
      <c r="M133" s="116">
        <f t="shared" si="53"/>
        <v>0</v>
      </c>
      <c r="N133" s="116">
        <f t="shared" si="53"/>
        <v>0</v>
      </c>
      <c r="O133" s="116">
        <f t="shared" si="53"/>
        <v>0</v>
      </c>
      <c r="P133" s="116">
        <f t="shared" si="53"/>
        <v>1446799</v>
      </c>
      <c r="Q133" s="177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</row>
    <row r="134" spans="1:528" s="22" customFormat="1" ht="45.75" customHeight="1" x14ac:dyDescent="0.25">
      <c r="A134" s="60" t="s">
        <v>184</v>
      </c>
      <c r="B134" s="107" t="str">
        <f>'дод 7'!A18</f>
        <v>0160</v>
      </c>
      <c r="C134" s="107" t="str">
        <f>'дод 7'!B18</f>
        <v>0111</v>
      </c>
      <c r="D134" s="36" t="s">
        <v>516</v>
      </c>
      <c r="E134" s="117">
        <f t="shared" ref="E134:E164" si="54">F134+I134</f>
        <v>55404100</v>
      </c>
      <c r="F134" s="117">
        <v>55404100</v>
      </c>
      <c r="G134" s="117">
        <v>43270200</v>
      </c>
      <c r="H134" s="117">
        <v>762000</v>
      </c>
      <c r="I134" s="117"/>
      <c r="J134" s="117">
        <f>L134+O134</f>
        <v>68000</v>
      </c>
      <c r="K134" s="117">
        <v>68000</v>
      </c>
      <c r="L134" s="117"/>
      <c r="M134" s="117"/>
      <c r="N134" s="117"/>
      <c r="O134" s="117">
        <v>68000</v>
      </c>
      <c r="P134" s="117">
        <f t="shared" ref="P134:P164" si="55">E134+J134</f>
        <v>55472100</v>
      </c>
      <c r="Q134" s="177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</row>
    <row r="135" spans="1:528" s="23" customFormat="1" ht="36" customHeight="1" x14ac:dyDescent="0.25">
      <c r="A135" s="60" t="s">
        <v>185</v>
      </c>
      <c r="B135" s="107" t="str">
        <f>'дод 7'!A82</f>
        <v>3031</v>
      </c>
      <c r="C135" s="107" t="str">
        <f>'дод 7'!B82</f>
        <v>1030</v>
      </c>
      <c r="D135" s="61" t="str">
        <f>'дод 7'!C82</f>
        <v>Надання інших пільг окремим категоріям громадян відповідно до законодавства</v>
      </c>
      <c r="E135" s="117">
        <f t="shared" si="54"/>
        <v>604900</v>
      </c>
      <c r="F135" s="117">
        <v>604900</v>
      </c>
      <c r="G135" s="117"/>
      <c r="H135" s="117"/>
      <c r="I135" s="117"/>
      <c r="J135" s="117">
        <f t="shared" ref="J135:J159" si="56">L135+O135</f>
        <v>0</v>
      </c>
      <c r="K135" s="117"/>
      <c r="L135" s="117"/>
      <c r="M135" s="117"/>
      <c r="N135" s="117"/>
      <c r="O135" s="117"/>
      <c r="P135" s="117">
        <f t="shared" si="55"/>
        <v>604900</v>
      </c>
      <c r="Q135" s="177"/>
    </row>
    <row r="136" spans="1:528" s="23" customFormat="1" ht="33" customHeight="1" x14ac:dyDescent="0.25">
      <c r="A136" s="60" t="s">
        <v>186</v>
      </c>
      <c r="B136" s="107" t="str">
        <f>'дод 7'!A83</f>
        <v>3032</v>
      </c>
      <c r="C136" s="107" t="str">
        <f>'дод 7'!B83</f>
        <v>1070</v>
      </c>
      <c r="D136" s="61" t="str">
        <f>'дод 7'!C83</f>
        <v>Надання пільг окремим категоріям громадян з оплати послуг зв'язку</v>
      </c>
      <c r="E136" s="117">
        <f t="shared" si="54"/>
        <v>1150000</v>
      </c>
      <c r="F136" s="117">
        <v>1150000</v>
      </c>
      <c r="G136" s="117"/>
      <c r="H136" s="117"/>
      <c r="I136" s="117"/>
      <c r="J136" s="117">
        <f t="shared" si="56"/>
        <v>0</v>
      </c>
      <c r="K136" s="117"/>
      <c r="L136" s="117"/>
      <c r="M136" s="117"/>
      <c r="N136" s="117"/>
      <c r="O136" s="117"/>
      <c r="P136" s="117">
        <f t="shared" si="55"/>
        <v>1150000</v>
      </c>
      <c r="Q136" s="177"/>
    </row>
    <row r="137" spans="1:528" s="23" customFormat="1" ht="48.75" customHeight="1" x14ac:dyDescent="0.25">
      <c r="A137" s="60" t="s">
        <v>360</v>
      </c>
      <c r="B137" s="107" t="str">
        <f>'дод 7'!A84</f>
        <v>3033</v>
      </c>
      <c r="C137" s="107" t="str">
        <f>'дод 7'!B84</f>
        <v>1070</v>
      </c>
      <c r="D137" s="61" t="str">
        <f>'дод 7'!C84</f>
        <v>Компенсаційні виплати на пільговий проїзд автомобільним транспортом окремим категоріям громадян</v>
      </c>
      <c r="E137" s="117">
        <f t="shared" si="54"/>
        <v>19700200</v>
      </c>
      <c r="F137" s="117">
        <v>19700200</v>
      </c>
      <c r="G137" s="117"/>
      <c r="H137" s="117"/>
      <c r="I137" s="117"/>
      <c r="J137" s="117">
        <f t="shared" si="56"/>
        <v>0</v>
      </c>
      <c r="K137" s="117"/>
      <c r="L137" s="117"/>
      <c r="M137" s="117"/>
      <c r="N137" s="117"/>
      <c r="O137" s="117"/>
      <c r="P137" s="117">
        <f t="shared" si="55"/>
        <v>19700200</v>
      </c>
      <c r="Q137" s="177">
        <v>19</v>
      </c>
    </row>
    <row r="138" spans="1:528" s="30" customFormat="1" ht="15" hidden="1" customHeight="1" x14ac:dyDescent="0.25">
      <c r="A138" s="89"/>
      <c r="B138" s="129"/>
      <c r="C138" s="129"/>
      <c r="D138" s="90" t="s">
        <v>402</v>
      </c>
      <c r="E138" s="119">
        <f t="shared" si="54"/>
        <v>0</v>
      </c>
      <c r="F138" s="119"/>
      <c r="G138" s="119"/>
      <c r="H138" s="119"/>
      <c r="I138" s="119"/>
      <c r="J138" s="119">
        <f t="shared" si="56"/>
        <v>0</v>
      </c>
      <c r="K138" s="119"/>
      <c r="L138" s="119"/>
      <c r="M138" s="119"/>
      <c r="N138" s="119"/>
      <c r="O138" s="119"/>
      <c r="P138" s="119">
        <f t="shared" si="55"/>
        <v>0</v>
      </c>
      <c r="Q138" s="177"/>
    </row>
    <row r="139" spans="1:528" s="23" customFormat="1" ht="35.25" customHeight="1" x14ac:dyDescent="0.25">
      <c r="A139" s="60" t="s">
        <v>331</v>
      </c>
      <c r="B139" s="107" t="str">
        <f>'дод 7'!A86</f>
        <v>3035</v>
      </c>
      <c r="C139" s="107" t="str">
        <f>'дод 7'!B86</f>
        <v>1070</v>
      </c>
      <c r="D139" s="61" t="str">
        <f>'дод 7'!C86</f>
        <v>Компенсаційні виплати за пільговий проїзд окремих категорій громадян на залізничному транспорті</v>
      </c>
      <c r="E139" s="117">
        <f t="shared" si="54"/>
        <v>1500000</v>
      </c>
      <c r="F139" s="117">
        <v>1500000</v>
      </c>
      <c r="G139" s="117"/>
      <c r="H139" s="117"/>
      <c r="I139" s="117"/>
      <c r="J139" s="117">
        <f t="shared" si="56"/>
        <v>0</v>
      </c>
      <c r="K139" s="117"/>
      <c r="L139" s="117"/>
      <c r="M139" s="117"/>
      <c r="N139" s="117"/>
      <c r="O139" s="117"/>
      <c r="P139" s="117">
        <f t="shared" si="55"/>
        <v>1500000</v>
      </c>
      <c r="Q139" s="177"/>
    </row>
    <row r="140" spans="1:528" s="23" customFormat="1" ht="36" customHeight="1" x14ac:dyDescent="0.25">
      <c r="A140" s="60" t="s">
        <v>187</v>
      </c>
      <c r="B140" s="107" t="str">
        <f>'дод 7'!A87</f>
        <v>3036</v>
      </c>
      <c r="C140" s="107" t="str">
        <f>'дод 7'!B87</f>
        <v>1070</v>
      </c>
      <c r="D140" s="61" t="str">
        <f>'дод 7'!C87</f>
        <v>Компенсаційні виплати на пільговий проїзд електротранспортом окремим категоріям громадян</v>
      </c>
      <c r="E140" s="117">
        <f t="shared" si="54"/>
        <v>37333000</v>
      </c>
      <c r="F140" s="117">
        <v>37333000</v>
      </c>
      <c r="G140" s="117"/>
      <c r="H140" s="117"/>
      <c r="I140" s="117"/>
      <c r="J140" s="117">
        <f t="shared" si="56"/>
        <v>0</v>
      </c>
      <c r="K140" s="117"/>
      <c r="L140" s="117"/>
      <c r="M140" s="117"/>
      <c r="N140" s="117"/>
      <c r="O140" s="117"/>
      <c r="P140" s="117">
        <f t="shared" si="55"/>
        <v>37333000</v>
      </c>
      <c r="Q140" s="177"/>
    </row>
    <row r="141" spans="1:528" s="22" customFormat="1" ht="47.25" x14ac:dyDescent="0.25">
      <c r="A141" s="60" t="s">
        <v>358</v>
      </c>
      <c r="B141" s="107" t="str">
        <f>'дод 7'!A88</f>
        <v>3050</v>
      </c>
      <c r="C141" s="107" t="str">
        <f>'дод 7'!B88</f>
        <v>1070</v>
      </c>
      <c r="D141" s="61" t="str">
        <f>'дод 7'!C88</f>
        <v>Пільгове медичне обслуговування осіб, які постраждали внаслідок Чорнобильської катастрофи, у т.ч. за рахунок:</v>
      </c>
      <c r="E141" s="117">
        <f t="shared" si="54"/>
        <v>667500</v>
      </c>
      <c r="F141" s="117">
        <v>667500</v>
      </c>
      <c r="G141" s="117"/>
      <c r="H141" s="117"/>
      <c r="I141" s="117"/>
      <c r="J141" s="117">
        <f t="shared" si="56"/>
        <v>0</v>
      </c>
      <c r="K141" s="117"/>
      <c r="L141" s="117"/>
      <c r="M141" s="117"/>
      <c r="N141" s="117"/>
      <c r="O141" s="117"/>
      <c r="P141" s="117">
        <f t="shared" si="55"/>
        <v>667500</v>
      </c>
      <c r="Q141" s="177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</row>
    <row r="142" spans="1:528" s="24" customFormat="1" ht="15.75" x14ac:dyDescent="0.25">
      <c r="A142" s="89"/>
      <c r="B142" s="129"/>
      <c r="C142" s="129"/>
      <c r="D142" s="90" t="s">
        <v>402</v>
      </c>
      <c r="E142" s="119">
        <f t="shared" si="54"/>
        <v>667500</v>
      </c>
      <c r="F142" s="119">
        <v>667500</v>
      </c>
      <c r="G142" s="119"/>
      <c r="H142" s="119"/>
      <c r="I142" s="119"/>
      <c r="J142" s="119">
        <f t="shared" si="56"/>
        <v>0</v>
      </c>
      <c r="K142" s="119"/>
      <c r="L142" s="119"/>
      <c r="M142" s="119"/>
      <c r="N142" s="119"/>
      <c r="O142" s="119"/>
      <c r="P142" s="119">
        <f t="shared" si="55"/>
        <v>667500</v>
      </c>
      <c r="Q142" s="177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</row>
    <row r="143" spans="1:528" s="22" customFormat="1" ht="36.75" customHeight="1" x14ac:dyDescent="0.25">
      <c r="A143" s="60" t="s">
        <v>359</v>
      </c>
      <c r="B143" s="107" t="str">
        <f>'дод 7'!A90</f>
        <v>3090</v>
      </c>
      <c r="C143" s="107" t="str">
        <f>'дод 7'!B90</f>
        <v>1030</v>
      </c>
      <c r="D143" s="61" t="str">
        <f>'дод 7'!C90</f>
        <v>Видатки на поховання учасників бойових дій та осіб з інвалідністю внаслідок війни, у т.ч. за рахунок:</v>
      </c>
      <c r="E143" s="117">
        <f t="shared" si="54"/>
        <v>245000</v>
      </c>
      <c r="F143" s="117">
        <v>245000</v>
      </c>
      <c r="G143" s="117"/>
      <c r="H143" s="117"/>
      <c r="I143" s="117"/>
      <c r="J143" s="117">
        <f t="shared" si="56"/>
        <v>0</v>
      </c>
      <c r="K143" s="117"/>
      <c r="L143" s="117"/>
      <c r="M143" s="117"/>
      <c r="N143" s="117"/>
      <c r="O143" s="117"/>
      <c r="P143" s="117">
        <f t="shared" si="55"/>
        <v>245000</v>
      </c>
      <c r="Q143" s="177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</row>
    <row r="144" spans="1:528" s="24" customFormat="1" ht="15.75" x14ac:dyDescent="0.25">
      <c r="A144" s="89"/>
      <c r="B144" s="129"/>
      <c r="C144" s="129"/>
      <c r="D144" s="90" t="s">
        <v>402</v>
      </c>
      <c r="E144" s="119">
        <f t="shared" si="54"/>
        <v>245000</v>
      </c>
      <c r="F144" s="119">
        <v>245000</v>
      </c>
      <c r="G144" s="119"/>
      <c r="H144" s="119"/>
      <c r="I144" s="119"/>
      <c r="J144" s="119">
        <f t="shared" si="56"/>
        <v>0</v>
      </c>
      <c r="K144" s="119"/>
      <c r="L144" s="119"/>
      <c r="M144" s="119"/>
      <c r="N144" s="119"/>
      <c r="O144" s="119"/>
      <c r="P144" s="119">
        <f t="shared" si="55"/>
        <v>245000</v>
      </c>
      <c r="Q144" s="177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</row>
    <row r="145" spans="1:528" s="22" customFormat="1" ht="64.5" customHeight="1" x14ac:dyDescent="0.25">
      <c r="A145" s="60" t="s">
        <v>188</v>
      </c>
      <c r="B145" s="107" t="str">
        <f>'дод 7'!A92</f>
        <v>3104</v>
      </c>
      <c r="C145" s="107" t="str">
        <f>'дод 7'!B92</f>
        <v>1020</v>
      </c>
      <c r="D145" s="61" t="str">
        <f>'дод 7'!C92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5" s="117">
        <f t="shared" si="54"/>
        <v>17394450</v>
      </c>
      <c r="F145" s="117">
        <v>17394450</v>
      </c>
      <c r="G145" s="117">
        <v>13551350</v>
      </c>
      <c r="H145" s="117">
        <v>208050</v>
      </c>
      <c r="I145" s="117"/>
      <c r="J145" s="117">
        <f t="shared" si="56"/>
        <v>96200</v>
      </c>
      <c r="K145" s="117"/>
      <c r="L145" s="117">
        <v>96200</v>
      </c>
      <c r="M145" s="117">
        <v>75000</v>
      </c>
      <c r="N145" s="117"/>
      <c r="O145" s="117"/>
      <c r="P145" s="117">
        <f t="shared" si="55"/>
        <v>17490650</v>
      </c>
      <c r="Q145" s="177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</row>
    <row r="146" spans="1:528" s="22" customFormat="1" ht="81.75" customHeight="1" x14ac:dyDescent="0.25">
      <c r="A146" s="60" t="s">
        <v>189</v>
      </c>
      <c r="B146" s="107" t="str">
        <f>'дод 7'!A98</f>
        <v>3160</v>
      </c>
      <c r="C146" s="107">
        <f>'дод 7'!B98</f>
        <v>1010</v>
      </c>
      <c r="D146" s="61" t="str">
        <f>'дод 7'!C98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6" s="117">
        <f t="shared" si="54"/>
        <v>2500000</v>
      </c>
      <c r="F146" s="117">
        <v>2500000</v>
      </c>
      <c r="G146" s="117"/>
      <c r="H146" s="117"/>
      <c r="I146" s="117"/>
      <c r="J146" s="117">
        <f t="shared" si="56"/>
        <v>0</v>
      </c>
      <c r="K146" s="117"/>
      <c r="L146" s="117"/>
      <c r="M146" s="117"/>
      <c r="N146" s="117"/>
      <c r="O146" s="117"/>
      <c r="P146" s="117">
        <f t="shared" si="55"/>
        <v>2500000</v>
      </c>
      <c r="Q146" s="177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</row>
    <row r="147" spans="1:528" s="22" customFormat="1" ht="63" x14ac:dyDescent="0.25">
      <c r="A147" s="60" t="s">
        <v>361</v>
      </c>
      <c r="B147" s="107" t="str">
        <f>'дод 7'!A99</f>
        <v>3171</v>
      </c>
      <c r="C147" s="107">
        <f>'дод 7'!B99</f>
        <v>1010</v>
      </c>
      <c r="D147" s="61" t="str">
        <f>'дод 7'!C99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47" s="117">
        <f t="shared" si="54"/>
        <v>198209</v>
      </c>
      <c r="F147" s="117">
        <v>198209</v>
      </c>
      <c r="G147" s="117"/>
      <c r="H147" s="117"/>
      <c r="I147" s="117"/>
      <c r="J147" s="117">
        <f t="shared" si="56"/>
        <v>0</v>
      </c>
      <c r="K147" s="117"/>
      <c r="L147" s="117"/>
      <c r="M147" s="117"/>
      <c r="N147" s="117"/>
      <c r="O147" s="117"/>
      <c r="P147" s="117">
        <f t="shared" si="55"/>
        <v>198209</v>
      </c>
      <c r="Q147" s="177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  <c r="TH147" s="23"/>
    </row>
    <row r="148" spans="1:528" s="24" customFormat="1" ht="15.75" x14ac:dyDescent="0.25">
      <c r="A148" s="89"/>
      <c r="B148" s="129"/>
      <c r="C148" s="129"/>
      <c r="D148" s="90" t="s">
        <v>402</v>
      </c>
      <c r="E148" s="119">
        <f t="shared" si="54"/>
        <v>198209</v>
      </c>
      <c r="F148" s="119">
        <v>198209</v>
      </c>
      <c r="G148" s="119"/>
      <c r="H148" s="119"/>
      <c r="I148" s="119"/>
      <c r="J148" s="119">
        <f t="shared" si="56"/>
        <v>0</v>
      </c>
      <c r="K148" s="119"/>
      <c r="L148" s="119"/>
      <c r="M148" s="119"/>
      <c r="N148" s="119"/>
      <c r="O148" s="119"/>
      <c r="P148" s="119">
        <f t="shared" si="55"/>
        <v>198209</v>
      </c>
      <c r="Q148" s="177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  <c r="TH148" s="30"/>
    </row>
    <row r="149" spans="1:528" s="22" customFormat="1" ht="31.5" x14ac:dyDescent="0.25">
      <c r="A149" s="60" t="s">
        <v>362</v>
      </c>
      <c r="B149" s="107" t="str">
        <f>'дод 7'!A101</f>
        <v>3172</v>
      </c>
      <c r="C149" s="107">
        <f>'дод 7'!B101</f>
        <v>1010</v>
      </c>
      <c r="D149" s="61" t="s">
        <v>415</v>
      </c>
      <c r="E149" s="117">
        <f t="shared" si="54"/>
        <v>90</v>
      </c>
      <c r="F149" s="117">
        <v>90</v>
      </c>
      <c r="G149" s="117"/>
      <c r="H149" s="117"/>
      <c r="I149" s="117"/>
      <c r="J149" s="117">
        <f t="shared" si="56"/>
        <v>0</v>
      </c>
      <c r="K149" s="117"/>
      <c r="L149" s="117"/>
      <c r="M149" s="117"/>
      <c r="N149" s="117"/>
      <c r="O149" s="117"/>
      <c r="P149" s="117">
        <f t="shared" si="55"/>
        <v>90</v>
      </c>
      <c r="Q149" s="177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  <c r="TF149" s="23"/>
      <c r="TG149" s="23"/>
      <c r="TH149" s="23"/>
    </row>
    <row r="150" spans="1:528" s="24" customFormat="1" ht="15.75" x14ac:dyDescent="0.25">
      <c r="A150" s="89"/>
      <c r="B150" s="129"/>
      <c r="C150" s="129"/>
      <c r="D150" s="90" t="s">
        <v>402</v>
      </c>
      <c r="E150" s="119">
        <f t="shared" si="54"/>
        <v>90</v>
      </c>
      <c r="F150" s="119">
        <v>90</v>
      </c>
      <c r="G150" s="119"/>
      <c r="H150" s="119"/>
      <c r="I150" s="119"/>
      <c r="J150" s="119">
        <f t="shared" si="56"/>
        <v>0</v>
      </c>
      <c r="K150" s="119"/>
      <c r="L150" s="119"/>
      <c r="M150" s="119"/>
      <c r="N150" s="119"/>
      <c r="O150" s="119"/>
      <c r="P150" s="119">
        <f t="shared" si="55"/>
        <v>90</v>
      </c>
      <c r="Q150" s="177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  <c r="TF150" s="30"/>
      <c r="TG150" s="30"/>
      <c r="TH150" s="30"/>
    </row>
    <row r="151" spans="1:528" s="22" customFormat="1" ht="78.75" x14ac:dyDescent="0.25">
      <c r="A151" s="60" t="s">
        <v>190</v>
      </c>
      <c r="B151" s="107" t="str">
        <f>'дод 7'!A103</f>
        <v>3180</v>
      </c>
      <c r="C151" s="107" t="str">
        <f>'дод 7'!B103</f>
        <v>1060</v>
      </c>
      <c r="D151" s="61" t="str">
        <f>'дод 7'!C103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1" s="117">
        <f t="shared" si="54"/>
        <v>2213520</v>
      </c>
      <c r="F151" s="117">
        <v>2213520</v>
      </c>
      <c r="G151" s="117"/>
      <c r="H151" s="117"/>
      <c r="I151" s="117"/>
      <c r="J151" s="117">
        <f t="shared" si="56"/>
        <v>0</v>
      </c>
      <c r="K151" s="117"/>
      <c r="L151" s="117"/>
      <c r="M151" s="117"/>
      <c r="N151" s="117"/>
      <c r="O151" s="117"/>
      <c r="P151" s="117">
        <f t="shared" si="55"/>
        <v>2213520</v>
      </c>
      <c r="Q151" s="177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  <c r="TH151" s="23"/>
    </row>
    <row r="152" spans="1:528" s="22" customFormat="1" ht="31.5" customHeight="1" x14ac:dyDescent="0.25">
      <c r="A152" s="60" t="s">
        <v>315</v>
      </c>
      <c r="B152" s="107" t="str">
        <f>'дод 7'!A104</f>
        <v>3191</v>
      </c>
      <c r="C152" s="107" t="str">
        <f>'дод 7'!B104</f>
        <v>1030</v>
      </c>
      <c r="D152" s="61" t="str">
        <f>'дод 7'!C104</f>
        <v>Інші видатки на соціальний захист ветеранів війни та праці</v>
      </c>
      <c r="E152" s="117">
        <f t="shared" si="54"/>
        <v>2089960</v>
      </c>
      <c r="F152" s="117">
        <v>2089960</v>
      </c>
      <c r="G152" s="117"/>
      <c r="H152" s="117"/>
      <c r="I152" s="117"/>
      <c r="J152" s="117">
        <f t="shared" si="56"/>
        <v>0</v>
      </c>
      <c r="K152" s="117"/>
      <c r="L152" s="117"/>
      <c r="M152" s="117"/>
      <c r="N152" s="117"/>
      <c r="O152" s="117"/>
      <c r="P152" s="117">
        <f t="shared" si="55"/>
        <v>2089960</v>
      </c>
      <c r="Q152" s="177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</row>
    <row r="153" spans="1:528" s="22" customFormat="1" ht="47.25" x14ac:dyDescent="0.25">
      <c r="A153" s="60" t="s">
        <v>316</v>
      </c>
      <c r="B153" s="107" t="str">
        <f>'дод 7'!A105</f>
        <v>3192</v>
      </c>
      <c r="C153" s="107" t="str">
        <f>'дод 7'!B105</f>
        <v>1030</v>
      </c>
      <c r="D153" s="61" t="s">
        <v>524</v>
      </c>
      <c r="E153" s="117">
        <f t="shared" si="54"/>
        <v>2250688</v>
      </c>
      <c r="F153" s="117">
        <f>2050688+200000</f>
        <v>2250688</v>
      </c>
      <c r="G153" s="117"/>
      <c r="H153" s="117"/>
      <c r="I153" s="117"/>
      <c r="J153" s="117">
        <f t="shared" si="56"/>
        <v>0</v>
      </c>
      <c r="K153" s="117"/>
      <c r="L153" s="117"/>
      <c r="M153" s="117"/>
      <c r="N153" s="117"/>
      <c r="O153" s="117"/>
      <c r="P153" s="117">
        <f t="shared" si="55"/>
        <v>2250688</v>
      </c>
      <c r="Q153" s="177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</row>
    <row r="154" spans="1:528" s="22" customFormat="1" ht="34.5" customHeight="1" x14ac:dyDescent="0.25">
      <c r="A154" s="60" t="s">
        <v>191</v>
      </c>
      <c r="B154" s="107" t="str">
        <f>'дод 7'!A106</f>
        <v>3200</v>
      </c>
      <c r="C154" s="107" t="str">
        <f>'дод 7'!B106</f>
        <v>1090</v>
      </c>
      <c r="D154" s="61" t="str">
        <f>'дод 7'!C106</f>
        <v>Забезпечення обробки інформації з нарахування та виплати допомог і компенсацій</v>
      </c>
      <c r="E154" s="117">
        <f t="shared" si="54"/>
        <v>92000</v>
      </c>
      <c r="F154" s="117">
        <v>92000</v>
      </c>
      <c r="G154" s="117"/>
      <c r="H154" s="117"/>
      <c r="I154" s="117"/>
      <c r="J154" s="117">
        <f t="shared" si="56"/>
        <v>0</v>
      </c>
      <c r="K154" s="117"/>
      <c r="L154" s="117"/>
      <c r="M154" s="117"/>
      <c r="N154" s="117"/>
      <c r="O154" s="117"/>
      <c r="P154" s="117">
        <f t="shared" si="55"/>
        <v>92000</v>
      </c>
      <c r="Q154" s="177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  <c r="TH154" s="23"/>
    </row>
    <row r="155" spans="1:528" s="22" customFormat="1" ht="19.5" customHeight="1" x14ac:dyDescent="0.25">
      <c r="A155" s="121" t="s">
        <v>317</v>
      </c>
      <c r="B155" s="42" t="str">
        <f>'дод 7'!A107</f>
        <v>3210</v>
      </c>
      <c r="C155" s="42" t="str">
        <f>'дод 7'!B107</f>
        <v>1050</v>
      </c>
      <c r="D155" s="36" t="str">
        <f>'дод 7'!C107</f>
        <v>Організація та проведення громадських робіт</v>
      </c>
      <c r="E155" s="117">
        <f t="shared" si="54"/>
        <v>50000</v>
      </c>
      <c r="F155" s="117">
        <v>50000</v>
      </c>
      <c r="G155" s="117">
        <v>40900</v>
      </c>
      <c r="H155" s="117"/>
      <c r="I155" s="117"/>
      <c r="J155" s="117">
        <f t="shared" si="56"/>
        <v>0</v>
      </c>
      <c r="K155" s="117"/>
      <c r="L155" s="117"/>
      <c r="M155" s="117"/>
      <c r="N155" s="117"/>
      <c r="O155" s="117"/>
      <c r="P155" s="117">
        <f t="shared" si="55"/>
        <v>50000</v>
      </c>
      <c r="Q155" s="177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</row>
    <row r="156" spans="1:528" s="22" customFormat="1" ht="225" hidden="1" customHeight="1" x14ac:dyDescent="0.25">
      <c r="A156" s="121" t="s">
        <v>452</v>
      </c>
      <c r="B156" s="42">
        <v>3221</v>
      </c>
      <c r="C156" s="121" t="s">
        <v>54</v>
      </c>
      <c r="D156" s="36" t="str">
        <f>'дод 7'!C108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6" s="117">
        <f t="shared" si="54"/>
        <v>0</v>
      </c>
      <c r="F156" s="136"/>
      <c r="G156" s="117"/>
      <c r="H156" s="117"/>
      <c r="I156" s="117"/>
      <c r="J156" s="117">
        <f t="shared" si="56"/>
        <v>0</v>
      </c>
      <c r="K156" s="117"/>
      <c r="L156" s="117"/>
      <c r="M156" s="117"/>
      <c r="N156" s="117"/>
      <c r="O156" s="117"/>
      <c r="P156" s="117">
        <f t="shared" si="55"/>
        <v>0</v>
      </c>
      <c r="Q156" s="177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</row>
    <row r="157" spans="1:528" s="24" customFormat="1" ht="255.75" hidden="1" customHeight="1" x14ac:dyDescent="0.25">
      <c r="A157" s="123"/>
      <c r="B157" s="96"/>
      <c r="C157" s="123"/>
      <c r="D157" s="92" t="str">
        <f>'дод 7'!C79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7" s="117">
        <f t="shared" si="54"/>
        <v>0</v>
      </c>
      <c r="F157" s="137"/>
      <c r="G157" s="119"/>
      <c r="H157" s="119"/>
      <c r="I157" s="119"/>
      <c r="J157" s="117">
        <f t="shared" si="56"/>
        <v>0</v>
      </c>
      <c r="K157" s="119"/>
      <c r="L157" s="119"/>
      <c r="M157" s="119"/>
      <c r="N157" s="119"/>
      <c r="O157" s="119"/>
      <c r="P157" s="119">
        <f t="shared" si="55"/>
        <v>0</v>
      </c>
      <c r="Q157" s="177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  <c r="TH157" s="30"/>
    </row>
    <row r="158" spans="1:528" s="22" customFormat="1" ht="174.75" hidden="1" customHeight="1" x14ac:dyDescent="0.25">
      <c r="A158" s="121" t="s">
        <v>451</v>
      </c>
      <c r="B158" s="42">
        <v>3223</v>
      </c>
      <c r="C158" s="121" t="s">
        <v>54</v>
      </c>
      <c r="D158" s="36" t="str">
        <f>'дод 7'!C110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8" s="117">
        <f t="shared" si="54"/>
        <v>0</v>
      </c>
      <c r="F158" s="117"/>
      <c r="G158" s="117"/>
      <c r="H158" s="117"/>
      <c r="I158" s="117"/>
      <c r="J158" s="117">
        <f t="shared" si="56"/>
        <v>0</v>
      </c>
      <c r="K158" s="117"/>
      <c r="L158" s="117"/>
      <c r="M158" s="117"/>
      <c r="N158" s="117"/>
      <c r="O158" s="117"/>
      <c r="P158" s="117">
        <f t="shared" si="55"/>
        <v>0</v>
      </c>
      <c r="Q158" s="177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</row>
    <row r="159" spans="1:528" s="24" customFormat="1" ht="216" hidden="1" customHeight="1" x14ac:dyDescent="0.25">
      <c r="A159" s="123"/>
      <c r="B159" s="96"/>
      <c r="C159" s="123"/>
      <c r="D159" s="92" t="str">
        <f>'дод 7'!C111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9" s="119">
        <f t="shared" si="54"/>
        <v>0</v>
      </c>
      <c r="F159" s="119"/>
      <c r="G159" s="119"/>
      <c r="H159" s="119"/>
      <c r="I159" s="119"/>
      <c r="J159" s="119">
        <f t="shared" si="56"/>
        <v>0</v>
      </c>
      <c r="K159" s="119"/>
      <c r="L159" s="119"/>
      <c r="M159" s="119"/>
      <c r="N159" s="119"/>
      <c r="O159" s="119"/>
      <c r="P159" s="119">
        <f t="shared" si="55"/>
        <v>0</v>
      </c>
      <c r="Q159" s="177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  <c r="TF159" s="30"/>
      <c r="TG159" s="30"/>
      <c r="TH159" s="30"/>
    </row>
    <row r="160" spans="1:528" s="22" customFormat="1" ht="31.5" customHeight="1" x14ac:dyDescent="0.25">
      <c r="A160" s="60" t="s">
        <v>314</v>
      </c>
      <c r="B160" s="107" t="str">
        <f>'дод 7'!A112</f>
        <v>3241</v>
      </c>
      <c r="C160" s="107" t="str">
        <f>'дод 7'!B112</f>
        <v>1090</v>
      </c>
      <c r="D160" s="61" t="str">
        <f>'дод 7'!C112</f>
        <v>Забезпечення діяльності інших закладів у сфері соціального захисту і соціального забезпечення</v>
      </c>
      <c r="E160" s="117">
        <f t="shared" si="54"/>
        <v>6615708.5599999996</v>
      </c>
      <c r="F160" s="117">
        <f>6558080+57628.56</f>
        <v>6615708.5599999996</v>
      </c>
      <c r="G160" s="117">
        <v>4074650</v>
      </c>
      <c r="H160" s="117">
        <v>333300</v>
      </c>
      <c r="I160" s="117"/>
      <c r="J160" s="117">
        <f t="shared" ref="J160:J164" si="57">L160+O160</f>
        <v>360000</v>
      </c>
      <c r="K160" s="117">
        <v>360000</v>
      </c>
      <c r="L160" s="117"/>
      <c r="M160" s="117"/>
      <c r="N160" s="117"/>
      <c r="O160" s="117">
        <v>360000</v>
      </c>
      <c r="P160" s="117">
        <f t="shared" si="55"/>
        <v>6975708.5599999996</v>
      </c>
      <c r="Q160" s="177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</row>
    <row r="161" spans="1:528" s="22" customFormat="1" ht="33" customHeight="1" x14ac:dyDescent="0.25">
      <c r="A161" s="60" t="s">
        <v>363</v>
      </c>
      <c r="B161" s="107" t="str">
        <f>'дод 7'!A113</f>
        <v>3242</v>
      </c>
      <c r="C161" s="107" t="str">
        <f>'дод 7'!B113</f>
        <v>1090</v>
      </c>
      <c r="D161" s="61" t="s">
        <v>538</v>
      </c>
      <c r="E161" s="117">
        <f t="shared" si="54"/>
        <v>34325670</v>
      </c>
      <c r="F161" s="117">
        <f>32477870+510000+150000+96000+288000+48000+755800</f>
        <v>34325670</v>
      </c>
      <c r="G161" s="117"/>
      <c r="H161" s="117"/>
      <c r="I161" s="117"/>
      <c r="J161" s="117">
        <f t="shared" si="57"/>
        <v>45000</v>
      </c>
      <c r="K161" s="117">
        <v>45000</v>
      </c>
      <c r="L161" s="117"/>
      <c r="M161" s="117"/>
      <c r="N161" s="117"/>
      <c r="O161" s="117">
        <v>45000</v>
      </c>
      <c r="P161" s="117">
        <f t="shared" si="55"/>
        <v>34370670</v>
      </c>
      <c r="Q161" s="177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</row>
    <row r="162" spans="1:528" s="24" customFormat="1" ht="15" customHeight="1" x14ac:dyDescent="0.25">
      <c r="A162" s="89"/>
      <c r="B162" s="129"/>
      <c r="C162" s="129"/>
      <c r="D162" s="90" t="s">
        <v>402</v>
      </c>
      <c r="E162" s="119">
        <f t="shared" si="54"/>
        <v>336000</v>
      </c>
      <c r="F162" s="119">
        <f>288000+48000</f>
        <v>336000</v>
      </c>
      <c r="G162" s="119"/>
      <c r="H162" s="119"/>
      <c r="I162" s="119"/>
      <c r="J162" s="119">
        <f t="shared" si="57"/>
        <v>0</v>
      </c>
      <c r="K162" s="119"/>
      <c r="L162" s="119"/>
      <c r="M162" s="119"/>
      <c r="N162" s="119"/>
      <c r="O162" s="119"/>
      <c r="P162" s="119">
        <f t="shared" si="55"/>
        <v>336000</v>
      </c>
      <c r="Q162" s="177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  <c r="TH162" s="30"/>
    </row>
    <row r="163" spans="1:528" s="22" customFormat="1" ht="15.75" x14ac:dyDescent="0.25">
      <c r="A163" s="60" t="s">
        <v>426</v>
      </c>
      <c r="B163" s="107">
        <v>7323</v>
      </c>
      <c r="C163" s="60" t="s">
        <v>114</v>
      </c>
      <c r="D163" s="61" t="s">
        <v>427</v>
      </c>
      <c r="E163" s="117">
        <f t="shared" si="54"/>
        <v>0</v>
      </c>
      <c r="F163" s="117"/>
      <c r="G163" s="117"/>
      <c r="H163" s="117"/>
      <c r="I163" s="117"/>
      <c r="J163" s="117">
        <f t="shared" si="57"/>
        <v>400000</v>
      </c>
      <c r="K163" s="117">
        <v>400000</v>
      </c>
      <c r="L163" s="117"/>
      <c r="M163" s="117"/>
      <c r="N163" s="117"/>
      <c r="O163" s="117">
        <v>400000</v>
      </c>
      <c r="P163" s="117">
        <f t="shared" si="55"/>
        <v>400000</v>
      </c>
      <c r="Q163" s="177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</row>
    <row r="164" spans="1:528" s="22" customFormat="1" ht="22.5" customHeight="1" x14ac:dyDescent="0.25">
      <c r="A164" s="60" t="s">
        <v>269</v>
      </c>
      <c r="B164" s="107" t="str">
        <f>'дод 7'!A207</f>
        <v>9770</v>
      </c>
      <c r="C164" s="107" t="str">
        <f>'дод 7'!B207</f>
        <v>0180</v>
      </c>
      <c r="D164" s="61" t="str">
        <f>'дод 7'!C207</f>
        <v>Інші субвенції з місцевого бюджету</v>
      </c>
      <c r="E164" s="117">
        <f t="shared" si="54"/>
        <v>2500000</v>
      </c>
      <c r="F164" s="117">
        <f>1500000+1000000</f>
        <v>2500000</v>
      </c>
      <c r="G164" s="117"/>
      <c r="H164" s="117"/>
      <c r="I164" s="117"/>
      <c r="J164" s="117">
        <f t="shared" si="57"/>
        <v>0</v>
      </c>
      <c r="K164" s="117"/>
      <c r="L164" s="117"/>
      <c r="M164" s="117"/>
      <c r="N164" s="117"/>
      <c r="O164" s="117"/>
      <c r="P164" s="117">
        <f t="shared" si="55"/>
        <v>2500000</v>
      </c>
      <c r="Q164" s="177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</row>
    <row r="165" spans="1:528" s="27" customFormat="1" ht="31.5" x14ac:dyDescent="0.25">
      <c r="A165" s="124" t="s">
        <v>192</v>
      </c>
      <c r="B165" s="39"/>
      <c r="C165" s="39"/>
      <c r="D165" s="125" t="s">
        <v>372</v>
      </c>
      <c r="E165" s="113">
        <f>E166</f>
        <v>5785940</v>
      </c>
      <c r="F165" s="113">
        <f t="shared" ref="F165:J165" si="58">F166</f>
        <v>5785940</v>
      </c>
      <c r="G165" s="113">
        <f t="shared" si="58"/>
        <v>4491300</v>
      </c>
      <c r="H165" s="113">
        <f t="shared" si="58"/>
        <v>51600</v>
      </c>
      <c r="I165" s="113">
        <f t="shared" si="58"/>
        <v>0</v>
      </c>
      <c r="J165" s="113">
        <f t="shared" si="58"/>
        <v>33140</v>
      </c>
      <c r="K165" s="113">
        <f t="shared" ref="K165" si="59">K166</f>
        <v>33140</v>
      </c>
      <c r="L165" s="113">
        <f t="shared" ref="L165" si="60">L166</f>
        <v>0</v>
      </c>
      <c r="M165" s="113">
        <f t="shared" ref="M165" si="61">M166</f>
        <v>0</v>
      </c>
      <c r="N165" s="113">
        <f t="shared" ref="N165" si="62">N166</f>
        <v>0</v>
      </c>
      <c r="O165" s="113">
        <f t="shared" ref="O165:P165" si="63">O166</f>
        <v>33140</v>
      </c>
      <c r="P165" s="113">
        <f t="shared" si="63"/>
        <v>5819080</v>
      </c>
      <c r="Q165" s="177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  <c r="SQ165" s="32"/>
      <c r="SR165" s="32"/>
      <c r="SS165" s="32"/>
      <c r="ST165" s="32"/>
      <c r="SU165" s="32"/>
      <c r="SV165" s="32"/>
      <c r="SW165" s="32"/>
      <c r="SX165" s="32"/>
      <c r="SY165" s="32"/>
      <c r="SZ165" s="32"/>
      <c r="TA165" s="32"/>
      <c r="TB165" s="32"/>
      <c r="TC165" s="32"/>
      <c r="TD165" s="32"/>
      <c r="TE165" s="32"/>
      <c r="TF165" s="32"/>
      <c r="TG165" s="32"/>
      <c r="TH165" s="32"/>
    </row>
    <row r="166" spans="1:528" s="34" customFormat="1" ht="29.25" customHeight="1" x14ac:dyDescent="0.25">
      <c r="A166" s="126" t="s">
        <v>193</v>
      </c>
      <c r="B166" s="79"/>
      <c r="C166" s="79"/>
      <c r="D166" s="82" t="s">
        <v>372</v>
      </c>
      <c r="E166" s="116">
        <f>E168+E169+E170+E171</f>
        <v>5785940</v>
      </c>
      <c r="F166" s="116">
        <f t="shared" ref="F166:P166" si="64">F168+F169+F170+F171</f>
        <v>5785940</v>
      </c>
      <c r="G166" s="116">
        <f t="shared" si="64"/>
        <v>4491300</v>
      </c>
      <c r="H166" s="116">
        <f t="shared" si="64"/>
        <v>51600</v>
      </c>
      <c r="I166" s="116">
        <f t="shared" si="64"/>
        <v>0</v>
      </c>
      <c r="J166" s="116">
        <f t="shared" si="64"/>
        <v>33140</v>
      </c>
      <c r="K166" s="116">
        <f t="shared" si="64"/>
        <v>33140</v>
      </c>
      <c r="L166" s="116">
        <f t="shared" si="64"/>
        <v>0</v>
      </c>
      <c r="M166" s="116">
        <f t="shared" si="64"/>
        <v>0</v>
      </c>
      <c r="N166" s="116">
        <f t="shared" si="64"/>
        <v>0</v>
      </c>
      <c r="O166" s="116">
        <f t="shared" si="64"/>
        <v>33140</v>
      </c>
      <c r="P166" s="116">
        <f t="shared" si="64"/>
        <v>5819080</v>
      </c>
      <c r="Q166" s="177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  <c r="TH166" s="33"/>
    </row>
    <row r="167" spans="1:528" s="34" customFormat="1" ht="120" hidden="1" customHeight="1" x14ac:dyDescent="0.25">
      <c r="A167" s="126"/>
      <c r="B167" s="79"/>
      <c r="C167" s="79"/>
      <c r="D167" s="82" t="s">
        <v>457</v>
      </c>
      <c r="E167" s="116">
        <f>E172</f>
        <v>0</v>
      </c>
      <c r="F167" s="116">
        <f t="shared" ref="F167:P167" si="65">F172</f>
        <v>0</v>
      </c>
      <c r="G167" s="116">
        <f t="shared" si="65"/>
        <v>0</v>
      </c>
      <c r="H167" s="116">
        <f t="shared" si="65"/>
        <v>0</v>
      </c>
      <c r="I167" s="116">
        <f t="shared" si="65"/>
        <v>0</v>
      </c>
      <c r="J167" s="116">
        <f t="shared" si="65"/>
        <v>0</v>
      </c>
      <c r="K167" s="116">
        <f t="shared" si="65"/>
        <v>0</v>
      </c>
      <c r="L167" s="116">
        <f t="shared" si="65"/>
        <v>0</v>
      </c>
      <c r="M167" s="116">
        <f t="shared" si="65"/>
        <v>0</v>
      </c>
      <c r="N167" s="116">
        <f t="shared" si="65"/>
        <v>0</v>
      </c>
      <c r="O167" s="116">
        <f t="shared" si="65"/>
        <v>0</v>
      </c>
      <c r="P167" s="116">
        <f t="shared" si="65"/>
        <v>0</v>
      </c>
      <c r="Q167" s="145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  <c r="TH167" s="33"/>
    </row>
    <row r="168" spans="1:528" s="22" customFormat="1" ht="47.25" x14ac:dyDescent="0.25">
      <c r="A168" s="60" t="s">
        <v>194</v>
      </c>
      <c r="B168" s="107" t="str">
        <f>'дод 7'!A18</f>
        <v>0160</v>
      </c>
      <c r="C168" s="107" t="str">
        <f>'дод 7'!B18</f>
        <v>0111</v>
      </c>
      <c r="D168" s="36" t="s">
        <v>516</v>
      </c>
      <c r="E168" s="117">
        <f>F168+I168</f>
        <v>5689700</v>
      </c>
      <c r="F168" s="117">
        <v>5689700</v>
      </c>
      <c r="G168" s="117">
        <v>4491300</v>
      </c>
      <c r="H168" s="117">
        <v>51600</v>
      </c>
      <c r="I168" s="117"/>
      <c r="J168" s="117">
        <f>L168+O168</f>
        <v>12000</v>
      </c>
      <c r="K168" s="117">
        <v>12000</v>
      </c>
      <c r="L168" s="117"/>
      <c r="M168" s="117"/>
      <c r="N168" s="117"/>
      <c r="O168" s="117">
        <v>12000</v>
      </c>
      <c r="P168" s="117">
        <f>E168+J168</f>
        <v>5701700</v>
      </c>
      <c r="Q168" s="177">
        <v>20</v>
      </c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</row>
    <row r="169" spans="1:528" s="22" customFormat="1" ht="63" x14ac:dyDescent="0.25">
      <c r="A169" s="60" t="s">
        <v>342</v>
      </c>
      <c r="B169" s="107">
        <v>3111</v>
      </c>
      <c r="C169" s="107">
        <v>1040</v>
      </c>
      <c r="D169" s="36" t="str">
        <f>'дод 7'!C93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69" s="117">
        <f>F169+I169</f>
        <v>0</v>
      </c>
      <c r="F169" s="117"/>
      <c r="G169" s="117"/>
      <c r="H169" s="117"/>
      <c r="I169" s="117"/>
      <c r="J169" s="117">
        <f t="shared" ref="J169:J172" si="66">L169+O169</f>
        <v>21140</v>
      </c>
      <c r="K169" s="117">
        <v>21140</v>
      </c>
      <c r="L169" s="117"/>
      <c r="M169" s="117"/>
      <c r="N169" s="117"/>
      <c r="O169" s="117">
        <v>21140</v>
      </c>
      <c r="P169" s="117">
        <f>E169+J169</f>
        <v>21140</v>
      </c>
      <c r="Q169" s="177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</row>
    <row r="170" spans="1:528" s="22" customFormat="1" ht="31.5" customHeight="1" x14ac:dyDescent="0.25">
      <c r="A170" s="60" t="s">
        <v>195</v>
      </c>
      <c r="B170" s="107" t="str">
        <f>'дод 7'!A94</f>
        <v>3112</v>
      </c>
      <c r="C170" s="107" t="str">
        <f>'дод 7'!B94</f>
        <v>1040</v>
      </c>
      <c r="D170" s="61" t="str">
        <f>'дод 7'!C94</f>
        <v>Заходи державної політики з питань дітей та їх соціального захисту</v>
      </c>
      <c r="E170" s="117">
        <f>F170+I170</f>
        <v>96240</v>
      </c>
      <c r="F170" s="117">
        <v>96240</v>
      </c>
      <c r="G170" s="117"/>
      <c r="H170" s="117"/>
      <c r="I170" s="117"/>
      <c r="J170" s="117">
        <f t="shared" si="66"/>
        <v>0</v>
      </c>
      <c r="K170" s="117"/>
      <c r="L170" s="117"/>
      <c r="M170" s="117"/>
      <c r="N170" s="117"/>
      <c r="O170" s="117"/>
      <c r="P170" s="117">
        <f>E170+J170</f>
        <v>96240</v>
      </c>
      <c r="Q170" s="177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</row>
    <row r="171" spans="1:528" s="22" customFormat="1" ht="75" hidden="1" customHeight="1" x14ac:dyDescent="0.25">
      <c r="A171" s="60" t="s">
        <v>448</v>
      </c>
      <c r="B171" s="107">
        <v>6083</v>
      </c>
      <c r="C171" s="60" t="s">
        <v>69</v>
      </c>
      <c r="D171" s="11" t="s">
        <v>449</v>
      </c>
      <c r="E171" s="117">
        <f>F171+I171</f>
        <v>0</v>
      </c>
      <c r="F171" s="117"/>
      <c r="G171" s="117"/>
      <c r="H171" s="117"/>
      <c r="I171" s="117"/>
      <c r="J171" s="117">
        <f t="shared" si="66"/>
        <v>0</v>
      </c>
      <c r="K171" s="117"/>
      <c r="L171" s="117"/>
      <c r="M171" s="117"/>
      <c r="N171" s="117"/>
      <c r="O171" s="117"/>
      <c r="P171" s="117">
        <f>E171+J171</f>
        <v>0</v>
      </c>
      <c r="Q171" s="177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</row>
    <row r="172" spans="1:528" s="24" customFormat="1" ht="120" hidden="1" customHeight="1" x14ac:dyDescent="0.25">
      <c r="A172" s="89"/>
      <c r="B172" s="129"/>
      <c r="C172" s="89"/>
      <c r="D172" s="98" t="s">
        <v>457</v>
      </c>
      <c r="E172" s="117">
        <f>F172+I172</f>
        <v>0</v>
      </c>
      <c r="F172" s="119"/>
      <c r="G172" s="119"/>
      <c r="H172" s="119"/>
      <c r="I172" s="119"/>
      <c r="J172" s="117">
        <f t="shared" si="66"/>
        <v>0</v>
      </c>
      <c r="K172" s="119"/>
      <c r="L172" s="119"/>
      <c r="M172" s="119"/>
      <c r="N172" s="119"/>
      <c r="O172" s="119"/>
      <c r="P172" s="117">
        <f>E172+J172</f>
        <v>0</v>
      </c>
      <c r="Q172" s="177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30"/>
      <c r="NY172" s="30"/>
      <c r="NZ172" s="30"/>
      <c r="OA172" s="30"/>
      <c r="OB172" s="30"/>
      <c r="OC172" s="30"/>
      <c r="OD172" s="30"/>
      <c r="OE172" s="30"/>
      <c r="OF172" s="30"/>
      <c r="OG172" s="30"/>
      <c r="OH172" s="30"/>
      <c r="OI172" s="30"/>
      <c r="OJ172" s="30"/>
      <c r="OK172" s="30"/>
      <c r="OL172" s="30"/>
      <c r="OM172" s="30"/>
      <c r="ON172" s="30"/>
      <c r="OO172" s="30"/>
      <c r="OP172" s="30"/>
      <c r="OQ172" s="30"/>
      <c r="OR172" s="30"/>
      <c r="OS172" s="30"/>
      <c r="OT172" s="30"/>
      <c r="OU172" s="30"/>
      <c r="OV172" s="30"/>
      <c r="OW172" s="30"/>
      <c r="OX172" s="30"/>
      <c r="OY172" s="30"/>
      <c r="OZ172" s="30"/>
      <c r="PA172" s="30"/>
      <c r="PB172" s="30"/>
      <c r="PC172" s="30"/>
      <c r="PD172" s="30"/>
      <c r="PE172" s="30"/>
      <c r="PF172" s="30"/>
      <c r="PG172" s="30"/>
      <c r="PH172" s="30"/>
      <c r="PI172" s="30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0"/>
      <c r="SM172" s="30"/>
      <c r="SN172" s="30"/>
      <c r="SO172" s="30"/>
      <c r="SP172" s="30"/>
      <c r="SQ172" s="30"/>
      <c r="SR172" s="30"/>
      <c r="SS172" s="30"/>
      <c r="ST172" s="30"/>
      <c r="SU172" s="30"/>
      <c r="SV172" s="30"/>
      <c r="SW172" s="30"/>
      <c r="SX172" s="30"/>
      <c r="SY172" s="30"/>
      <c r="SZ172" s="30"/>
      <c r="TA172" s="30"/>
      <c r="TB172" s="30"/>
      <c r="TC172" s="30"/>
      <c r="TD172" s="30"/>
      <c r="TE172" s="30"/>
      <c r="TF172" s="30"/>
      <c r="TG172" s="30"/>
      <c r="TH172" s="30"/>
    </row>
    <row r="173" spans="1:528" s="27" customFormat="1" ht="22.5" customHeight="1" x14ac:dyDescent="0.25">
      <c r="A173" s="128" t="s">
        <v>27</v>
      </c>
      <c r="B173" s="130"/>
      <c r="C173" s="130"/>
      <c r="D173" s="125" t="s">
        <v>343</v>
      </c>
      <c r="E173" s="113">
        <f>E174</f>
        <v>80910800</v>
      </c>
      <c r="F173" s="113">
        <f t="shared" ref="F173:J173" si="67">F174</f>
        <v>80910800</v>
      </c>
      <c r="G173" s="113">
        <f t="shared" si="67"/>
        <v>62366800</v>
      </c>
      <c r="H173" s="113">
        <f t="shared" si="67"/>
        <v>1914400</v>
      </c>
      <c r="I173" s="113">
        <f t="shared" si="67"/>
        <v>0</v>
      </c>
      <c r="J173" s="113">
        <f t="shared" si="67"/>
        <v>5468100</v>
      </c>
      <c r="K173" s="113">
        <f t="shared" ref="K173" si="68">K174</f>
        <v>2708000</v>
      </c>
      <c r="L173" s="113">
        <f t="shared" ref="L173" si="69">L174</f>
        <v>2756970</v>
      </c>
      <c r="M173" s="113">
        <f t="shared" ref="M173" si="70">M174</f>
        <v>2239004</v>
      </c>
      <c r="N173" s="113">
        <f t="shared" ref="N173" si="71">N174</f>
        <v>3300</v>
      </c>
      <c r="O173" s="113">
        <f t="shared" ref="O173:P173" si="72">O174</f>
        <v>2711130</v>
      </c>
      <c r="P173" s="113">
        <f t="shared" si="72"/>
        <v>86378900</v>
      </c>
      <c r="Q173" s="177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  <c r="IW173" s="32"/>
      <c r="IX173" s="32"/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  <c r="JS173" s="32"/>
      <c r="JT173" s="32"/>
      <c r="JU173" s="32"/>
      <c r="JV173" s="32"/>
      <c r="JW173" s="32"/>
      <c r="JX173" s="32"/>
      <c r="JY173" s="32"/>
      <c r="JZ173" s="32"/>
      <c r="KA173" s="32"/>
      <c r="KB173" s="32"/>
      <c r="KC173" s="32"/>
      <c r="KD173" s="32"/>
      <c r="KE173" s="32"/>
      <c r="KF173" s="32"/>
      <c r="KG173" s="32"/>
      <c r="KH173" s="32"/>
      <c r="KI173" s="32"/>
      <c r="KJ173" s="32"/>
      <c r="KK173" s="32"/>
      <c r="KL173" s="32"/>
      <c r="KM173" s="32"/>
      <c r="KN173" s="32"/>
      <c r="KO173" s="32"/>
      <c r="KP173" s="32"/>
      <c r="KQ173" s="32"/>
      <c r="KR173" s="32"/>
      <c r="KS173" s="32"/>
      <c r="KT173" s="32"/>
      <c r="KU173" s="32"/>
      <c r="KV173" s="32"/>
      <c r="KW173" s="32"/>
      <c r="KX173" s="32"/>
      <c r="KY173" s="32"/>
      <c r="KZ173" s="32"/>
      <c r="LA173" s="32"/>
      <c r="LB173" s="32"/>
      <c r="LC173" s="32"/>
      <c r="LD173" s="32"/>
      <c r="LE173" s="32"/>
      <c r="LF173" s="32"/>
      <c r="LG173" s="32"/>
      <c r="LH173" s="32"/>
      <c r="LI173" s="32"/>
      <c r="LJ173" s="32"/>
      <c r="LK173" s="32"/>
      <c r="LL173" s="32"/>
      <c r="LM173" s="32"/>
      <c r="LN173" s="32"/>
      <c r="LO173" s="32"/>
      <c r="LP173" s="32"/>
      <c r="LQ173" s="32"/>
      <c r="LR173" s="32"/>
      <c r="LS173" s="32"/>
      <c r="LT173" s="32"/>
      <c r="LU173" s="32"/>
      <c r="LV173" s="32"/>
      <c r="LW173" s="32"/>
      <c r="LX173" s="32"/>
      <c r="LY173" s="32"/>
      <c r="LZ173" s="32"/>
      <c r="MA173" s="32"/>
      <c r="MB173" s="32"/>
      <c r="MC173" s="32"/>
      <c r="MD173" s="32"/>
      <c r="ME173" s="32"/>
      <c r="MF173" s="32"/>
      <c r="MG173" s="32"/>
      <c r="MH173" s="32"/>
      <c r="MI173" s="32"/>
      <c r="MJ173" s="32"/>
      <c r="MK173" s="32"/>
      <c r="ML173" s="32"/>
      <c r="MM173" s="32"/>
      <c r="MN173" s="32"/>
      <c r="MO173" s="32"/>
      <c r="MP173" s="32"/>
      <c r="MQ173" s="32"/>
      <c r="MR173" s="32"/>
      <c r="MS173" s="32"/>
      <c r="MT173" s="32"/>
      <c r="MU173" s="32"/>
      <c r="MV173" s="32"/>
      <c r="MW173" s="32"/>
      <c r="MX173" s="32"/>
      <c r="MY173" s="32"/>
      <c r="MZ173" s="32"/>
      <c r="NA173" s="32"/>
      <c r="NB173" s="32"/>
      <c r="NC173" s="32"/>
      <c r="ND173" s="32"/>
      <c r="NE173" s="32"/>
      <c r="NF173" s="32"/>
      <c r="NG173" s="32"/>
      <c r="NH173" s="32"/>
      <c r="NI173" s="32"/>
      <c r="NJ173" s="32"/>
      <c r="NK173" s="32"/>
      <c r="NL173" s="32"/>
      <c r="NM173" s="32"/>
      <c r="NN173" s="32"/>
      <c r="NO173" s="32"/>
      <c r="NP173" s="32"/>
      <c r="NQ173" s="32"/>
      <c r="NR173" s="32"/>
      <c r="NS173" s="32"/>
      <c r="NT173" s="32"/>
      <c r="NU173" s="32"/>
      <c r="NV173" s="32"/>
      <c r="NW173" s="32"/>
      <c r="NX173" s="32"/>
      <c r="NY173" s="32"/>
      <c r="NZ173" s="32"/>
      <c r="OA173" s="32"/>
      <c r="OB173" s="32"/>
      <c r="OC173" s="32"/>
      <c r="OD173" s="32"/>
      <c r="OE173" s="32"/>
      <c r="OF173" s="32"/>
      <c r="OG173" s="32"/>
      <c r="OH173" s="32"/>
      <c r="OI173" s="32"/>
      <c r="OJ173" s="32"/>
      <c r="OK173" s="32"/>
      <c r="OL173" s="32"/>
      <c r="OM173" s="32"/>
      <c r="ON173" s="32"/>
      <c r="OO173" s="32"/>
      <c r="OP173" s="32"/>
      <c r="OQ173" s="32"/>
      <c r="OR173" s="32"/>
      <c r="OS173" s="32"/>
      <c r="OT173" s="32"/>
      <c r="OU173" s="32"/>
      <c r="OV173" s="32"/>
      <c r="OW173" s="32"/>
      <c r="OX173" s="32"/>
      <c r="OY173" s="32"/>
      <c r="OZ173" s="32"/>
      <c r="PA173" s="32"/>
      <c r="PB173" s="32"/>
      <c r="PC173" s="32"/>
      <c r="PD173" s="32"/>
      <c r="PE173" s="32"/>
      <c r="PF173" s="32"/>
      <c r="PG173" s="32"/>
      <c r="PH173" s="32"/>
      <c r="PI173" s="32"/>
      <c r="PJ173" s="32"/>
      <c r="PK173" s="32"/>
      <c r="PL173" s="32"/>
      <c r="PM173" s="32"/>
      <c r="PN173" s="32"/>
      <c r="PO173" s="32"/>
      <c r="PP173" s="32"/>
      <c r="PQ173" s="32"/>
      <c r="PR173" s="32"/>
      <c r="PS173" s="32"/>
      <c r="PT173" s="32"/>
      <c r="PU173" s="32"/>
      <c r="PV173" s="32"/>
      <c r="PW173" s="32"/>
      <c r="PX173" s="32"/>
      <c r="PY173" s="32"/>
      <c r="PZ173" s="32"/>
      <c r="QA173" s="32"/>
      <c r="QB173" s="32"/>
      <c r="QC173" s="32"/>
      <c r="QD173" s="32"/>
      <c r="QE173" s="32"/>
      <c r="QF173" s="32"/>
      <c r="QG173" s="32"/>
      <c r="QH173" s="32"/>
      <c r="QI173" s="32"/>
      <c r="QJ173" s="32"/>
      <c r="QK173" s="32"/>
      <c r="QL173" s="32"/>
      <c r="QM173" s="32"/>
      <c r="QN173" s="32"/>
      <c r="QO173" s="32"/>
      <c r="QP173" s="32"/>
      <c r="QQ173" s="32"/>
      <c r="QR173" s="32"/>
      <c r="QS173" s="32"/>
      <c r="QT173" s="32"/>
      <c r="QU173" s="32"/>
      <c r="QV173" s="32"/>
      <c r="QW173" s="32"/>
      <c r="QX173" s="32"/>
      <c r="QY173" s="32"/>
      <c r="QZ173" s="32"/>
      <c r="RA173" s="32"/>
      <c r="RB173" s="32"/>
      <c r="RC173" s="32"/>
      <c r="RD173" s="32"/>
      <c r="RE173" s="32"/>
      <c r="RF173" s="32"/>
      <c r="RG173" s="32"/>
      <c r="RH173" s="32"/>
      <c r="RI173" s="32"/>
      <c r="RJ173" s="32"/>
      <c r="RK173" s="32"/>
      <c r="RL173" s="32"/>
      <c r="RM173" s="32"/>
      <c r="RN173" s="32"/>
      <c r="RO173" s="32"/>
      <c r="RP173" s="32"/>
      <c r="RQ173" s="32"/>
      <c r="RR173" s="32"/>
      <c r="RS173" s="32"/>
      <c r="RT173" s="32"/>
      <c r="RU173" s="32"/>
      <c r="RV173" s="32"/>
      <c r="RW173" s="32"/>
      <c r="RX173" s="32"/>
      <c r="RY173" s="32"/>
      <c r="RZ173" s="32"/>
      <c r="SA173" s="32"/>
      <c r="SB173" s="32"/>
      <c r="SC173" s="32"/>
      <c r="SD173" s="32"/>
      <c r="SE173" s="32"/>
      <c r="SF173" s="32"/>
      <c r="SG173" s="32"/>
      <c r="SH173" s="32"/>
      <c r="SI173" s="32"/>
      <c r="SJ173" s="32"/>
      <c r="SK173" s="32"/>
      <c r="SL173" s="32"/>
      <c r="SM173" s="32"/>
      <c r="SN173" s="32"/>
      <c r="SO173" s="32"/>
      <c r="SP173" s="32"/>
      <c r="SQ173" s="32"/>
      <c r="SR173" s="32"/>
      <c r="SS173" s="32"/>
      <c r="ST173" s="32"/>
      <c r="SU173" s="32"/>
      <c r="SV173" s="32"/>
      <c r="SW173" s="32"/>
      <c r="SX173" s="32"/>
      <c r="SY173" s="32"/>
      <c r="SZ173" s="32"/>
      <c r="TA173" s="32"/>
      <c r="TB173" s="32"/>
      <c r="TC173" s="32"/>
      <c r="TD173" s="32"/>
      <c r="TE173" s="32"/>
      <c r="TF173" s="32"/>
      <c r="TG173" s="32"/>
      <c r="TH173" s="32"/>
    </row>
    <row r="174" spans="1:528" s="34" customFormat="1" ht="21.75" customHeight="1" x14ac:dyDescent="0.25">
      <c r="A174" s="114" t="s">
        <v>196</v>
      </c>
      <c r="B174" s="127"/>
      <c r="C174" s="127"/>
      <c r="D174" s="82" t="s">
        <v>343</v>
      </c>
      <c r="E174" s="116">
        <f t="shared" ref="E174:P174" si="73">E175+E176+E177+E179+E180++E182+E178+E181+E183</f>
        <v>80910800</v>
      </c>
      <c r="F174" s="116">
        <f t="shared" si="73"/>
        <v>80910800</v>
      </c>
      <c r="G174" s="116">
        <f t="shared" si="73"/>
        <v>62366800</v>
      </c>
      <c r="H174" s="116">
        <f t="shared" si="73"/>
        <v>1914400</v>
      </c>
      <c r="I174" s="116">
        <f t="shared" si="73"/>
        <v>0</v>
      </c>
      <c r="J174" s="116">
        <f t="shared" si="73"/>
        <v>5468100</v>
      </c>
      <c r="K174" s="116">
        <f t="shared" si="73"/>
        <v>2708000</v>
      </c>
      <c r="L174" s="116">
        <f t="shared" si="73"/>
        <v>2756970</v>
      </c>
      <c r="M174" s="116">
        <f t="shared" si="73"/>
        <v>2239004</v>
      </c>
      <c r="N174" s="116">
        <f t="shared" si="73"/>
        <v>3300</v>
      </c>
      <c r="O174" s="116">
        <f t="shared" si="73"/>
        <v>2711130</v>
      </c>
      <c r="P174" s="116">
        <f t="shared" si="73"/>
        <v>86378900</v>
      </c>
      <c r="Q174" s="177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  <c r="QA174" s="33"/>
      <c r="QB174" s="33"/>
      <c r="QC174" s="33"/>
      <c r="QD174" s="33"/>
      <c r="QE174" s="33"/>
      <c r="QF174" s="33"/>
      <c r="QG174" s="33"/>
      <c r="QH174" s="33"/>
      <c r="QI174" s="33"/>
      <c r="QJ174" s="33"/>
      <c r="QK174" s="33"/>
      <c r="QL174" s="33"/>
      <c r="QM174" s="33"/>
      <c r="QN174" s="33"/>
      <c r="QO174" s="33"/>
      <c r="QP174" s="33"/>
      <c r="QQ174" s="33"/>
      <c r="QR174" s="33"/>
      <c r="QS174" s="33"/>
      <c r="QT174" s="33"/>
      <c r="QU174" s="33"/>
      <c r="QV174" s="33"/>
      <c r="QW174" s="33"/>
      <c r="QX174" s="33"/>
      <c r="QY174" s="33"/>
      <c r="QZ174" s="33"/>
      <c r="RA174" s="33"/>
      <c r="RB174" s="33"/>
      <c r="RC174" s="33"/>
      <c r="RD174" s="33"/>
      <c r="RE174" s="33"/>
      <c r="RF174" s="33"/>
      <c r="RG174" s="33"/>
      <c r="RH174" s="33"/>
      <c r="RI174" s="33"/>
      <c r="RJ174" s="33"/>
      <c r="RK174" s="33"/>
      <c r="RL174" s="33"/>
      <c r="RM174" s="33"/>
      <c r="RN174" s="33"/>
      <c r="RO174" s="33"/>
      <c r="RP174" s="33"/>
      <c r="RQ174" s="33"/>
      <c r="RR174" s="33"/>
      <c r="RS174" s="33"/>
      <c r="RT174" s="33"/>
      <c r="RU174" s="33"/>
      <c r="RV174" s="33"/>
      <c r="RW174" s="33"/>
      <c r="RX174" s="33"/>
      <c r="RY174" s="33"/>
      <c r="RZ174" s="33"/>
      <c r="SA174" s="33"/>
      <c r="SB174" s="33"/>
      <c r="SC174" s="33"/>
      <c r="SD174" s="33"/>
      <c r="SE174" s="33"/>
      <c r="SF174" s="33"/>
      <c r="SG174" s="33"/>
      <c r="SH174" s="33"/>
      <c r="SI174" s="33"/>
      <c r="SJ174" s="33"/>
      <c r="SK174" s="33"/>
      <c r="SL174" s="33"/>
      <c r="SM174" s="33"/>
      <c r="SN174" s="33"/>
      <c r="SO174" s="33"/>
      <c r="SP174" s="33"/>
      <c r="SQ174" s="33"/>
      <c r="SR174" s="33"/>
      <c r="SS174" s="33"/>
      <c r="ST174" s="33"/>
      <c r="SU174" s="33"/>
      <c r="SV174" s="33"/>
      <c r="SW174" s="33"/>
      <c r="SX174" s="33"/>
      <c r="SY174" s="33"/>
      <c r="SZ174" s="33"/>
      <c r="TA174" s="33"/>
      <c r="TB174" s="33"/>
      <c r="TC174" s="33"/>
      <c r="TD174" s="33"/>
      <c r="TE174" s="33"/>
      <c r="TF174" s="33"/>
      <c r="TG174" s="33"/>
      <c r="TH174" s="33"/>
    </row>
    <row r="175" spans="1:528" s="22" customFormat="1" ht="47.25" x14ac:dyDescent="0.25">
      <c r="A175" s="60" t="s">
        <v>143</v>
      </c>
      <c r="B175" s="107" t="str">
        <f>'дод 7'!A18</f>
        <v>0160</v>
      </c>
      <c r="C175" s="107" t="str">
        <f>'дод 7'!B18</f>
        <v>0111</v>
      </c>
      <c r="D175" s="36" t="s">
        <v>516</v>
      </c>
      <c r="E175" s="117">
        <f t="shared" ref="E175:E183" si="74">F175+I175</f>
        <v>2163700</v>
      </c>
      <c r="F175" s="117">
        <f>2113700+50000</f>
        <v>2163700</v>
      </c>
      <c r="G175" s="117">
        <f>1654500+41000</f>
        <v>1695500</v>
      </c>
      <c r="H175" s="117">
        <v>18000</v>
      </c>
      <c r="I175" s="117"/>
      <c r="J175" s="117">
        <f>L175+O175</f>
        <v>0</v>
      </c>
      <c r="K175" s="117"/>
      <c r="L175" s="117"/>
      <c r="M175" s="117"/>
      <c r="N175" s="117"/>
      <c r="O175" s="117"/>
      <c r="P175" s="117">
        <f t="shared" ref="P175:P183" si="75">E175+J175</f>
        <v>2163700</v>
      </c>
      <c r="Q175" s="177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</row>
    <row r="176" spans="1:528" s="22" customFormat="1" ht="19.5" customHeight="1" x14ac:dyDescent="0.25">
      <c r="A176" s="60" t="s">
        <v>531</v>
      </c>
      <c r="B176" s="107">
        <v>1080</v>
      </c>
      <c r="C176" s="60" t="s">
        <v>58</v>
      </c>
      <c r="D176" s="61" t="s">
        <v>532</v>
      </c>
      <c r="E176" s="117">
        <f t="shared" si="74"/>
        <v>50652500</v>
      </c>
      <c r="F176" s="117">
        <v>50652500</v>
      </c>
      <c r="G176" s="117">
        <v>40594000</v>
      </c>
      <c r="H176" s="117">
        <v>612300</v>
      </c>
      <c r="I176" s="117"/>
      <c r="J176" s="117">
        <f t="shared" ref="J176:J183" si="76">L176+O176</f>
        <v>2729100</v>
      </c>
      <c r="K176" s="117"/>
      <c r="L176" s="117">
        <v>2725970</v>
      </c>
      <c r="M176" s="117">
        <v>2226904</v>
      </c>
      <c r="N176" s="117"/>
      <c r="O176" s="117">
        <v>3130</v>
      </c>
      <c r="P176" s="117">
        <f t="shared" si="75"/>
        <v>53381600</v>
      </c>
      <c r="Q176" s="177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  <c r="TH176" s="23"/>
    </row>
    <row r="177" spans="1:528" s="22" customFormat="1" ht="21" customHeight="1" x14ac:dyDescent="0.25">
      <c r="A177" s="60" t="s">
        <v>197</v>
      </c>
      <c r="B177" s="107" t="str">
        <f>'дод 7'!A116</f>
        <v>4030</v>
      </c>
      <c r="C177" s="107" t="str">
        <f>'дод 7'!B116</f>
        <v>0824</v>
      </c>
      <c r="D177" s="61" t="str">
        <f>'дод 7'!C116</f>
        <v>Забезпечення діяльності бібліотек</v>
      </c>
      <c r="E177" s="117">
        <f t="shared" si="74"/>
        <v>22627900</v>
      </c>
      <c r="F177" s="117">
        <v>22627900</v>
      </c>
      <c r="G177" s="117">
        <v>16852700</v>
      </c>
      <c r="H177" s="117">
        <v>1133500</v>
      </c>
      <c r="I177" s="117"/>
      <c r="J177" s="117">
        <f t="shared" si="76"/>
        <v>220000</v>
      </c>
      <c r="K177" s="117">
        <v>195000</v>
      </c>
      <c r="L177" s="117">
        <v>25000</v>
      </c>
      <c r="M177" s="117">
        <v>12100</v>
      </c>
      <c r="N177" s="117"/>
      <c r="O177" s="117">
        <v>195000</v>
      </c>
      <c r="P177" s="117">
        <f t="shared" si="75"/>
        <v>22847900</v>
      </c>
      <c r="Q177" s="177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</row>
    <row r="178" spans="1:528" s="22" customFormat="1" ht="48.75" customHeight="1" x14ac:dyDescent="0.25">
      <c r="A178" s="60">
        <v>1014060</v>
      </c>
      <c r="B178" s="107" t="str">
        <f>'дод 7'!A117</f>
        <v>4060</v>
      </c>
      <c r="C178" s="107" t="str">
        <f>'дод 7'!B117</f>
        <v>0828</v>
      </c>
      <c r="D178" s="61" t="str">
        <f>'дод 7'!C117</f>
        <v>Забезпечення діяльності палаців i будинків культури, клубів, центрів дозвілля та iнших клубних закладів</v>
      </c>
      <c r="E178" s="117">
        <f t="shared" si="74"/>
        <v>2160300</v>
      </c>
      <c r="F178" s="117">
        <v>2160300</v>
      </c>
      <c r="G178" s="117">
        <v>1531600</v>
      </c>
      <c r="H178" s="117">
        <v>115700</v>
      </c>
      <c r="I178" s="117"/>
      <c r="J178" s="117">
        <f t="shared" si="76"/>
        <v>46000</v>
      </c>
      <c r="K178" s="117">
        <v>40000</v>
      </c>
      <c r="L178" s="117">
        <v>6000</v>
      </c>
      <c r="M178" s="117"/>
      <c r="N178" s="117">
        <v>3300</v>
      </c>
      <c r="O178" s="117">
        <v>40000</v>
      </c>
      <c r="P178" s="117">
        <f t="shared" si="75"/>
        <v>2206300</v>
      </c>
      <c r="Q178" s="177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</row>
    <row r="179" spans="1:528" s="24" customFormat="1" ht="33.75" customHeight="1" x14ac:dyDescent="0.25">
      <c r="A179" s="60">
        <v>1014081</v>
      </c>
      <c r="B179" s="107" t="str">
        <f>'дод 7'!A118</f>
        <v>4081</v>
      </c>
      <c r="C179" s="107" t="str">
        <f>'дод 7'!B118</f>
        <v>0829</v>
      </c>
      <c r="D179" s="61" t="str">
        <f>'дод 7'!C118</f>
        <v>Забезпечення діяльності інших закладів в галузі культури і мистецтва</v>
      </c>
      <c r="E179" s="117">
        <f t="shared" si="74"/>
        <v>2206400</v>
      </c>
      <c r="F179" s="117">
        <f>2127100+79300</f>
        <v>2206400</v>
      </c>
      <c r="G179" s="117">
        <f>1628000+65000</f>
        <v>1693000</v>
      </c>
      <c r="H179" s="117">
        <v>34900</v>
      </c>
      <c r="I179" s="117"/>
      <c r="J179" s="117">
        <f t="shared" si="76"/>
        <v>23000</v>
      </c>
      <c r="K179" s="117">
        <v>23000</v>
      </c>
      <c r="L179" s="117"/>
      <c r="M179" s="117"/>
      <c r="N179" s="117"/>
      <c r="O179" s="117">
        <v>23000</v>
      </c>
      <c r="P179" s="117">
        <f t="shared" si="75"/>
        <v>2229400</v>
      </c>
      <c r="Q179" s="177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  <c r="TH179" s="30"/>
    </row>
    <row r="180" spans="1:528" s="24" customFormat="1" ht="25.5" customHeight="1" x14ac:dyDescent="0.25">
      <c r="A180" s="60">
        <v>1014082</v>
      </c>
      <c r="B180" s="107" t="str">
        <f>'дод 7'!A119</f>
        <v>4082</v>
      </c>
      <c r="C180" s="107" t="str">
        <f>'дод 7'!B119</f>
        <v>0829</v>
      </c>
      <c r="D180" s="61" t="str">
        <f>'дод 7'!C119</f>
        <v>Інші заходи в галузі культури і мистецтва</v>
      </c>
      <c r="E180" s="117">
        <f t="shared" si="74"/>
        <v>1100000</v>
      </c>
      <c r="F180" s="117">
        <v>1100000</v>
      </c>
      <c r="G180" s="117"/>
      <c r="H180" s="117"/>
      <c r="I180" s="117"/>
      <c r="J180" s="117">
        <f t="shared" si="76"/>
        <v>0</v>
      </c>
      <c r="K180" s="117"/>
      <c r="L180" s="117"/>
      <c r="M180" s="117"/>
      <c r="N180" s="117"/>
      <c r="O180" s="117"/>
      <c r="P180" s="117">
        <f t="shared" si="75"/>
        <v>1100000</v>
      </c>
      <c r="Q180" s="177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  <c r="TH180" s="30"/>
    </row>
    <row r="181" spans="1:528" s="24" customFormat="1" ht="25.5" customHeight="1" x14ac:dyDescent="0.25">
      <c r="A181" s="60" t="s">
        <v>468</v>
      </c>
      <c r="B181" s="60" t="s">
        <v>469</v>
      </c>
      <c r="C181" s="60" t="s">
        <v>114</v>
      </c>
      <c r="D181" s="61" t="s">
        <v>470</v>
      </c>
      <c r="E181" s="117">
        <f t="shared" si="74"/>
        <v>0</v>
      </c>
      <c r="F181" s="117"/>
      <c r="G181" s="117"/>
      <c r="H181" s="117"/>
      <c r="I181" s="117"/>
      <c r="J181" s="117">
        <f t="shared" si="76"/>
        <v>950000</v>
      </c>
      <c r="K181" s="117">
        <v>950000</v>
      </c>
      <c r="L181" s="117"/>
      <c r="M181" s="117"/>
      <c r="N181" s="117"/>
      <c r="O181" s="117">
        <v>950000</v>
      </c>
      <c r="P181" s="117">
        <f t="shared" si="75"/>
        <v>950000</v>
      </c>
      <c r="Q181" s="177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</row>
    <row r="182" spans="1:528" s="22" customFormat="1" ht="22.5" customHeight="1" x14ac:dyDescent="0.25">
      <c r="A182" s="60" t="s">
        <v>149</v>
      </c>
      <c r="B182" s="107" t="str">
        <f>'дод 7'!A176</f>
        <v>7640</v>
      </c>
      <c r="C182" s="107" t="str">
        <f>'дод 7'!B176</f>
        <v>0470</v>
      </c>
      <c r="D182" s="61" t="s">
        <v>432</v>
      </c>
      <c r="E182" s="117">
        <f t="shared" si="74"/>
        <v>0</v>
      </c>
      <c r="F182" s="117"/>
      <c r="G182" s="117"/>
      <c r="H182" s="117"/>
      <c r="I182" s="117"/>
      <c r="J182" s="117">
        <f t="shared" si="76"/>
        <v>1500000</v>
      </c>
      <c r="K182" s="117">
        <v>1500000</v>
      </c>
      <c r="L182" s="117"/>
      <c r="M182" s="117"/>
      <c r="N182" s="117"/>
      <c r="O182" s="117">
        <v>1500000</v>
      </c>
      <c r="P182" s="117">
        <f t="shared" si="75"/>
        <v>1500000</v>
      </c>
      <c r="Q182" s="177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</row>
    <row r="183" spans="1:528" s="22" customFormat="1" ht="22.5" hidden="1" customHeight="1" x14ac:dyDescent="0.25">
      <c r="A183" s="60">
        <v>1018340</v>
      </c>
      <c r="B183" s="107" t="str">
        <f>'дод 7'!A198</f>
        <v>8340</v>
      </c>
      <c r="C183" s="107" t="str">
        <f>'дод 7'!B198</f>
        <v>0540</v>
      </c>
      <c r="D183" s="138" t="str">
        <f>'дод 7'!C198</f>
        <v>Природоохоронні заходи за рахунок цільових фондів</v>
      </c>
      <c r="E183" s="117">
        <f t="shared" si="74"/>
        <v>0</v>
      </c>
      <c r="F183" s="117"/>
      <c r="G183" s="117"/>
      <c r="H183" s="117"/>
      <c r="I183" s="117"/>
      <c r="J183" s="117">
        <f t="shared" si="76"/>
        <v>0</v>
      </c>
      <c r="K183" s="117"/>
      <c r="L183" s="117"/>
      <c r="M183" s="117"/>
      <c r="N183" s="117"/>
      <c r="O183" s="117"/>
      <c r="P183" s="117">
        <f t="shared" si="75"/>
        <v>0</v>
      </c>
      <c r="Q183" s="177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</row>
    <row r="184" spans="1:528" s="27" customFormat="1" ht="34.5" customHeight="1" x14ac:dyDescent="0.25">
      <c r="A184" s="128" t="s">
        <v>198</v>
      </c>
      <c r="B184" s="130"/>
      <c r="C184" s="130"/>
      <c r="D184" s="125" t="s">
        <v>33</v>
      </c>
      <c r="E184" s="113">
        <f>E185</f>
        <v>315513136</v>
      </c>
      <c r="F184" s="113">
        <f t="shared" ref="F184:J184" si="77">F185</f>
        <v>288463136</v>
      </c>
      <c r="G184" s="113">
        <f t="shared" si="77"/>
        <v>11274000</v>
      </c>
      <c r="H184" s="113">
        <f t="shared" si="77"/>
        <v>34732100</v>
      </c>
      <c r="I184" s="113">
        <f t="shared" si="77"/>
        <v>27050000</v>
      </c>
      <c r="J184" s="113">
        <f t="shared" si="77"/>
        <v>147954301</v>
      </c>
      <c r="K184" s="113">
        <f t="shared" ref="K184" si="78">K185</f>
        <v>141271223</v>
      </c>
      <c r="L184" s="113">
        <f t="shared" ref="L184" si="79">L185</f>
        <v>1611598</v>
      </c>
      <c r="M184" s="113">
        <f t="shared" ref="M184" si="80">M185</f>
        <v>0</v>
      </c>
      <c r="N184" s="113">
        <f t="shared" ref="N184" si="81">N185</f>
        <v>0</v>
      </c>
      <c r="O184" s="113">
        <f t="shared" ref="O184:P184" si="82">O185</f>
        <v>146342703</v>
      </c>
      <c r="P184" s="113">
        <f t="shared" si="82"/>
        <v>463467437</v>
      </c>
      <c r="Q184" s="177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  <c r="IW184" s="32"/>
      <c r="IX184" s="32"/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  <c r="JS184" s="32"/>
      <c r="JT184" s="32"/>
      <c r="JU184" s="32"/>
      <c r="JV184" s="32"/>
      <c r="JW184" s="32"/>
      <c r="JX184" s="32"/>
      <c r="JY184" s="32"/>
      <c r="JZ184" s="32"/>
      <c r="KA184" s="32"/>
      <c r="KB184" s="32"/>
      <c r="KC184" s="32"/>
      <c r="KD184" s="32"/>
      <c r="KE184" s="32"/>
      <c r="KF184" s="32"/>
      <c r="KG184" s="32"/>
      <c r="KH184" s="32"/>
      <c r="KI184" s="32"/>
      <c r="KJ184" s="32"/>
      <c r="KK184" s="32"/>
      <c r="KL184" s="32"/>
      <c r="KM184" s="32"/>
      <c r="KN184" s="32"/>
      <c r="KO184" s="32"/>
      <c r="KP184" s="32"/>
      <c r="KQ184" s="32"/>
      <c r="KR184" s="32"/>
      <c r="KS184" s="32"/>
      <c r="KT184" s="32"/>
      <c r="KU184" s="32"/>
      <c r="KV184" s="32"/>
      <c r="KW184" s="32"/>
      <c r="KX184" s="32"/>
      <c r="KY184" s="32"/>
      <c r="KZ184" s="32"/>
      <c r="LA184" s="32"/>
      <c r="LB184" s="32"/>
      <c r="LC184" s="32"/>
      <c r="LD184" s="32"/>
      <c r="LE184" s="32"/>
      <c r="LF184" s="32"/>
      <c r="LG184" s="32"/>
      <c r="LH184" s="32"/>
      <c r="LI184" s="32"/>
      <c r="LJ184" s="32"/>
      <c r="LK184" s="32"/>
      <c r="LL184" s="32"/>
      <c r="LM184" s="32"/>
      <c r="LN184" s="32"/>
      <c r="LO184" s="32"/>
      <c r="LP184" s="32"/>
      <c r="LQ184" s="32"/>
      <c r="LR184" s="32"/>
      <c r="LS184" s="32"/>
      <c r="LT184" s="32"/>
      <c r="LU184" s="32"/>
      <c r="LV184" s="32"/>
      <c r="LW184" s="32"/>
      <c r="LX184" s="32"/>
      <c r="LY184" s="32"/>
      <c r="LZ184" s="32"/>
      <c r="MA184" s="32"/>
      <c r="MB184" s="32"/>
      <c r="MC184" s="32"/>
      <c r="MD184" s="32"/>
      <c r="ME184" s="32"/>
      <c r="MF184" s="32"/>
      <c r="MG184" s="32"/>
      <c r="MH184" s="32"/>
      <c r="MI184" s="32"/>
      <c r="MJ184" s="32"/>
      <c r="MK184" s="32"/>
      <c r="ML184" s="32"/>
      <c r="MM184" s="32"/>
      <c r="MN184" s="32"/>
      <c r="MO184" s="32"/>
      <c r="MP184" s="32"/>
      <c r="MQ184" s="32"/>
      <c r="MR184" s="32"/>
      <c r="MS184" s="32"/>
      <c r="MT184" s="32"/>
      <c r="MU184" s="32"/>
      <c r="MV184" s="32"/>
      <c r="MW184" s="32"/>
      <c r="MX184" s="32"/>
      <c r="MY184" s="32"/>
      <c r="MZ184" s="32"/>
      <c r="NA184" s="32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</row>
    <row r="185" spans="1:528" s="34" customFormat="1" ht="36.75" customHeight="1" x14ac:dyDescent="0.25">
      <c r="A185" s="114" t="s">
        <v>199</v>
      </c>
      <c r="B185" s="127"/>
      <c r="C185" s="127"/>
      <c r="D185" s="82" t="s">
        <v>405</v>
      </c>
      <c r="E185" s="116">
        <f>E190+E191+E192+E193+E194+E195+E196+E197+E198+E199+E200+E202+E201+E204+E209+E210+E211+E213+E216+E217+E203+E206+E215+E214</f>
        <v>315513136</v>
      </c>
      <c r="F185" s="116">
        <f t="shared" ref="F185:P185" si="83">F190+F191+F192+F193+F194+F195+F196+F197+F198+F199+F200+F202+F201+F204+F209+F210+F211+F213+F216+F217+F203+F206+F215+F214</f>
        <v>288463136</v>
      </c>
      <c r="G185" s="116">
        <f t="shared" si="83"/>
        <v>11274000</v>
      </c>
      <c r="H185" s="116">
        <f t="shared" si="83"/>
        <v>34732100</v>
      </c>
      <c r="I185" s="116">
        <f t="shared" si="83"/>
        <v>27050000</v>
      </c>
      <c r="J185" s="116">
        <f t="shared" si="83"/>
        <v>147954301</v>
      </c>
      <c r="K185" s="116">
        <f t="shared" si="83"/>
        <v>141271223</v>
      </c>
      <c r="L185" s="116">
        <f t="shared" si="83"/>
        <v>1611598</v>
      </c>
      <c r="M185" s="116">
        <f t="shared" si="83"/>
        <v>0</v>
      </c>
      <c r="N185" s="116">
        <f t="shared" si="83"/>
        <v>0</v>
      </c>
      <c r="O185" s="116">
        <f t="shared" si="83"/>
        <v>146342703</v>
      </c>
      <c r="P185" s="116">
        <f t="shared" si="83"/>
        <v>463467437</v>
      </c>
      <c r="Q185" s="177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</row>
    <row r="186" spans="1:528" s="34" customFormat="1" ht="45" hidden="1" customHeight="1" x14ac:dyDescent="0.25">
      <c r="A186" s="114"/>
      <c r="B186" s="127"/>
      <c r="C186" s="127"/>
      <c r="D186" s="82" t="s">
        <v>397</v>
      </c>
      <c r="E186" s="116">
        <f>E205</f>
        <v>0</v>
      </c>
      <c r="F186" s="116">
        <f t="shared" ref="F186:P186" si="84">F205</f>
        <v>0</v>
      </c>
      <c r="G186" s="116">
        <f t="shared" si="84"/>
        <v>0</v>
      </c>
      <c r="H186" s="116">
        <f t="shared" si="84"/>
        <v>0</v>
      </c>
      <c r="I186" s="116">
        <f t="shared" si="84"/>
        <v>0</v>
      </c>
      <c r="J186" s="116">
        <f t="shared" si="84"/>
        <v>0</v>
      </c>
      <c r="K186" s="116">
        <f t="shared" si="84"/>
        <v>0</v>
      </c>
      <c r="L186" s="116">
        <f t="shared" si="84"/>
        <v>0</v>
      </c>
      <c r="M186" s="116">
        <f t="shared" si="84"/>
        <v>0</v>
      </c>
      <c r="N186" s="116">
        <f t="shared" si="84"/>
        <v>0</v>
      </c>
      <c r="O186" s="116">
        <f t="shared" si="84"/>
        <v>0</v>
      </c>
      <c r="P186" s="116">
        <f t="shared" si="84"/>
        <v>0</v>
      </c>
      <c r="Q186" s="177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</row>
    <row r="187" spans="1:528" s="34" customFormat="1" ht="96.75" hidden="1" customHeight="1" x14ac:dyDescent="0.25">
      <c r="A187" s="114"/>
      <c r="B187" s="127"/>
      <c r="C187" s="127"/>
      <c r="D187" s="82" t="s">
        <v>406</v>
      </c>
      <c r="E187" s="116">
        <f>E207</f>
        <v>0</v>
      </c>
      <c r="F187" s="116">
        <f t="shared" ref="F187:P187" si="85">F207</f>
        <v>0</v>
      </c>
      <c r="G187" s="116">
        <f t="shared" si="85"/>
        <v>0</v>
      </c>
      <c r="H187" s="116">
        <f t="shared" si="85"/>
        <v>0</v>
      </c>
      <c r="I187" s="116">
        <f t="shared" si="85"/>
        <v>0</v>
      </c>
      <c r="J187" s="116">
        <f t="shared" si="85"/>
        <v>0</v>
      </c>
      <c r="K187" s="116">
        <f t="shared" si="85"/>
        <v>0</v>
      </c>
      <c r="L187" s="116">
        <f t="shared" si="85"/>
        <v>0</v>
      </c>
      <c r="M187" s="116">
        <f t="shared" si="85"/>
        <v>0</v>
      </c>
      <c r="N187" s="116">
        <f t="shared" si="85"/>
        <v>0</v>
      </c>
      <c r="O187" s="116">
        <f t="shared" si="85"/>
        <v>0</v>
      </c>
      <c r="P187" s="116">
        <f t="shared" si="85"/>
        <v>0</v>
      </c>
      <c r="Q187" s="177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  <c r="IW187" s="33"/>
      <c r="IX187" s="33"/>
      <c r="IY187" s="33"/>
      <c r="IZ187" s="33"/>
      <c r="JA187" s="33"/>
      <c r="JB187" s="33"/>
      <c r="JC187" s="33"/>
      <c r="JD187" s="33"/>
      <c r="JE187" s="33"/>
      <c r="JF187" s="33"/>
      <c r="JG187" s="33"/>
      <c r="JH187" s="33"/>
      <c r="JI187" s="33"/>
      <c r="JJ187" s="33"/>
      <c r="JK187" s="33"/>
      <c r="JL187" s="33"/>
      <c r="JM187" s="33"/>
      <c r="JN187" s="33"/>
      <c r="JO187" s="33"/>
      <c r="JP187" s="33"/>
      <c r="JQ187" s="33"/>
      <c r="JR187" s="33"/>
      <c r="JS187" s="33"/>
      <c r="JT187" s="33"/>
      <c r="JU187" s="33"/>
      <c r="JV187" s="33"/>
      <c r="JW187" s="33"/>
      <c r="JX187" s="33"/>
      <c r="JY187" s="33"/>
      <c r="JZ187" s="33"/>
      <c r="KA187" s="33"/>
      <c r="KB187" s="33"/>
      <c r="KC187" s="33"/>
      <c r="KD187" s="33"/>
      <c r="KE187" s="33"/>
      <c r="KF187" s="33"/>
      <c r="KG187" s="33"/>
      <c r="KH187" s="33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  <c r="LD187" s="33"/>
      <c r="LE187" s="33"/>
      <c r="LF187" s="33"/>
      <c r="LG187" s="33"/>
      <c r="LH187" s="33"/>
      <c r="LI187" s="33"/>
      <c r="LJ187" s="33"/>
      <c r="LK187" s="33"/>
      <c r="LL187" s="33"/>
      <c r="LM187" s="33"/>
      <c r="LN187" s="33"/>
      <c r="LO187" s="33"/>
      <c r="LP187" s="33"/>
      <c r="LQ187" s="33"/>
      <c r="LR187" s="33"/>
      <c r="LS187" s="33"/>
      <c r="LT187" s="33"/>
      <c r="LU187" s="33"/>
      <c r="LV187" s="33"/>
      <c r="LW187" s="33"/>
      <c r="LX187" s="33"/>
      <c r="LY187" s="33"/>
      <c r="LZ187" s="33"/>
      <c r="MA187" s="33"/>
      <c r="MB187" s="33"/>
      <c r="MC187" s="33"/>
      <c r="MD187" s="33"/>
      <c r="ME187" s="33"/>
      <c r="MF187" s="33"/>
      <c r="MG187" s="33"/>
      <c r="MH187" s="33"/>
      <c r="MI187" s="33"/>
      <c r="MJ187" s="33"/>
      <c r="MK187" s="33"/>
      <c r="ML187" s="33"/>
      <c r="MM187" s="33"/>
      <c r="MN187" s="33"/>
      <c r="MO187" s="33"/>
      <c r="MP187" s="33"/>
      <c r="MQ187" s="33"/>
      <c r="MR187" s="33"/>
      <c r="MS187" s="33"/>
      <c r="MT187" s="33"/>
      <c r="MU187" s="33"/>
      <c r="MV187" s="33"/>
      <c r="MW187" s="33"/>
      <c r="MX187" s="33"/>
      <c r="MY187" s="33"/>
      <c r="MZ187" s="33"/>
      <c r="NA187" s="33"/>
      <c r="NB187" s="33"/>
      <c r="NC187" s="33"/>
      <c r="ND187" s="33"/>
      <c r="NE187" s="33"/>
      <c r="NF187" s="33"/>
      <c r="NG187" s="33"/>
      <c r="NH187" s="33"/>
      <c r="NI187" s="33"/>
      <c r="NJ187" s="33"/>
      <c r="NK187" s="33"/>
      <c r="NL187" s="33"/>
      <c r="NM187" s="33"/>
      <c r="NN187" s="33"/>
      <c r="NO187" s="33"/>
      <c r="NP187" s="33"/>
      <c r="NQ187" s="33"/>
      <c r="NR187" s="33"/>
      <c r="NS187" s="33"/>
      <c r="NT187" s="33"/>
      <c r="NU187" s="33"/>
      <c r="NV187" s="33"/>
      <c r="NW187" s="33"/>
      <c r="NX187" s="33"/>
      <c r="NY187" s="33"/>
      <c r="NZ187" s="33"/>
      <c r="OA187" s="33"/>
      <c r="OB187" s="33"/>
      <c r="OC187" s="33"/>
      <c r="OD187" s="33"/>
      <c r="OE187" s="33"/>
      <c r="OF187" s="33"/>
      <c r="OG187" s="33"/>
      <c r="OH187" s="33"/>
      <c r="OI187" s="33"/>
      <c r="OJ187" s="33"/>
      <c r="OK187" s="33"/>
      <c r="OL187" s="33"/>
      <c r="OM187" s="33"/>
      <c r="ON187" s="33"/>
      <c r="OO187" s="33"/>
      <c r="OP187" s="33"/>
      <c r="OQ187" s="33"/>
      <c r="OR187" s="33"/>
      <c r="OS187" s="33"/>
      <c r="OT187" s="33"/>
      <c r="OU187" s="33"/>
      <c r="OV187" s="33"/>
      <c r="OW187" s="33"/>
      <c r="OX187" s="33"/>
      <c r="OY187" s="33"/>
      <c r="OZ187" s="33"/>
      <c r="PA187" s="33"/>
      <c r="PB187" s="33"/>
      <c r="PC187" s="33"/>
      <c r="PD187" s="33"/>
      <c r="PE187" s="33"/>
      <c r="PF187" s="33"/>
      <c r="PG187" s="33"/>
      <c r="PH187" s="33"/>
      <c r="PI187" s="33"/>
      <c r="PJ187" s="33"/>
      <c r="PK187" s="33"/>
      <c r="PL187" s="33"/>
      <c r="PM187" s="33"/>
      <c r="PN187" s="33"/>
      <c r="PO187" s="33"/>
      <c r="PP187" s="33"/>
      <c r="PQ187" s="33"/>
      <c r="PR187" s="33"/>
      <c r="PS187" s="33"/>
      <c r="PT187" s="33"/>
      <c r="PU187" s="33"/>
      <c r="PV187" s="33"/>
      <c r="PW187" s="33"/>
      <c r="PX187" s="33"/>
      <c r="PY187" s="33"/>
      <c r="PZ187" s="33"/>
      <c r="QA187" s="33"/>
      <c r="QB187" s="33"/>
      <c r="QC187" s="33"/>
      <c r="QD187" s="33"/>
      <c r="QE187" s="33"/>
      <c r="QF187" s="33"/>
      <c r="QG187" s="33"/>
      <c r="QH187" s="33"/>
      <c r="QI187" s="33"/>
      <c r="QJ187" s="33"/>
      <c r="QK187" s="33"/>
      <c r="QL187" s="33"/>
      <c r="QM187" s="33"/>
      <c r="QN187" s="33"/>
      <c r="QO187" s="33"/>
      <c r="QP187" s="33"/>
      <c r="QQ187" s="33"/>
      <c r="QR187" s="33"/>
      <c r="QS187" s="33"/>
      <c r="QT187" s="33"/>
      <c r="QU187" s="33"/>
      <c r="QV187" s="33"/>
      <c r="QW187" s="33"/>
      <c r="QX187" s="33"/>
      <c r="QY187" s="33"/>
      <c r="QZ187" s="33"/>
      <c r="RA187" s="33"/>
      <c r="RB187" s="33"/>
      <c r="RC187" s="33"/>
      <c r="RD187" s="33"/>
      <c r="RE187" s="33"/>
      <c r="RF187" s="33"/>
      <c r="RG187" s="33"/>
      <c r="RH187" s="33"/>
      <c r="RI187" s="33"/>
      <c r="RJ187" s="33"/>
      <c r="RK187" s="33"/>
      <c r="RL187" s="33"/>
      <c r="RM187" s="33"/>
      <c r="RN187" s="33"/>
      <c r="RO187" s="33"/>
      <c r="RP187" s="33"/>
      <c r="RQ187" s="33"/>
      <c r="RR187" s="33"/>
      <c r="RS187" s="33"/>
      <c r="RT187" s="33"/>
      <c r="RU187" s="33"/>
      <c r="RV187" s="33"/>
      <c r="RW187" s="33"/>
      <c r="RX187" s="33"/>
      <c r="RY187" s="33"/>
      <c r="RZ187" s="33"/>
      <c r="SA187" s="33"/>
      <c r="SB187" s="33"/>
      <c r="SC187" s="33"/>
      <c r="SD187" s="33"/>
      <c r="SE187" s="33"/>
      <c r="SF187" s="33"/>
      <c r="SG187" s="33"/>
      <c r="SH187" s="33"/>
      <c r="SI187" s="33"/>
      <c r="SJ187" s="33"/>
      <c r="SK187" s="33"/>
      <c r="SL187" s="33"/>
      <c r="SM187" s="33"/>
      <c r="SN187" s="33"/>
      <c r="SO187" s="33"/>
      <c r="SP187" s="33"/>
      <c r="SQ187" s="33"/>
      <c r="SR187" s="33"/>
      <c r="SS187" s="33"/>
      <c r="ST187" s="33"/>
      <c r="SU187" s="33"/>
      <c r="SV187" s="33"/>
      <c r="SW187" s="33"/>
      <c r="SX187" s="33"/>
      <c r="SY187" s="33"/>
      <c r="SZ187" s="33"/>
      <c r="TA187" s="33"/>
      <c r="TB187" s="33"/>
      <c r="TC187" s="33"/>
      <c r="TD187" s="33"/>
      <c r="TE187" s="33"/>
      <c r="TF187" s="33"/>
      <c r="TG187" s="33"/>
      <c r="TH187" s="33"/>
    </row>
    <row r="188" spans="1:528" s="34" customFormat="1" ht="75" hidden="1" customHeight="1" x14ac:dyDescent="0.25">
      <c r="A188" s="114"/>
      <c r="B188" s="127"/>
      <c r="C188" s="127"/>
      <c r="D188" s="82" t="s">
        <v>458</v>
      </c>
      <c r="E188" s="116">
        <f>E208</f>
        <v>0</v>
      </c>
      <c r="F188" s="116">
        <f t="shared" ref="F188:P188" si="86">F208</f>
        <v>0</v>
      </c>
      <c r="G188" s="116">
        <f t="shared" si="86"/>
        <v>0</v>
      </c>
      <c r="H188" s="116">
        <f t="shared" si="86"/>
        <v>0</v>
      </c>
      <c r="I188" s="116">
        <f t="shared" si="86"/>
        <v>0</v>
      </c>
      <c r="J188" s="116">
        <f t="shared" si="86"/>
        <v>0</v>
      </c>
      <c r="K188" s="116">
        <f t="shared" si="86"/>
        <v>0</v>
      </c>
      <c r="L188" s="116">
        <f t="shared" si="86"/>
        <v>0</v>
      </c>
      <c r="M188" s="116">
        <f t="shared" si="86"/>
        <v>0</v>
      </c>
      <c r="N188" s="116">
        <f t="shared" si="86"/>
        <v>0</v>
      </c>
      <c r="O188" s="116">
        <f t="shared" si="86"/>
        <v>0</v>
      </c>
      <c r="P188" s="116">
        <f t="shared" si="86"/>
        <v>0</v>
      </c>
      <c r="Q188" s="177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</row>
    <row r="189" spans="1:528" s="34" customFormat="1" ht="15.75" x14ac:dyDescent="0.25">
      <c r="A189" s="114"/>
      <c r="B189" s="127"/>
      <c r="C189" s="127"/>
      <c r="D189" s="88" t="s">
        <v>429</v>
      </c>
      <c r="E189" s="116">
        <f>E212</f>
        <v>0</v>
      </c>
      <c r="F189" s="116">
        <f t="shared" ref="F189:P189" si="87">F212</f>
        <v>0</v>
      </c>
      <c r="G189" s="116">
        <f t="shared" si="87"/>
        <v>0</v>
      </c>
      <c r="H189" s="116">
        <f t="shared" si="87"/>
        <v>0</v>
      </c>
      <c r="I189" s="116">
        <f t="shared" si="87"/>
        <v>0</v>
      </c>
      <c r="J189" s="116">
        <f t="shared" si="87"/>
        <v>26250000</v>
      </c>
      <c r="K189" s="116">
        <f t="shared" si="87"/>
        <v>26250000</v>
      </c>
      <c r="L189" s="116">
        <f t="shared" si="87"/>
        <v>0</v>
      </c>
      <c r="M189" s="116">
        <f t="shared" si="87"/>
        <v>0</v>
      </c>
      <c r="N189" s="116">
        <f t="shared" si="87"/>
        <v>0</v>
      </c>
      <c r="O189" s="116">
        <f t="shared" si="87"/>
        <v>26250000</v>
      </c>
      <c r="P189" s="116">
        <f t="shared" si="87"/>
        <v>26250000</v>
      </c>
      <c r="Q189" s="177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</row>
    <row r="190" spans="1:528" s="22" customFormat="1" ht="47.25" x14ac:dyDescent="0.25">
      <c r="A190" s="60" t="s">
        <v>200</v>
      </c>
      <c r="B190" s="107" t="str">
        <f>'дод 7'!A18</f>
        <v>0160</v>
      </c>
      <c r="C190" s="107" t="str">
        <f>'дод 7'!B18</f>
        <v>0111</v>
      </c>
      <c r="D190" s="36" t="s">
        <v>516</v>
      </c>
      <c r="E190" s="117">
        <f t="shared" ref="E190:E217" si="88">F190+I190</f>
        <v>14436900</v>
      </c>
      <c r="F190" s="117">
        <v>14436900</v>
      </c>
      <c r="G190" s="117">
        <v>11274000</v>
      </c>
      <c r="H190" s="117">
        <v>203100</v>
      </c>
      <c r="I190" s="117"/>
      <c r="J190" s="117">
        <f>L190+O190</f>
        <v>0</v>
      </c>
      <c r="K190" s="117"/>
      <c r="L190" s="117"/>
      <c r="M190" s="117"/>
      <c r="N190" s="117"/>
      <c r="O190" s="117"/>
      <c r="P190" s="117">
        <f t="shared" ref="P190:P217" si="89">E190+J190</f>
        <v>14436900</v>
      </c>
      <c r="Q190" s="177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</row>
    <row r="191" spans="1:528" s="22" customFormat="1" ht="19.5" customHeight="1" x14ac:dyDescent="0.25">
      <c r="A191" s="121" t="s">
        <v>309</v>
      </c>
      <c r="B191" s="42" t="str">
        <f>'дод 7'!A107</f>
        <v>3210</v>
      </c>
      <c r="C191" s="42" t="str">
        <f>'дод 7'!B107</f>
        <v>1050</v>
      </c>
      <c r="D191" s="36" t="str">
        <f>'дод 7'!C107</f>
        <v>Організація та проведення громадських робіт</v>
      </c>
      <c r="E191" s="117">
        <f t="shared" si="88"/>
        <v>200000</v>
      </c>
      <c r="F191" s="117">
        <v>200000</v>
      </c>
      <c r="G191" s="117"/>
      <c r="H191" s="117"/>
      <c r="I191" s="117"/>
      <c r="J191" s="117">
        <f t="shared" ref="J191:J217" si="90">L191+O191</f>
        <v>0</v>
      </c>
      <c r="K191" s="117"/>
      <c r="L191" s="117"/>
      <c r="M191" s="117"/>
      <c r="N191" s="117"/>
      <c r="O191" s="117"/>
      <c r="P191" s="117">
        <f t="shared" si="89"/>
        <v>200000</v>
      </c>
      <c r="Q191" s="177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</row>
    <row r="192" spans="1:528" s="22" customFormat="1" ht="33.75" customHeight="1" x14ac:dyDescent="0.25">
      <c r="A192" s="60" t="s">
        <v>201</v>
      </c>
      <c r="B192" s="107" t="str">
        <f>'дод 7'!A129</f>
        <v>6011</v>
      </c>
      <c r="C192" s="107" t="str">
        <f>'дод 7'!B129</f>
        <v>0610</v>
      </c>
      <c r="D192" s="61" t="str">
        <f>'дод 7'!C129</f>
        <v>Експлуатація та технічне обслуговування житлового фонду</v>
      </c>
      <c r="E192" s="117">
        <f t="shared" si="88"/>
        <v>0</v>
      </c>
      <c r="F192" s="117"/>
      <c r="G192" s="117"/>
      <c r="H192" s="117"/>
      <c r="I192" s="117"/>
      <c r="J192" s="117">
        <f t="shared" si="90"/>
        <v>7090572</v>
      </c>
      <c r="K192" s="117">
        <v>7054092</v>
      </c>
      <c r="L192" s="117"/>
      <c r="M192" s="117"/>
      <c r="N192" s="117"/>
      <c r="O192" s="117">
        <v>7090572</v>
      </c>
      <c r="P192" s="117">
        <f t="shared" si="89"/>
        <v>7090572</v>
      </c>
      <c r="Q192" s="177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</row>
    <row r="193" spans="1:528" s="22" customFormat="1" ht="31.5" x14ac:dyDescent="0.25">
      <c r="A193" s="60" t="s">
        <v>202</v>
      </c>
      <c r="B193" s="107" t="str">
        <f>'дод 7'!A130</f>
        <v>6013</v>
      </c>
      <c r="C193" s="107" t="str">
        <f>'дод 7'!B130</f>
        <v>0620</v>
      </c>
      <c r="D193" s="61" t="str">
        <f>'дод 7'!C130</f>
        <v>Забезпечення діяльності водопровідно-каналізаційного господарства</v>
      </c>
      <c r="E193" s="117">
        <f t="shared" si="88"/>
        <v>28860000</v>
      </c>
      <c r="F193" s="117">
        <f>610000+3000000</f>
        <v>3610000</v>
      </c>
      <c r="G193" s="117"/>
      <c r="H193" s="117"/>
      <c r="I193" s="117">
        <f>28470000-3000000-220000</f>
        <v>25250000</v>
      </c>
      <c r="J193" s="117">
        <f t="shared" si="90"/>
        <v>230000</v>
      </c>
      <c r="K193" s="117">
        <v>230000</v>
      </c>
      <c r="L193" s="117"/>
      <c r="M193" s="117"/>
      <c r="N193" s="117"/>
      <c r="O193" s="117">
        <v>230000</v>
      </c>
      <c r="P193" s="117">
        <f t="shared" si="89"/>
        <v>29090000</v>
      </c>
      <c r="Q193" s="177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  <c r="TH193" s="23"/>
    </row>
    <row r="194" spans="1:528" s="22" customFormat="1" ht="30" customHeight="1" x14ac:dyDescent="0.25">
      <c r="A194" s="60" t="s">
        <v>263</v>
      </c>
      <c r="B194" s="107" t="str">
        <f>'дод 7'!A131</f>
        <v>6015</v>
      </c>
      <c r="C194" s="107" t="str">
        <f>'дод 7'!B131</f>
        <v>0620</v>
      </c>
      <c r="D194" s="61" t="str">
        <f>'дод 7'!C131</f>
        <v>Забезпечення надійної та безперебійної експлуатації ліфтів</v>
      </c>
      <c r="E194" s="117">
        <f t="shared" si="88"/>
        <v>99980</v>
      </c>
      <c r="F194" s="117">
        <v>99980</v>
      </c>
      <c r="G194" s="117"/>
      <c r="H194" s="117"/>
      <c r="I194" s="117"/>
      <c r="J194" s="117">
        <f t="shared" si="90"/>
        <v>6650000</v>
      </c>
      <c r="K194" s="117">
        <f>15000000-8400000</f>
        <v>6600000</v>
      </c>
      <c r="L194" s="117"/>
      <c r="M194" s="117"/>
      <c r="N194" s="117"/>
      <c r="O194" s="117">
        <f>15050000-8400000</f>
        <v>6650000</v>
      </c>
      <c r="P194" s="117">
        <f t="shared" si="89"/>
        <v>6749980</v>
      </c>
      <c r="Q194" s="177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</row>
    <row r="195" spans="1:528" s="22" customFormat="1" ht="32.25" customHeight="1" x14ac:dyDescent="0.25">
      <c r="A195" s="60" t="s">
        <v>266</v>
      </c>
      <c r="B195" s="107" t="str">
        <f>'дод 7'!A132</f>
        <v>6017</v>
      </c>
      <c r="C195" s="107" t="str">
        <f>'дод 7'!B132</f>
        <v>0620</v>
      </c>
      <c r="D195" s="61" t="str">
        <f>'дод 7'!C132</f>
        <v>Інша діяльність, пов’язана з експлуатацією об’єктів житлово-комунального господарства</v>
      </c>
      <c r="E195" s="117">
        <f t="shared" si="88"/>
        <v>100000</v>
      </c>
      <c r="F195" s="117">
        <v>100000</v>
      </c>
      <c r="G195" s="117"/>
      <c r="H195" s="117"/>
      <c r="I195" s="117"/>
      <c r="J195" s="117">
        <f t="shared" si="90"/>
        <v>0</v>
      </c>
      <c r="K195" s="117"/>
      <c r="L195" s="117"/>
      <c r="M195" s="117"/>
      <c r="N195" s="117"/>
      <c r="O195" s="117"/>
      <c r="P195" s="117">
        <f t="shared" si="89"/>
        <v>100000</v>
      </c>
      <c r="Q195" s="177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</row>
    <row r="196" spans="1:528" s="22" customFormat="1" ht="47.25" x14ac:dyDescent="0.25">
      <c r="A196" s="60" t="s">
        <v>203</v>
      </c>
      <c r="B196" s="107" t="str">
        <f>'дод 7'!A133</f>
        <v>6020</v>
      </c>
      <c r="C196" s="107" t="str">
        <f>'дод 7'!B133</f>
        <v>0620</v>
      </c>
      <c r="D196" s="61" t="str">
        <f>'дод 7'!C133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6" s="117">
        <f t="shared" si="88"/>
        <v>300000</v>
      </c>
      <c r="F196" s="117"/>
      <c r="G196" s="117"/>
      <c r="H196" s="117"/>
      <c r="I196" s="117">
        <v>300000</v>
      </c>
      <c r="J196" s="117">
        <f t="shared" si="90"/>
        <v>0</v>
      </c>
      <c r="K196" s="117"/>
      <c r="L196" s="117"/>
      <c r="M196" s="117"/>
      <c r="N196" s="117"/>
      <c r="O196" s="117"/>
      <c r="P196" s="117">
        <f t="shared" si="89"/>
        <v>300000</v>
      </c>
      <c r="Q196" s="177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</row>
    <row r="197" spans="1:528" s="22" customFormat="1" ht="21.75" customHeight="1" x14ac:dyDescent="0.25">
      <c r="A197" s="60" t="s">
        <v>204</v>
      </c>
      <c r="B197" s="107" t="str">
        <f>'дод 7'!A134</f>
        <v>6030</v>
      </c>
      <c r="C197" s="107" t="str">
        <f>'дод 7'!B134</f>
        <v>0620</v>
      </c>
      <c r="D197" s="61" t="str">
        <f>'дод 7'!C134</f>
        <v>Організація благоустрою населених пунктів</v>
      </c>
      <c r="E197" s="117">
        <f t="shared" si="88"/>
        <v>220864874.13</v>
      </c>
      <c r="F197" s="117">
        <f>187286868-124500+3000000+25000000+5000000+5000000+300000-4200000+60000-457493.87</f>
        <v>220864874.13</v>
      </c>
      <c r="G197" s="117"/>
      <c r="H197" s="117">
        <f>29504500+5000000</f>
        <v>34504500</v>
      </c>
      <c r="I197" s="117"/>
      <c r="J197" s="117">
        <f t="shared" si="90"/>
        <v>28422020</v>
      </c>
      <c r="K197" s="117">
        <f>33186720+4175300+2800000+210000-4000000-2000000-2000000-6200000+1500000+750000</f>
        <v>28422020</v>
      </c>
      <c r="L197" s="131"/>
      <c r="M197" s="117"/>
      <c r="N197" s="117"/>
      <c r="O197" s="117">
        <f>33186720+4175300+2800000+210000-4000000-2000000-2000000-6200000+1500000+750000</f>
        <v>28422020</v>
      </c>
      <c r="P197" s="117">
        <f t="shared" si="89"/>
        <v>249286894.13</v>
      </c>
      <c r="Q197" s="177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</row>
    <row r="198" spans="1:528" s="22" customFormat="1" ht="31.5" customHeight="1" x14ac:dyDescent="0.25">
      <c r="A198" s="60" t="s">
        <v>256</v>
      </c>
      <c r="B198" s="107" t="str">
        <f>'дод 7'!A138</f>
        <v>6090</v>
      </c>
      <c r="C198" s="107" t="str">
        <f>'дод 7'!B138</f>
        <v>0640</v>
      </c>
      <c r="D198" s="61" t="str">
        <f>'дод 7'!C138</f>
        <v>Інша діяльність у сфері житлово-комунального господарства</v>
      </c>
      <c r="E198" s="117">
        <f t="shared" si="88"/>
        <v>47773888</v>
      </c>
      <c r="F198" s="117">
        <f>14629688+300000+33600000-755800</f>
        <v>47773888</v>
      </c>
      <c r="G198" s="117"/>
      <c r="H198" s="117">
        <v>24500</v>
      </c>
      <c r="I198" s="117"/>
      <c r="J198" s="117">
        <f t="shared" si="90"/>
        <v>1785000</v>
      </c>
      <c r="K198" s="117"/>
      <c r="L198" s="117"/>
      <c r="M198" s="117"/>
      <c r="N198" s="117"/>
      <c r="O198" s="117">
        <v>1785000</v>
      </c>
      <c r="P198" s="117">
        <f t="shared" si="89"/>
        <v>49558888</v>
      </c>
      <c r="Q198" s="177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</row>
    <row r="199" spans="1:528" s="22" customFormat="1" ht="31.5" x14ac:dyDescent="0.25">
      <c r="A199" s="60" t="s">
        <v>275</v>
      </c>
      <c r="B199" s="107" t="str">
        <f>'дод 7'!A147</f>
        <v>7310</v>
      </c>
      <c r="C199" s="107" t="str">
        <f>'дод 7'!B147</f>
        <v>0443</v>
      </c>
      <c r="D199" s="61" t="str">
        <f>'дод 7'!C147</f>
        <v>Будівництво об'єктів житлово-комунального господарства</v>
      </c>
      <c r="E199" s="117">
        <f t="shared" si="88"/>
        <v>0</v>
      </c>
      <c r="F199" s="117"/>
      <c r="G199" s="117"/>
      <c r="H199" s="117"/>
      <c r="I199" s="117"/>
      <c r="J199" s="117">
        <f t="shared" si="90"/>
        <v>19836513</v>
      </c>
      <c r="K199" s="117">
        <f>18836513+1000000</f>
        <v>19836513</v>
      </c>
      <c r="L199" s="117"/>
      <c r="M199" s="117"/>
      <c r="N199" s="117"/>
      <c r="O199" s="117">
        <f>18836513+1000000</f>
        <v>19836513</v>
      </c>
      <c r="P199" s="117">
        <f t="shared" si="89"/>
        <v>19836513</v>
      </c>
      <c r="Q199" s="177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</row>
    <row r="200" spans="1:528" s="22" customFormat="1" ht="20.25" customHeight="1" x14ac:dyDescent="0.25">
      <c r="A200" s="60" t="s">
        <v>277</v>
      </c>
      <c r="B200" s="107" t="str">
        <f>'дод 7'!A153</f>
        <v>7330</v>
      </c>
      <c r="C200" s="107" t="str">
        <f>'дод 7'!B153</f>
        <v>0443</v>
      </c>
      <c r="D200" s="61" t="str">
        <f>'дод 7'!C153</f>
        <v>Будівництво інших об'єктів комунальної власності</v>
      </c>
      <c r="E200" s="117">
        <f t="shared" si="88"/>
        <v>0</v>
      </c>
      <c r="F200" s="117"/>
      <c r="G200" s="117"/>
      <c r="H200" s="117"/>
      <c r="I200" s="117"/>
      <c r="J200" s="117">
        <f t="shared" si="90"/>
        <v>22088598</v>
      </c>
      <c r="K200" s="117">
        <f>16788598+300000+5000000</f>
        <v>22088598</v>
      </c>
      <c r="L200" s="117"/>
      <c r="M200" s="117"/>
      <c r="N200" s="117"/>
      <c r="O200" s="117">
        <f>16788598+300000+5000000</f>
        <v>22088598</v>
      </c>
      <c r="P200" s="117">
        <f t="shared" si="89"/>
        <v>22088598</v>
      </c>
      <c r="Q200" s="177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</row>
    <row r="201" spans="1:528" s="22" customFormat="1" ht="29.25" customHeight="1" x14ac:dyDescent="0.25">
      <c r="A201" s="60" t="s">
        <v>205</v>
      </c>
      <c r="B201" s="107">
        <v>7340</v>
      </c>
      <c r="C201" s="107" t="str">
        <f>'дод 7'!B152</f>
        <v>0443</v>
      </c>
      <c r="D201" s="61" t="str">
        <f>'дод 7'!C154</f>
        <v>Проектування, реставрація та охорона пам'яток архітектури</v>
      </c>
      <c r="E201" s="117">
        <f t="shared" ref="E201" si="91">F201+I201</f>
        <v>0</v>
      </c>
      <c r="F201" s="117"/>
      <c r="G201" s="117"/>
      <c r="H201" s="117"/>
      <c r="I201" s="117"/>
      <c r="J201" s="117">
        <f t="shared" ref="J201" si="92">L201+O201</f>
        <v>3250000</v>
      </c>
      <c r="K201" s="117">
        <v>3250000</v>
      </c>
      <c r="L201" s="117"/>
      <c r="M201" s="117"/>
      <c r="N201" s="117"/>
      <c r="O201" s="117">
        <v>3250000</v>
      </c>
      <c r="P201" s="117">
        <f t="shared" ref="P201" si="93">E201+J201</f>
        <v>3250000</v>
      </c>
      <c r="Q201" s="177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</row>
    <row r="202" spans="1:528" s="22" customFormat="1" ht="49.5" hidden="1" customHeight="1" x14ac:dyDescent="0.25">
      <c r="A202" s="60" t="s">
        <v>379</v>
      </c>
      <c r="B202" s="107">
        <f>'дод 7'!A156</f>
        <v>7361</v>
      </c>
      <c r="C202" s="107" t="str">
        <f>'дод 7'!B156</f>
        <v>0490</v>
      </c>
      <c r="D202" s="61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202" s="117">
        <f t="shared" si="88"/>
        <v>0</v>
      </c>
      <c r="F202" s="117"/>
      <c r="G202" s="117"/>
      <c r="H202" s="117"/>
      <c r="I202" s="117"/>
      <c r="J202" s="117">
        <f t="shared" si="90"/>
        <v>0</v>
      </c>
      <c r="K202" s="117"/>
      <c r="L202" s="117"/>
      <c r="M202" s="117"/>
      <c r="N202" s="117"/>
      <c r="O202" s="117"/>
      <c r="P202" s="117">
        <f t="shared" si="89"/>
        <v>0</v>
      </c>
      <c r="Q202" s="14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</row>
    <row r="203" spans="1:528" s="22" customFormat="1" ht="30" hidden="1" customHeight="1" x14ac:dyDescent="0.25">
      <c r="A203" s="60">
        <v>1217362</v>
      </c>
      <c r="B203" s="107">
        <f>'дод 7'!A157</f>
        <v>7362</v>
      </c>
      <c r="C203" s="107" t="str">
        <f>'дод 7'!B157</f>
        <v>0490</v>
      </c>
      <c r="D203" s="61" t="str">
        <f>'дод 7'!C157</f>
        <v>Виконання інвестиційних проектів в рамках підтримки розвитку об'єднаних територіальних громад</v>
      </c>
      <c r="E203" s="117">
        <f t="shared" si="88"/>
        <v>0</v>
      </c>
      <c r="F203" s="117"/>
      <c r="G203" s="117"/>
      <c r="H203" s="117"/>
      <c r="I203" s="117"/>
      <c r="J203" s="117">
        <f t="shared" si="90"/>
        <v>0</v>
      </c>
      <c r="K203" s="117"/>
      <c r="L203" s="117"/>
      <c r="M203" s="117"/>
      <c r="N203" s="117"/>
      <c r="O203" s="117"/>
      <c r="P203" s="117">
        <f t="shared" si="89"/>
        <v>0</v>
      </c>
      <c r="Q203" s="145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  <c r="TH203" s="23"/>
    </row>
    <row r="204" spans="1:528" s="22" customFormat="1" ht="45" hidden="1" customHeight="1" x14ac:dyDescent="0.25">
      <c r="A204" s="60" t="s">
        <v>377</v>
      </c>
      <c r="B204" s="107">
        <v>7363</v>
      </c>
      <c r="C204" s="37" t="s">
        <v>84</v>
      </c>
      <c r="D204" s="36" t="s">
        <v>407</v>
      </c>
      <c r="E204" s="117">
        <f t="shared" si="88"/>
        <v>0</v>
      </c>
      <c r="F204" s="117"/>
      <c r="G204" s="117"/>
      <c r="H204" s="117"/>
      <c r="I204" s="117"/>
      <c r="J204" s="117">
        <f t="shared" si="90"/>
        <v>0</v>
      </c>
      <c r="K204" s="117"/>
      <c r="L204" s="117"/>
      <c r="M204" s="117"/>
      <c r="N204" s="117"/>
      <c r="O204" s="117"/>
      <c r="P204" s="117">
        <f t="shared" si="89"/>
        <v>0</v>
      </c>
      <c r="Q204" s="145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</row>
    <row r="205" spans="1:528" s="24" customFormat="1" ht="45" hidden="1" customHeight="1" x14ac:dyDescent="0.25">
      <c r="A205" s="89"/>
      <c r="B205" s="129"/>
      <c r="C205" s="129"/>
      <c r="D205" s="92" t="s">
        <v>397</v>
      </c>
      <c r="E205" s="119">
        <f t="shared" si="88"/>
        <v>0</v>
      </c>
      <c r="F205" s="119"/>
      <c r="G205" s="119"/>
      <c r="H205" s="119"/>
      <c r="I205" s="119"/>
      <c r="J205" s="119">
        <f t="shared" si="90"/>
        <v>0</v>
      </c>
      <c r="K205" s="119"/>
      <c r="L205" s="119"/>
      <c r="M205" s="119"/>
      <c r="N205" s="119"/>
      <c r="O205" s="119"/>
      <c r="P205" s="119">
        <f t="shared" si="89"/>
        <v>0</v>
      </c>
      <c r="Q205" s="145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  <c r="TF205" s="30"/>
      <c r="TG205" s="30"/>
      <c r="TH205" s="30"/>
    </row>
    <row r="206" spans="1:528" s="22" customFormat="1" ht="47.25" hidden="1" customHeight="1" x14ac:dyDescent="0.25">
      <c r="A206" s="60" t="s">
        <v>383</v>
      </c>
      <c r="B206" s="107">
        <f>'дод 7'!A167</f>
        <v>7462</v>
      </c>
      <c r="C206" s="60" t="s">
        <v>409</v>
      </c>
      <c r="D206" s="138" t="str">
        <f>'дод 7'!C167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6" s="117">
        <f t="shared" ref="E206:E209" si="94">F206+I206</f>
        <v>0</v>
      </c>
      <c r="F206" s="117"/>
      <c r="G206" s="117"/>
      <c r="H206" s="117"/>
      <c r="I206" s="117"/>
      <c r="J206" s="117">
        <f t="shared" ref="J206:J209" si="95">L206+O206</f>
        <v>0</v>
      </c>
      <c r="K206" s="117"/>
      <c r="L206" s="117"/>
      <c r="M206" s="117"/>
      <c r="N206" s="117"/>
      <c r="O206" s="117"/>
      <c r="P206" s="117">
        <f t="shared" ref="P206:P209" si="96">E206+J206</f>
        <v>0</v>
      </c>
      <c r="Q206" s="145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</row>
    <row r="207" spans="1:528" s="24" customFormat="1" ht="95.25" hidden="1" customHeight="1" x14ac:dyDescent="0.25">
      <c r="A207" s="89"/>
      <c r="B207" s="129"/>
      <c r="C207" s="129"/>
      <c r="D207" s="92" t="s">
        <v>406</v>
      </c>
      <c r="E207" s="119">
        <f t="shared" si="94"/>
        <v>0</v>
      </c>
      <c r="F207" s="119"/>
      <c r="G207" s="119"/>
      <c r="H207" s="119"/>
      <c r="I207" s="119"/>
      <c r="J207" s="119">
        <f t="shared" si="95"/>
        <v>0</v>
      </c>
      <c r="K207" s="119"/>
      <c r="L207" s="119"/>
      <c r="M207" s="119"/>
      <c r="N207" s="119"/>
      <c r="O207" s="119"/>
      <c r="P207" s="119">
        <f t="shared" si="96"/>
        <v>0</v>
      </c>
      <c r="Q207" s="145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  <c r="TF207" s="30"/>
      <c r="TG207" s="30"/>
      <c r="TH207" s="30"/>
    </row>
    <row r="208" spans="1:528" s="24" customFormat="1" ht="60" hidden="1" customHeight="1" x14ac:dyDescent="0.25">
      <c r="A208" s="89"/>
      <c r="B208" s="129"/>
      <c r="C208" s="129"/>
      <c r="D208" s="92" t="s">
        <v>458</v>
      </c>
      <c r="E208" s="119">
        <f t="shared" si="94"/>
        <v>0</v>
      </c>
      <c r="F208" s="119"/>
      <c r="G208" s="119"/>
      <c r="H208" s="119"/>
      <c r="I208" s="119"/>
      <c r="J208" s="119">
        <f t="shared" si="95"/>
        <v>0</v>
      </c>
      <c r="K208" s="119"/>
      <c r="L208" s="119"/>
      <c r="M208" s="119"/>
      <c r="N208" s="119"/>
      <c r="O208" s="119"/>
      <c r="P208" s="119">
        <f t="shared" si="96"/>
        <v>0</v>
      </c>
      <c r="Q208" s="145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  <c r="TF208" s="30"/>
      <c r="TG208" s="30"/>
      <c r="TH208" s="30"/>
    </row>
    <row r="209" spans="1:528" s="24" customFormat="1" ht="33.75" hidden="1" customHeight="1" x14ac:dyDescent="0.25">
      <c r="A209" s="60" t="s">
        <v>439</v>
      </c>
      <c r="B209" s="107">
        <v>7530</v>
      </c>
      <c r="C209" s="60" t="s">
        <v>240</v>
      </c>
      <c r="D209" s="108" t="s">
        <v>238</v>
      </c>
      <c r="E209" s="117">
        <f t="shared" si="94"/>
        <v>0</v>
      </c>
      <c r="F209" s="117"/>
      <c r="G209" s="119"/>
      <c r="H209" s="119"/>
      <c r="I209" s="119"/>
      <c r="J209" s="117">
        <f t="shared" si="95"/>
        <v>0</v>
      </c>
      <c r="K209" s="117"/>
      <c r="L209" s="117"/>
      <c r="M209" s="117"/>
      <c r="N209" s="117"/>
      <c r="O209" s="117"/>
      <c r="P209" s="117">
        <f t="shared" si="96"/>
        <v>0</v>
      </c>
      <c r="Q209" s="145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  <c r="TF209" s="30"/>
      <c r="TG209" s="30"/>
      <c r="TH209" s="30"/>
    </row>
    <row r="210" spans="1:528" s="22" customFormat="1" ht="20.25" customHeight="1" x14ac:dyDescent="0.25">
      <c r="A210" s="60" t="s">
        <v>206</v>
      </c>
      <c r="B210" s="107" t="str">
        <f>'дод 7'!A176</f>
        <v>7640</v>
      </c>
      <c r="C210" s="107" t="str">
        <f>'дод 7'!B176</f>
        <v>0470</v>
      </c>
      <c r="D210" s="61" t="s">
        <v>432</v>
      </c>
      <c r="E210" s="117">
        <f t="shared" si="88"/>
        <v>2200000</v>
      </c>
      <c r="F210" s="117">
        <f>2200000-1500000</f>
        <v>700000</v>
      </c>
      <c r="G210" s="117"/>
      <c r="H210" s="117"/>
      <c r="I210" s="117">
        <v>1500000</v>
      </c>
      <c r="J210" s="117">
        <f t="shared" si="90"/>
        <v>0</v>
      </c>
      <c r="K210" s="117"/>
      <c r="L210" s="117"/>
      <c r="M210" s="117"/>
      <c r="N210" s="117"/>
      <c r="O210" s="117"/>
      <c r="P210" s="117">
        <f t="shared" si="89"/>
        <v>2200000</v>
      </c>
      <c r="Q210" s="177">
        <v>21</v>
      </c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</row>
    <row r="211" spans="1:528" s="22" customFormat="1" ht="30" customHeight="1" x14ac:dyDescent="0.25">
      <c r="A211" s="60" t="s">
        <v>338</v>
      </c>
      <c r="B211" s="107" t="str">
        <f>'дод 7'!A180</f>
        <v>7670</v>
      </c>
      <c r="C211" s="107" t="str">
        <f>'дод 7'!B180</f>
        <v>0490</v>
      </c>
      <c r="D211" s="61" t="str">
        <f>'дод 7'!C180</f>
        <v>Внески до статутного капіталу суб’єктів господарювання, у т. ч. за рахунок:</v>
      </c>
      <c r="E211" s="117">
        <f t="shared" si="88"/>
        <v>0</v>
      </c>
      <c r="F211" s="117"/>
      <c r="G211" s="117"/>
      <c r="H211" s="117"/>
      <c r="I211" s="117"/>
      <c r="J211" s="117">
        <f t="shared" si="90"/>
        <v>46790000</v>
      </c>
      <c r="K211" s="117">
        <v>46790000</v>
      </c>
      <c r="L211" s="117"/>
      <c r="M211" s="117"/>
      <c r="N211" s="117"/>
      <c r="O211" s="117">
        <v>46790000</v>
      </c>
      <c r="P211" s="117">
        <f t="shared" si="89"/>
        <v>46790000</v>
      </c>
      <c r="Q211" s="177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</row>
    <row r="212" spans="1:528" s="24" customFormat="1" ht="18.75" customHeight="1" x14ac:dyDescent="0.25">
      <c r="A212" s="89"/>
      <c r="B212" s="129"/>
      <c r="C212" s="129"/>
      <c r="D212" s="90" t="s">
        <v>429</v>
      </c>
      <c r="E212" s="119">
        <f t="shared" si="88"/>
        <v>0</v>
      </c>
      <c r="F212" s="119"/>
      <c r="G212" s="119"/>
      <c r="H212" s="119"/>
      <c r="I212" s="119"/>
      <c r="J212" s="119">
        <f t="shared" si="90"/>
        <v>26250000</v>
      </c>
      <c r="K212" s="119">
        <v>26250000</v>
      </c>
      <c r="L212" s="119"/>
      <c r="M212" s="119"/>
      <c r="N212" s="119"/>
      <c r="O212" s="119">
        <v>26250000</v>
      </c>
      <c r="P212" s="119">
        <f t="shared" si="89"/>
        <v>26250000</v>
      </c>
      <c r="Q212" s="177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  <c r="TH212" s="30"/>
    </row>
    <row r="213" spans="1:528" s="22" customFormat="1" ht="120.75" customHeight="1" x14ac:dyDescent="0.25">
      <c r="A213" s="121" t="s">
        <v>307</v>
      </c>
      <c r="B213" s="42">
        <v>7691</v>
      </c>
      <c r="C213" s="42" t="s">
        <v>84</v>
      </c>
      <c r="D213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3" s="117">
        <f t="shared" si="88"/>
        <v>0</v>
      </c>
      <c r="F213" s="117"/>
      <c r="G213" s="117"/>
      <c r="H213" s="117"/>
      <c r="I213" s="117"/>
      <c r="J213" s="117">
        <f t="shared" si="90"/>
        <v>2069598</v>
      </c>
      <c r="K213" s="117"/>
      <c r="L213" s="117">
        <v>169598</v>
      </c>
      <c r="M213" s="117"/>
      <c r="N213" s="117"/>
      <c r="O213" s="117">
        <v>1900000</v>
      </c>
      <c r="P213" s="117">
        <f t="shared" si="89"/>
        <v>2069598</v>
      </c>
      <c r="Q213" s="177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</row>
    <row r="214" spans="1:528" s="22" customFormat="1" ht="31.5" x14ac:dyDescent="0.25">
      <c r="A214" s="121" t="s">
        <v>389</v>
      </c>
      <c r="B214" s="42" t="str">
        <f>'дод 7'!A191</f>
        <v>8110</v>
      </c>
      <c r="C214" s="42" t="str">
        <f>'дод 7'!B191</f>
        <v>0320</v>
      </c>
      <c r="D214" s="122" t="str">
        <f>'дод 7'!C191</f>
        <v>Заходи із запобігання та ліквідації надзвичайних ситуацій та наслідків стихійного лиха</v>
      </c>
      <c r="E214" s="117">
        <f t="shared" ref="E214" si="97">F214+I214</f>
        <v>677493.87</v>
      </c>
      <c r="F214" s="117">
        <v>677493.87</v>
      </c>
      <c r="G214" s="117"/>
      <c r="H214" s="117"/>
      <c r="I214" s="117"/>
      <c r="J214" s="117">
        <f t="shared" ref="J214" si="98">L214+O214</f>
        <v>0</v>
      </c>
      <c r="K214" s="117"/>
      <c r="L214" s="117"/>
      <c r="M214" s="117"/>
      <c r="N214" s="117"/>
      <c r="O214" s="117"/>
      <c r="P214" s="117">
        <f t="shared" ref="P214" si="99">E214+J214</f>
        <v>677493.87</v>
      </c>
      <c r="Q214" s="177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</row>
    <row r="215" spans="1:528" s="22" customFormat="1" ht="15.75" hidden="1" customHeight="1" x14ac:dyDescent="0.25">
      <c r="A215" s="121" t="s">
        <v>388</v>
      </c>
      <c r="B215" s="42" t="str">
        <f>'дод 7'!A195</f>
        <v>8230</v>
      </c>
      <c r="C215" s="42" t="str">
        <f>'дод 7'!B195</f>
        <v>0380</v>
      </c>
      <c r="D215" s="122" t="str">
        <f>'дод 7'!C195</f>
        <v>Інші заходи громадського порядку та безпеки</v>
      </c>
      <c r="E215" s="117">
        <f t="shared" ref="E215" si="100">F215+I215</f>
        <v>0</v>
      </c>
      <c r="F215" s="117"/>
      <c r="G215" s="117"/>
      <c r="H215" s="117"/>
      <c r="I215" s="117"/>
      <c r="J215" s="117">
        <f t="shared" ref="J215" si="101">L215+O215</f>
        <v>0</v>
      </c>
      <c r="K215" s="117"/>
      <c r="L215" s="117"/>
      <c r="M215" s="117"/>
      <c r="N215" s="117"/>
      <c r="O215" s="117"/>
      <c r="P215" s="117">
        <f t="shared" ref="P215" si="102">E215+J215</f>
        <v>0</v>
      </c>
      <c r="Q215" s="177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</row>
    <row r="216" spans="1:528" s="22" customFormat="1" ht="18.75" customHeight="1" x14ac:dyDescent="0.25">
      <c r="A216" s="60" t="s">
        <v>207</v>
      </c>
      <c r="B216" s="107" t="str">
        <f>'дод 7'!A198</f>
        <v>8340</v>
      </c>
      <c r="C216" s="107" t="str">
        <f>'дод 7'!B198</f>
        <v>0540</v>
      </c>
      <c r="D216" s="61" t="str">
        <f>'дод 7'!C198</f>
        <v>Природоохоронні заходи за рахунок цільових фондів</v>
      </c>
      <c r="E216" s="117">
        <f t="shared" si="88"/>
        <v>0</v>
      </c>
      <c r="F216" s="117"/>
      <c r="G216" s="117"/>
      <c r="H216" s="117"/>
      <c r="I216" s="117"/>
      <c r="J216" s="117">
        <f t="shared" si="90"/>
        <v>2742000</v>
      </c>
      <c r="K216" s="117"/>
      <c r="L216" s="117">
        <v>1442000</v>
      </c>
      <c r="M216" s="117"/>
      <c r="N216" s="117"/>
      <c r="O216" s="117">
        <v>1300000</v>
      </c>
      <c r="P216" s="117">
        <f t="shared" si="89"/>
        <v>2742000</v>
      </c>
      <c r="Q216" s="177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</row>
    <row r="217" spans="1:528" s="22" customFormat="1" ht="20.25" customHeight="1" x14ac:dyDescent="0.25">
      <c r="A217" s="60" t="s">
        <v>208</v>
      </c>
      <c r="B217" s="107" t="str">
        <f>'дод 7'!A207</f>
        <v>9770</v>
      </c>
      <c r="C217" s="107" t="str">
        <f>'дод 7'!B207</f>
        <v>0180</v>
      </c>
      <c r="D217" s="61" t="str">
        <f>'дод 7'!C207</f>
        <v>Інші субвенції з місцевого бюджету</v>
      </c>
      <c r="E217" s="117">
        <f t="shared" si="88"/>
        <v>0</v>
      </c>
      <c r="F217" s="117"/>
      <c r="G217" s="117"/>
      <c r="H217" s="117"/>
      <c r="I217" s="117"/>
      <c r="J217" s="117">
        <f t="shared" si="90"/>
        <v>7000000</v>
      </c>
      <c r="K217" s="117">
        <v>7000000</v>
      </c>
      <c r="L217" s="117"/>
      <c r="M217" s="117"/>
      <c r="N217" s="117"/>
      <c r="O217" s="117">
        <v>7000000</v>
      </c>
      <c r="P217" s="117">
        <f t="shared" si="89"/>
        <v>7000000</v>
      </c>
      <c r="Q217" s="177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</row>
    <row r="218" spans="1:528" s="27" customFormat="1" ht="33.75" customHeight="1" x14ac:dyDescent="0.25">
      <c r="A218" s="128" t="s">
        <v>28</v>
      </c>
      <c r="B218" s="130"/>
      <c r="C218" s="130"/>
      <c r="D218" s="125" t="s">
        <v>35</v>
      </c>
      <c r="E218" s="113">
        <f>E219</f>
        <v>6378200</v>
      </c>
      <c r="F218" s="113">
        <f t="shared" ref="F218:J219" si="103">F219</f>
        <v>6378200</v>
      </c>
      <c r="G218" s="113">
        <f t="shared" si="103"/>
        <v>5019800</v>
      </c>
      <c r="H218" s="113">
        <f t="shared" si="103"/>
        <v>75700</v>
      </c>
      <c r="I218" s="113">
        <f t="shared" si="103"/>
        <v>0</v>
      </c>
      <c r="J218" s="113">
        <f t="shared" si="103"/>
        <v>8000</v>
      </c>
      <c r="K218" s="113">
        <f t="shared" ref="K218:K219" si="104">K219</f>
        <v>8000</v>
      </c>
      <c r="L218" s="113">
        <f t="shared" ref="L218:L219" si="105">L219</f>
        <v>0</v>
      </c>
      <c r="M218" s="113">
        <f t="shared" ref="M218:M219" si="106">M219</f>
        <v>0</v>
      </c>
      <c r="N218" s="113">
        <f t="shared" ref="N218:N219" si="107">N219</f>
        <v>0</v>
      </c>
      <c r="O218" s="113">
        <f t="shared" ref="O218:P219" si="108">O219</f>
        <v>8000</v>
      </c>
      <c r="P218" s="113">
        <f t="shared" si="108"/>
        <v>6386200</v>
      </c>
      <c r="Q218" s="17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  <c r="IU218" s="32"/>
      <c r="IV218" s="32"/>
      <c r="IW218" s="32"/>
      <c r="IX218" s="32"/>
      <c r="IY218" s="32"/>
      <c r="IZ218" s="32"/>
      <c r="JA218" s="32"/>
      <c r="JB218" s="32"/>
      <c r="JC218" s="32"/>
      <c r="JD218" s="32"/>
      <c r="JE218" s="32"/>
      <c r="JF218" s="32"/>
      <c r="JG218" s="32"/>
      <c r="JH218" s="32"/>
      <c r="JI218" s="32"/>
      <c r="JJ218" s="32"/>
      <c r="JK218" s="32"/>
      <c r="JL218" s="32"/>
      <c r="JM218" s="32"/>
      <c r="JN218" s="32"/>
      <c r="JO218" s="32"/>
      <c r="JP218" s="32"/>
      <c r="JQ218" s="32"/>
      <c r="JR218" s="32"/>
      <c r="JS218" s="32"/>
      <c r="JT218" s="32"/>
      <c r="JU218" s="32"/>
      <c r="JV218" s="32"/>
      <c r="JW218" s="32"/>
      <c r="JX218" s="32"/>
      <c r="JY218" s="32"/>
      <c r="JZ218" s="32"/>
      <c r="KA218" s="32"/>
      <c r="KB218" s="32"/>
      <c r="KC218" s="32"/>
      <c r="KD218" s="32"/>
      <c r="KE218" s="32"/>
      <c r="KF218" s="32"/>
      <c r="KG218" s="32"/>
      <c r="KH218" s="32"/>
      <c r="KI218" s="32"/>
      <c r="KJ218" s="32"/>
      <c r="KK218" s="32"/>
      <c r="KL218" s="32"/>
      <c r="KM218" s="32"/>
      <c r="KN218" s="32"/>
      <c r="KO218" s="32"/>
      <c r="KP218" s="32"/>
      <c r="KQ218" s="32"/>
      <c r="KR218" s="32"/>
      <c r="KS218" s="32"/>
      <c r="KT218" s="32"/>
      <c r="KU218" s="32"/>
      <c r="KV218" s="32"/>
      <c r="KW218" s="32"/>
      <c r="KX218" s="32"/>
      <c r="KY218" s="32"/>
      <c r="KZ218" s="32"/>
      <c r="LA218" s="32"/>
      <c r="LB218" s="32"/>
      <c r="LC218" s="32"/>
      <c r="LD218" s="32"/>
      <c r="LE218" s="32"/>
      <c r="LF218" s="32"/>
      <c r="LG218" s="32"/>
      <c r="LH218" s="32"/>
      <c r="LI218" s="32"/>
      <c r="LJ218" s="32"/>
      <c r="LK218" s="32"/>
      <c r="LL218" s="32"/>
      <c r="LM218" s="32"/>
      <c r="LN218" s="32"/>
      <c r="LO218" s="32"/>
      <c r="LP218" s="32"/>
      <c r="LQ218" s="32"/>
      <c r="LR218" s="32"/>
      <c r="LS218" s="32"/>
      <c r="LT218" s="32"/>
      <c r="LU218" s="32"/>
      <c r="LV218" s="32"/>
      <c r="LW218" s="32"/>
      <c r="LX218" s="32"/>
      <c r="LY218" s="32"/>
      <c r="LZ218" s="32"/>
      <c r="MA218" s="32"/>
      <c r="MB218" s="32"/>
      <c r="MC218" s="32"/>
      <c r="MD218" s="32"/>
      <c r="ME218" s="32"/>
      <c r="MF218" s="32"/>
      <c r="MG218" s="32"/>
      <c r="MH218" s="32"/>
      <c r="MI218" s="32"/>
      <c r="MJ218" s="32"/>
      <c r="MK218" s="32"/>
      <c r="ML218" s="32"/>
      <c r="MM218" s="32"/>
      <c r="MN218" s="32"/>
      <c r="MO218" s="32"/>
      <c r="MP218" s="32"/>
      <c r="MQ218" s="32"/>
      <c r="MR218" s="32"/>
      <c r="MS218" s="32"/>
      <c r="MT218" s="32"/>
      <c r="MU218" s="32"/>
      <c r="MV218" s="32"/>
      <c r="MW218" s="32"/>
      <c r="MX218" s="32"/>
      <c r="MY218" s="32"/>
      <c r="MZ218" s="32"/>
      <c r="NA218" s="32"/>
      <c r="NB218" s="32"/>
      <c r="NC218" s="32"/>
      <c r="ND218" s="32"/>
      <c r="NE218" s="32"/>
      <c r="NF218" s="32"/>
      <c r="NG218" s="32"/>
      <c r="NH218" s="32"/>
      <c r="NI218" s="32"/>
      <c r="NJ218" s="32"/>
      <c r="NK218" s="32"/>
      <c r="NL218" s="32"/>
      <c r="NM218" s="32"/>
      <c r="NN218" s="32"/>
      <c r="NO218" s="32"/>
      <c r="NP218" s="32"/>
      <c r="NQ218" s="32"/>
      <c r="NR218" s="32"/>
      <c r="NS218" s="32"/>
      <c r="NT218" s="32"/>
      <c r="NU218" s="32"/>
      <c r="NV218" s="32"/>
      <c r="NW218" s="32"/>
      <c r="NX218" s="32"/>
      <c r="NY218" s="32"/>
      <c r="NZ218" s="32"/>
      <c r="OA218" s="32"/>
      <c r="OB218" s="32"/>
      <c r="OC218" s="32"/>
      <c r="OD218" s="32"/>
      <c r="OE218" s="32"/>
      <c r="OF218" s="32"/>
      <c r="OG218" s="32"/>
      <c r="OH218" s="32"/>
      <c r="OI218" s="32"/>
      <c r="OJ218" s="32"/>
      <c r="OK218" s="32"/>
      <c r="OL218" s="32"/>
      <c r="OM218" s="32"/>
      <c r="ON218" s="32"/>
      <c r="OO218" s="32"/>
      <c r="OP218" s="32"/>
      <c r="OQ218" s="32"/>
      <c r="OR218" s="32"/>
      <c r="OS218" s="32"/>
      <c r="OT218" s="32"/>
      <c r="OU218" s="32"/>
      <c r="OV218" s="32"/>
      <c r="OW218" s="32"/>
      <c r="OX218" s="32"/>
      <c r="OY218" s="32"/>
      <c r="OZ218" s="32"/>
      <c r="PA218" s="32"/>
      <c r="PB218" s="32"/>
      <c r="PC218" s="32"/>
      <c r="PD218" s="32"/>
      <c r="PE218" s="32"/>
      <c r="PF218" s="32"/>
      <c r="PG218" s="32"/>
      <c r="PH218" s="32"/>
      <c r="PI218" s="32"/>
      <c r="PJ218" s="32"/>
      <c r="PK218" s="32"/>
      <c r="PL218" s="32"/>
      <c r="PM218" s="32"/>
      <c r="PN218" s="32"/>
      <c r="PO218" s="32"/>
      <c r="PP218" s="32"/>
      <c r="PQ218" s="32"/>
      <c r="PR218" s="32"/>
      <c r="PS218" s="32"/>
      <c r="PT218" s="32"/>
      <c r="PU218" s="32"/>
      <c r="PV218" s="32"/>
      <c r="PW218" s="32"/>
      <c r="PX218" s="32"/>
      <c r="PY218" s="32"/>
      <c r="PZ218" s="32"/>
      <c r="QA218" s="32"/>
      <c r="QB218" s="32"/>
      <c r="QC218" s="32"/>
      <c r="QD218" s="32"/>
      <c r="QE218" s="32"/>
      <c r="QF218" s="32"/>
      <c r="QG218" s="32"/>
      <c r="QH218" s="32"/>
      <c r="QI218" s="32"/>
      <c r="QJ218" s="32"/>
      <c r="QK218" s="32"/>
      <c r="QL218" s="32"/>
      <c r="QM218" s="32"/>
      <c r="QN218" s="32"/>
      <c r="QO218" s="32"/>
      <c r="QP218" s="32"/>
      <c r="QQ218" s="32"/>
      <c r="QR218" s="32"/>
      <c r="QS218" s="32"/>
      <c r="QT218" s="32"/>
      <c r="QU218" s="32"/>
      <c r="QV218" s="32"/>
      <c r="QW218" s="32"/>
      <c r="QX218" s="32"/>
      <c r="QY218" s="32"/>
      <c r="QZ218" s="32"/>
      <c r="RA218" s="32"/>
      <c r="RB218" s="32"/>
      <c r="RC218" s="32"/>
      <c r="RD218" s="32"/>
      <c r="RE218" s="32"/>
      <c r="RF218" s="32"/>
      <c r="RG218" s="32"/>
      <c r="RH218" s="32"/>
      <c r="RI218" s="32"/>
      <c r="RJ218" s="32"/>
      <c r="RK218" s="32"/>
      <c r="RL218" s="32"/>
      <c r="RM218" s="32"/>
      <c r="RN218" s="32"/>
      <c r="RO218" s="32"/>
      <c r="RP218" s="32"/>
      <c r="RQ218" s="32"/>
      <c r="RR218" s="32"/>
      <c r="RS218" s="32"/>
      <c r="RT218" s="32"/>
      <c r="RU218" s="32"/>
      <c r="RV218" s="32"/>
      <c r="RW218" s="32"/>
      <c r="RX218" s="32"/>
      <c r="RY218" s="32"/>
      <c r="RZ218" s="32"/>
      <c r="SA218" s="32"/>
      <c r="SB218" s="32"/>
      <c r="SC218" s="32"/>
      <c r="SD218" s="32"/>
      <c r="SE218" s="32"/>
      <c r="SF218" s="32"/>
      <c r="SG218" s="32"/>
      <c r="SH218" s="32"/>
      <c r="SI218" s="32"/>
      <c r="SJ218" s="32"/>
      <c r="SK218" s="32"/>
      <c r="SL218" s="32"/>
      <c r="SM218" s="32"/>
      <c r="SN218" s="32"/>
      <c r="SO218" s="32"/>
      <c r="SP218" s="32"/>
      <c r="SQ218" s="32"/>
      <c r="SR218" s="32"/>
      <c r="SS218" s="32"/>
      <c r="ST218" s="32"/>
      <c r="SU218" s="32"/>
      <c r="SV218" s="32"/>
      <c r="SW218" s="32"/>
      <c r="SX218" s="32"/>
      <c r="SY218" s="32"/>
      <c r="SZ218" s="32"/>
      <c r="TA218" s="32"/>
      <c r="TB218" s="32"/>
      <c r="TC218" s="32"/>
      <c r="TD218" s="32"/>
      <c r="TE218" s="32"/>
      <c r="TF218" s="32"/>
      <c r="TG218" s="32"/>
      <c r="TH218" s="32"/>
    </row>
    <row r="219" spans="1:528" s="34" customFormat="1" ht="36.75" customHeight="1" x14ac:dyDescent="0.25">
      <c r="A219" s="114" t="s">
        <v>121</v>
      </c>
      <c r="B219" s="127"/>
      <c r="C219" s="127"/>
      <c r="D219" s="82" t="s">
        <v>35</v>
      </c>
      <c r="E219" s="116">
        <f>E220</f>
        <v>6378200</v>
      </c>
      <c r="F219" s="116">
        <f t="shared" si="103"/>
        <v>6378200</v>
      </c>
      <c r="G219" s="116">
        <f t="shared" si="103"/>
        <v>5019800</v>
      </c>
      <c r="H219" s="116">
        <f t="shared" si="103"/>
        <v>75700</v>
      </c>
      <c r="I219" s="116">
        <f t="shared" si="103"/>
        <v>0</v>
      </c>
      <c r="J219" s="116">
        <f t="shared" si="103"/>
        <v>8000</v>
      </c>
      <c r="K219" s="116">
        <f t="shared" si="104"/>
        <v>8000</v>
      </c>
      <c r="L219" s="116">
        <f t="shared" si="105"/>
        <v>0</v>
      </c>
      <c r="M219" s="116">
        <f t="shared" si="106"/>
        <v>0</v>
      </c>
      <c r="N219" s="116">
        <f t="shared" si="107"/>
        <v>0</v>
      </c>
      <c r="O219" s="116">
        <f t="shared" si="108"/>
        <v>8000</v>
      </c>
      <c r="P219" s="116">
        <f t="shared" si="108"/>
        <v>6386200</v>
      </c>
      <c r="Q219" s="177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  <c r="MI219" s="33"/>
      <c r="MJ219" s="33"/>
      <c r="MK219" s="33"/>
      <c r="ML219" s="33"/>
      <c r="MM219" s="33"/>
      <c r="MN219" s="33"/>
      <c r="MO219" s="33"/>
      <c r="MP219" s="33"/>
      <c r="MQ219" s="33"/>
      <c r="MR219" s="33"/>
      <c r="MS219" s="33"/>
      <c r="MT219" s="33"/>
      <c r="MU219" s="33"/>
      <c r="MV219" s="33"/>
      <c r="MW219" s="33"/>
      <c r="MX219" s="33"/>
      <c r="MY219" s="33"/>
      <c r="MZ219" s="33"/>
      <c r="NA219" s="33"/>
      <c r="NB219" s="33"/>
      <c r="NC219" s="33"/>
      <c r="ND219" s="33"/>
      <c r="NE219" s="33"/>
      <c r="NF219" s="33"/>
      <c r="NG219" s="33"/>
      <c r="NH219" s="33"/>
      <c r="NI219" s="33"/>
      <c r="NJ219" s="33"/>
      <c r="NK219" s="33"/>
      <c r="NL219" s="33"/>
      <c r="NM219" s="33"/>
      <c r="NN219" s="33"/>
      <c r="NO219" s="33"/>
      <c r="NP219" s="33"/>
      <c r="NQ219" s="33"/>
      <c r="NR219" s="33"/>
      <c r="NS219" s="33"/>
      <c r="NT219" s="33"/>
      <c r="NU219" s="33"/>
      <c r="NV219" s="33"/>
      <c r="NW219" s="33"/>
      <c r="NX219" s="33"/>
      <c r="NY219" s="33"/>
      <c r="NZ219" s="33"/>
      <c r="OA219" s="33"/>
      <c r="OB219" s="33"/>
      <c r="OC219" s="33"/>
      <c r="OD219" s="33"/>
      <c r="OE219" s="33"/>
      <c r="OF219" s="33"/>
      <c r="OG219" s="33"/>
      <c r="OH219" s="33"/>
      <c r="OI219" s="33"/>
      <c r="OJ219" s="33"/>
      <c r="OK219" s="33"/>
      <c r="OL219" s="33"/>
      <c r="OM219" s="33"/>
      <c r="ON219" s="33"/>
      <c r="OO219" s="33"/>
      <c r="OP219" s="33"/>
      <c r="OQ219" s="33"/>
      <c r="OR219" s="33"/>
      <c r="OS219" s="33"/>
      <c r="OT219" s="33"/>
      <c r="OU219" s="33"/>
      <c r="OV219" s="33"/>
      <c r="OW219" s="33"/>
      <c r="OX219" s="33"/>
      <c r="OY219" s="33"/>
      <c r="OZ219" s="33"/>
      <c r="PA219" s="33"/>
      <c r="PB219" s="33"/>
      <c r="PC219" s="33"/>
      <c r="PD219" s="33"/>
      <c r="PE219" s="33"/>
      <c r="PF219" s="33"/>
      <c r="PG219" s="33"/>
      <c r="PH219" s="33"/>
      <c r="PI219" s="33"/>
      <c r="PJ219" s="33"/>
      <c r="PK219" s="33"/>
      <c r="PL219" s="33"/>
      <c r="PM219" s="33"/>
      <c r="PN219" s="33"/>
      <c r="PO219" s="33"/>
      <c r="PP219" s="33"/>
      <c r="PQ219" s="33"/>
      <c r="PR219" s="33"/>
      <c r="PS219" s="33"/>
      <c r="PT219" s="33"/>
      <c r="PU219" s="33"/>
      <c r="PV219" s="33"/>
      <c r="PW219" s="33"/>
      <c r="PX219" s="33"/>
      <c r="PY219" s="33"/>
      <c r="PZ219" s="33"/>
      <c r="QA219" s="33"/>
      <c r="QB219" s="33"/>
      <c r="QC219" s="33"/>
      <c r="QD219" s="33"/>
      <c r="QE219" s="33"/>
      <c r="QF219" s="33"/>
      <c r="QG219" s="33"/>
      <c r="QH219" s="33"/>
      <c r="QI219" s="33"/>
      <c r="QJ219" s="33"/>
      <c r="QK219" s="33"/>
      <c r="QL219" s="33"/>
      <c r="QM219" s="33"/>
      <c r="QN219" s="33"/>
      <c r="QO219" s="33"/>
      <c r="QP219" s="33"/>
      <c r="QQ219" s="33"/>
      <c r="QR219" s="33"/>
      <c r="QS219" s="33"/>
      <c r="QT219" s="33"/>
      <c r="QU219" s="33"/>
      <c r="QV219" s="33"/>
      <c r="QW219" s="33"/>
      <c r="QX219" s="33"/>
      <c r="QY219" s="33"/>
      <c r="QZ219" s="33"/>
      <c r="RA219" s="33"/>
      <c r="RB219" s="33"/>
      <c r="RC219" s="33"/>
      <c r="RD219" s="33"/>
      <c r="RE219" s="33"/>
      <c r="RF219" s="33"/>
      <c r="RG219" s="33"/>
      <c r="RH219" s="33"/>
      <c r="RI219" s="33"/>
      <c r="RJ219" s="33"/>
      <c r="RK219" s="33"/>
      <c r="RL219" s="33"/>
      <c r="RM219" s="33"/>
      <c r="RN219" s="33"/>
      <c r="RO219" s="33"/>
      <c r="RP219" s="33"/>
      <c r="RQ219" s="33"/>
      <c r="RR219" s="33"/>
      <c r="RS219" s="33"/>
      <c r="RT219" s="33"/>
      <c r="RU219" s="33"/>
      <c r="RV219" s="33"/>
      <c r="RW219" s="33"/>
      <c r="RX219" s="33"/>
      <c r="RY219" s="33"/>
      <c r="RZ219" s="33"/>
      <c r="SA219" s="33"/>
      <c r="SB219" s="33"/>
      <c r="SC219" s="33"/>
      <c r="SD219" s="33"/>
      <c r="SE219" s="33"/>
      <c r="SF219" s="33"/>
      <c r="SG219" s="33"/>
      <c r="SH219" s="33"/>
      <c r="SI219" s="33"/>
      <c r="SJ219" s="33"/>
      <c r="SK219" s="33"/>
      <c r="SL219" s="33"/>
      <c r="SM219" s="33"/>
      <c r="SN219" s="33"/>
      <c r="SO219" s="33"/>
      <c r="SP219" s="33"/>
      <c r="SQ219" s="33"/>
      <c r="SR219" s="33"/>
      <c r="SS219" s="33"/>
      <c r="ST219" s="33"/>
      <c r="SU219" s="33"/>
      <c r="SV219" s="33"/>
      <c r="SW219" s="33"/>
      <c r="SX219" s="33"/>
      <c r="SY219" s="33"/>
      <c r="SZ219" s="33"/>
      <c r="TA219" s="33"/>
      <c r="TB219" s="33"/>
      <c r="TC219" s="33"/>
      <c r="TD219" s="33"/>
      <c r="TE219" s="33"/>
      <c r="TF219" s="33"/>
      <c r="TG219" s="33"/>
      <c r="TH219" s="33"/>
    </row>
    <row r="220" spans="1:528" s="22" customFormat="1" ht="47.25" x14ac:dyDescent="0.25">
      <c r="A220" s="60" t="s">
        <v>0</v>
      </c>
      <c r="B220" s="107" t="str">
        <f>'дод 7'!A18</f>
        <v>0160</v>
      </c>
      <c r="C220" s="107" t="str">
        <f>'дод 7'!B18</f>
        <v>0111</v>
      </c>
      <c r="D220" s="36" t="s">
        <v>516</v>
      </c>
      <c r="E220" s="117">
        <f>F220+I220</f>
        <v>6378200</v>
      </c>
      <c r="F220" s="117">
        <v>6378200</v>
      </c>
      <c r="G220" s="117">
        <v>5019800</v>
      </c>
      <c r="H220" s="117">
        <v>75700</v>
      </c>
      <c r="I220" s="117"/>
      <c r="J220" s="117">
        <f>L220+O220</f>
        <v>8000</v>
      </c>
      <c r="K220" s="117">
        <v>8000</v>
      </c>
      <c r="L220" s="117"/>
      <c r="M220" s="117"/>
      <c r="N220" s="117"/>
      <c r="O220" s="117">
        <v>8000</v>
      </c>
      <c r="P220" s="117">
        <f>E220+J220</f>
        <v>6386200</v>
      </c>
      <c r="Q220" s="177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</row>
    <row r="221" spans="1:528" s="27" customFormat="1" ht="34.5" customHeight="1" x14ac:dyDescent="0.25">
      <c r="A221" s="128" t="s">
        <v>29</v>
      </c>
      <c r="B221" s="130"/>
      <c r="C221" s="130"/>
      <c r="D221" s="125" t="s">
        <v>34</v>
      </c>
      <c r="E221" s="113">
        <f>E222</f>
        <v>5372607</v>
      </c>
      <c r="F221" s="113">
        <f t="shared" ref="F221:J221" si="109">F222</f>
        <v>5372607</v>
      </c>
      <c r="G221" s="113">
        <f t="shared" si="109"/>
        <v>2958200</v>
      </c>
      <c r="H221" s="113">
        <f t="shared" si="109"/>
        <v>0</v>
      </c>
      <c r="I221" s="113">
        <f t="shared" si="109"/>
        <v>0</v>
      </c>
      <c r="J221" s="113">
        <f t="shared" si="109"/>
        <v>247011149</v>
      </c>
      <c r="K221" s="113">
        <f t="shared" ref="K221" si="110">K222</f>
        <v>233567155</v>
      </c>
      <c r="L221" s="113">
        <f t="shared" ref="L221" si="111">L222</f>
        <v>1900000</v>
      </c>
      <c r="M221" s="113">
        <f t="shared" ref="M221" si="112">M222</f>
        <v>1332000</v>
      </c>
      <c r="N221" s="113">
        <f t="shared" ref="N221" si="113">N222</f>
        <v>71500</v>
      </c>
      <c r="O221" s="113">
        <f t="shared" ref="O221:P221" si="114">O222</f>
        <v>245111149</v>
      </c>
      <c r="P221" s="113">
        <f t="shared" si="114"/>
        <v>252383756</v>
      </c>
      <c r="Q221" s="17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</row>
    <row r="222" spans="1:528" s="34" customFormat="1" ht="47.25" x14ac:dyDescent="0.25">
      <c r="A222" s="114" t="s">
        <v>30</v>
      </c>
      <c r="B222" s="127"/>
      <c r="C222" s="127"/>
      <c r="D222" s="82" t="s">
        <v>430</v>
      </c>
      <c r="E222" s="116">
        <f>SUM(E224+E225+E226+E227+E228+E229+E231+E232+E233+E234+E235+E236+E230+E238)</f>
        <v>5372607</v>
      </c>
      <c r="F222" s="116">
        <f t="shared" ref="F222:P222" si="115">SUM(F224+F225+F226+F227+F228+F229+F231+F232+F233+F234+F235+F236+F230+F238)</f>
        <v>5372607</v>
      </c>
      <c r="G222" s="116">
        <f t="shared" si="115"/>
        <v>2958200</v>
      </c>
      <c r="H222" s="116">
        <f t="shared" si="115"/>
        <v>0</v>
      </c>
      <c r="I222" s="116">
        <f t="shared" si="115"/>
        <v>0</v>
      </c>
      <c r="J222" s="116">
        <f t="shared" si="115"/>
        <v>247011149</v>
      </c>
      <c r="K222" s="116">
        <f t="shared" si="115"/>
        <v>233567155</v>
      </c>
      <c r="L222" s="116">
        <f t="shared" si="115"/>
        <v>1900000</v>
      </c>
      <c r="M222" s="116">
        <f t="shared" si="115"/>
        <v>1332000</v>
      </c>
      <c r="N222" s="116">
        <f t="shared" si="115"/>
        <v>71500</v>
      </c>
      <c r="O222" s="116">
        <f t="shared" si="115"/>
        <v>245111149</v>
      </c>
      <c r="P222" s="116">
        <f t="shared" si="115"/>
        <v>252383756</v>
      </c>
      <c r="Q222" s="177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  <c r="TF222" s="33"/>
      <c r="TG222" s="33"/>
      <c r="TH222" s="33"/>
    </row>
    <row r="223" spans="1:528" s="34" customFormat="1" ht="17.25" customHeight="1" x14ac:dyDescent="0.25">
      <c r="A223" s="114"/>
      <c r="B223" s="127"/>
      <c r="C223" s="127"/>
      <c r="D223" s="88" t="s">
        <v>429</v>
      </c>
      <c r="E223" s="116">
        <f>E237</f>
        <v>0</v>
      </c>
      <c r="F223" s="116">
        <f t="shared" ref="F223:P223" si="116">F237</f>
        <v>0</v>
      </c>
      <c r="G223" s="116">
        <f t="shared" si="116"/>
        <v>0</v>
      </c>
      <c r="H223" s="116">
        <f t="shared" si="116"/>
        <v>0</v>
      </c>
      <c r="I223" s="116">
        <f t="shared" si="116"/>
        <v>0</v>
      </c>
      <c r="J223" s="116">
        <f t="shared" si="116"/>
        <v>96859595</v>
      </c>
      <c r="K223" s="116">
        <f t="shared" si="116"/>
        <v>96859595</v>
      </c>
      <c r="L223" s="116">
        <f t="shared" si="116"/>
        <v>0</v>
      </c>
      <c r="M223" s="116">
        <f t="shared" si="116"/>
        <v>0</v>
      </c>
      <c r="N223" s="116">
        <f t="shared" si="116"/>
        <v>0</v>
      </c>
      <c r="O223" s="116">
        <f t="shared" si="116"/>
        <v>96859595</v>
      </c>
      <c r="P223" s="116">
        <f t="shared" si="116"/>
        <v>96859595</v>
      </c>
      <c r="Q223" s="177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  <c r="TF223" s="33"/>
      <c r="TG223" s="33"/>
      <c r="TH223" s="33"/>
    </row>
    <row r="224" spans="1:528" s="22" customFormat="1" ht="47.25" x14ac:dyDescent="0.25">
      <c r="A224" s="60" t="s">
        <v>144</v>
      </c>
      <c r="B224" s="107" t="str">
        <f>'дод 7'!A18</f>
        <v>0160</v>
      </c>
      <c r="C224" s="107" t="str">
        <f>'дод 7'!B18</f>
        <v>0111</v>
      </c>
      <c r="D224" s="36" t="s">
        <v>516</v>
      </c>
      <c r="E224" s="117">
        <f t="shared" ref="E224:E238" si="117">F224+I224</f>
        <v>3609000</v>
      </c>
      <c r="F224" s="117">
        <v>3609000</v>
      </c>
      <c r="G224" s="117">
        <v>2958200</v>
      </c>
      <c r="H224" s="117"/>
      <c r="I224" s="117"/>
      <c r="J224" s="117">
        <f>L224+O224</f>
        <v>1900000</v>
      </c>
      <c r="K224" s="117"/>
      <c r="L224" s="117">
        <v>1900000</v>
      </c>
      <c r="M224" s="117">
        <v>1332000</v>
      </c>
      <c r="N224" s="117">
        <v>71500</v>
      </c>
      <c r="O224" s="117"/>
      <c r="P224" s="117">
        <f t="shared" ref="P224:P238" si="118">E224+J224</f>
        <v>5509000</v>
      </c>
      <c r="Q224" s="177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</row>
    <row r="225" spans="1:528" s="22" customFormat="1" ht="18" customHeight="1" x14ac:dyDescent="0.25">
      <c r="A225" s="60" t="s">
        <v>209</v>
      </c>
      <c r="B225" s="107" t="str">
        <f>'дод 7'!A134</f>
        <v>6030</v>
      </c>
      <c r="C225" s="107" t="str">
        <f>'дод 7'!B134</f>
        <v>0620</v>
      </c>
      <c r="D225" s="61" t="str">
        <f>'дод 7'!C134</f>
        <v>Організація благоустрою населених пунктів</v>
      </c>
      <c r="E225" s="117">
        <f t="shared" si="117"/>
        <v>0</v>
      </c>
      <c r="F225" s="117"/>
      <c r="G225" s="117"/>
      <c r="H225" s="117"/>
      <c r="I225" s="117"/>
      <c r="J225" s="117">
        <f t="shared" ref="J225:J244" si="119">L225+O225</f>
        <v>50000000</v>
      </c>
      <c r="K225" s="117">
        <v>50000000</v>
      </c>
      <c r="L225" s="117"/>
      <c r="M225" s="117"/>
      <c r="N225" s="117"/>
      <c r="O225" s="117">
        <v>50000000</v>
      </c>
      <c r="P225" s="117">
        <f t="shared" si="118"/>
        <v>50000000</v>
      </c>
      <c r="Q225" s="177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</row>
    <row r="226" spans="1:528" s="22" customFormat="1" ht="65.25" customHeight="1" x14ac:dyDescent="0.25">
      <c r="A226" s="60" t="s">
        <v>210</v>
      </c>
      <c r="B226" s="107" t="str">
        <f>'дод 7'!A137</f>
        <v>6084</v>
      </c>
      <c r="C226" s="107" t="str">
        <f>'дод 7'!B137</f>
        <v>0610</v>
      </c>
      <c r="D226" s="61" t="str">
        <f>'дод 7'!C137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6" s="117">
        <f t="shared" si="117"/>
        <v>0</v>
      </c>
      <c r="F226" s="117"/>
      <c r="G226" s="117"/>
      <c r="H226" s="117"/>
      <c r="I226" s="117"/>
      <c r="J226" s="117">
        <f t="shared" si="119"/>
        <v>70060</v>
      </c>
      <c r="K226" s="117"/>
      <c r="L226" s="131"/>
      <c r="M226" s="117"/>
      <c r="N226" s="117"/>
      <c r="O226" s="117">
        <v>70060</v>
      </c>
      <c r="P226" s="117">
        <f t="shared" si="118"/>
        <v>70060</v>
      </c>
      <c r="Q226" s="177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</row>
    <row r="227" spans="1:528" s="22" customFormat="1" ht="18.75" hidden="1" customHeight="1" x14ac:dyDescent="0.25">
      <c r="A227" s="60" t="s">
        <v>279</v>
      </c>
      <c r="B227" s="107" t="str">
        <f>'дод 7'!A147</f>
        <v>7310</v>
      </c>
      <c r="C227" s="107" t="str">
        <f>'дод 7'!B147</f>
        <v>0443</v>
      </c>
      <c r="D227" s="61" t="str">
        <f>'дод 7'!C147</f>
        <v>Будівництво об'єктів житлово-комунального господарства</v>
      </c>
      <c r="E227" s="117">
        <f t="shared" si="117"/>
        <v>0</v>
      </c>
      <c r="F227" s="117"/>
      <c r="G227" s="117"/>
      <c r="H227" s="117"/>
      <c r="I227" s="117"/>
      <c r="J227" s="117">
        <f t="shared" si="119"/>
        <v>0</v>
      </c>
      <c r="K227" s="117"/>
      <c r="L227" s="117"/>
      <c r="M227" s="117"/>
      <c r="N227" s="117"/>
      <c r="O227" s="117"/>
      <c r="P227" s="117">
        <f t="shared" si="118"/>
        <v>0</v>
      </c>
      <c r="Q227" s="177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</row>
    <row r="228" spans="1:528" s="22" customFormat="1" ht="21.75" hidden="1" customHeight="1" x14ac:dyDescent="0.25">
      <c r="A228" s="60" t="s">
        <v>280</v>
      </c>
      <c r="B228" s="107" t="str">
        <f>'дод 7'!A148</f>
        <v>7321</v>
      </c>
      <c r="C228" s="107" t="str">
        <f>'дод 7'!B148</f>
        <v>0443</v>
      </c>
      <c r="D228" s="61" t="str">
        <f>'дод 7'!C148</f>
        <v>Будівництво освітніх установ та закладів</v>
      </c>
      <c r="E228" s="117">
        <f t="shared" si="117"/>
        <v>0</v>
      </c>
      <c r="F228" s="117"/>
      <c r="G228" s="117"/>
      <c r="H228" s="117"/>
      <c r="I228" s="117"/>
      <c r="J228" s="117">
        <f t="shared" si="119"/>
        <v>0</v>
      </c>
      <c r="K228" s="117"/>
      <c r="L228" s="117"/>
      <c r="M228" s="117"/>
      <c r="N228" s="117"/>
      <c r="O228" s="117"/>
      <c r="P228" s="117">
        <f t="shared" si="118"/>
        <v>0</v>
      </c>
      <c r="Q228" s="177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  <c r="TH228" s="23"/>
    </row>
    <row r="229" spans="1:528" s="22" customFormat="1" ht="18" customHeight="1" x14ac:dyDescent="0.25">
      <c r="A229" s="60" t="s">
        <v>282</v>
      </c>
      <c r="B229" s="107" t="str">
        <f>'дод 7'!A149</f>
        <v>7322</v>
      </c>
      <c r="C229" s="107" t="str">
        <f>'дод 7'!B149</f>
        <v>0443</v>
      </c>
      <c r="D229" s="61" t="str">
        <f>'дод 7'!C149</f>
        <v>Будівництво медичних установ та закладів</v>
      </c>
      <c r="E229" s="117">
        <f t="shared" si="117"/>
        <v>0</v>
      </c>
      <c r="F229" s="117"/>
      <c r="G229" s="117"/>
      <c r="H229" s="117"/>
      <c r="I229" s="117"/>
      <c r="J229" s="117">
        <f t="shared" si="119"/>
        <v>3000000</v>
      </c>
      <c r="K229" s="117">
        <v>3000000</v>
      </c>
      <c r="L229" s="117"/>
      <c r="M229" s="117"/>
      <c r="N229" s="117"/>
      <c r="O229" s="117">
        <v>3000000</v>
      </c>
      <c r="P229" s="117">
        <f t="shared" si="118"/>
        <v>3000000</v>
      </c>
      <c r="Q229" s="177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  <c r="TH229" s="23"/>
    </row>
    <row r="230" spans="1:528" s="22" customFormat="1" ht="30" hidden="1" customHeight="1" x14ac:dyDescent="0.25">
      <c r="A230" s="60" t="s">
        <v>367</v>
      </c>
      <c r="B230" s="107">
        <f>'дод 7'!A152</f>
        <v>7325</v>
      </c>
      <c r="C230" s="60" t="s">
        <v>114</v>
      </c>
      <c r="D230" s="61" t="str">
        <f>'дод 7'!C152</f>
        <v>Будівництво споруд, установ та закладів фізичної культури і спорту</v>
      </c>
      <c r="E230" s="117">
        <f t="shared" si="117"/>
        <v>0</v>
      </c>
      <c r="F230" s="117"/>
      <c r="G230" s="117"/>
      <c r="H230" s="117"/>
      <c r="I230" s="117"/>
      <c r="J230" s="117">
        <f t="shared" si="119"/>
        <v>0</v>
      </c>
      <c r="K230" s="117"/>
      <c r="L230" s="117"/>
      <c r="M230" s="117"/>
      <c r="N230" s="117"/>
      <c r="O230" s="117"/>
      <c r="P230" s="117">
        <f t="shared" si="118"/>
        <v>0</v>
      </c>
      <c r="Q230" s="177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</row>
    <row r="231" spans="1:528" s="22" customFormat="1" ht="18" customHeight="1" x14ac:dyDescent="0.25">
      <c r="A231" s="60" t="s">
        <v>284</v>
      </c>
      <c r="B231" s="107" t="str">
        <f>'дод 7'!A153</f>
        <v>7330</v>
      </c>
      <c r="C231" s="107" t="str">
        <f>'дод 7'!B153</f>
        <v>0443</v>
      </c>
      <c r="D231" s="61" t="str">
        <f>'дод 7'!C153</f>
        <v>Будівництво інших об'єктів комунальної власності</v>
      </c>
      <c r="E231" s="117">
        <f t="shared" si="117"/>
        <v>0</v>
      </c>
      <c r="F231" s="117"/>
      <c r="G231" s="117"/>
      <c r="H231" s="117"/>
      <c r="I231" s="117"/>
      <c r="J231" s="117">
        <f t="shared" si="119"/>
        <v>39750000</v>
      </c>
      <c r="K231" s="117">
        <f>37150000+8000000+1400000-6800000</f>
        <v>39750000</v>
      </c>
      <c r="L231" s="117"/>
      <c r="M231" s="117"/>
      <c r="N231" s="117"/>
      <c r="O231" s="117">
        <f>37150000+8000000+1400000-6800000</f>
        <v>39750000</v>
      </c>
      <c r="P231" s="117">
        <f t="shared" si="118"/>
        <v>39750000</v>
      </c>
      <c r="Q231" s="177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</row>
    <row r="232" spans="1:528" s="22" customFormat="1" ht="31.5" x14ac:dyDescent="0.25">
      <c r="A232" s="60" t="s">
        <v>438</v>
      </c>
      <c r="B232" s="107">
        <v>7340</v>
      </c>
      <c r="C232" s="60" t="s">
        <v>114</v>
      </c>
      <c r="D232" s="61" t="s">
        <v>1</v>
      </c>
      <c r="E232" s="117">
        <f t="shared" si="117"/>
        <v>0</v>
      </c>
      <c r="F232" s="117"/>
      <c r="G232" s="117"/>
      <c r="H232" s="117"/>
      <c r="I232" s="117"/>
      <c r="J232" s="117">
        <f t="shared" si="119"/>
        <v>6000000</v>
      </c>
      <c r="K232" s="117">
        <v>6000000</v>
      </c>
      <c r="L232" s="117"/>
      <c r="M232" s="117"/>
      <c r="N232" s="117"/>
      <c r="O232" s="117">
        <v>6000000</v>
      </c>
      <c r="P232" s="117">
        <f t="shared" si="118"/>
        <v>6000000</v>
      </c>
      <c r="Q232" s="177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</row>
    <row r="233" spans="1:528" s="22" customFormat="1" ht="53.25" customHeight="1" x14ac:dyDescent="0.25">
      <c r="A233" s="60" t="s">
        <v>380</v>
      </c>
      <c r="B233" s="107">
        <f>'дод 7'!A156</f>
        <v>7361</v>
      </c>
      <c r="C233" s="107" t="str">
        <f>'дод 7'!B156</f>
        <v>0490</v>
      </c>
      <c r="D233" s="61" t="str">
        <f>'дод 7'!C156</f>
        <v>Співфінансування інвестиційних проектів, що реалізуються за рахунок коштів державного фонду регіонального розвитку</v>
      </c>
      <c r="E233" s="117">
        <f t="shared" ref="E233" si="120">F233+I233</f>
        <v>0</v>
      </c>
      <c r="F233" s="117"/>
      <c r="G233" s="117"/>
      <c r="H233" s="117"/>
      <c r="I233" s="117"/>
      <c r="J233" s="117">
        <f t="shared" ref="J233" si="121">L233+O233</f>
        <v>10172673</v>
      </c>
      <c r="K233" s="117">
        <v>10172673</v>
      </c>
      <c r="L233" s="117"/>
      <c r="M233" s="117"/>
      <c r="N233" s="117"/>
      <c r="O233" s="117">
        <v>10172673</v>
      </c>
      <c r="P233" s="117">
        <f t="shared" si="118"/>
        <v>10172673</v>
      </c>
      <c r="Q233" s="177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  <c r="TH233" s="23"/>
    </row>
    <row r="234" spans="1:528" s="22" customFormat="1" ht="42.75" hidden="1" customHeight="1" x14ac:dyDescent="0.25">
      <c r="A234" s="60" t="s">
        <v>375</v>
      </c>
      <c r="B234" s="107">
        <v>7363</v>
      </c>
      <c r="C234" s="60" t="s">
        <v>84</v>
      </c>
      <c r="D234" s="61" t="s">
        <v>407</v>
      </c>
      <c r="E234" s="117">
        <f t="shared" si="117"/>
        <v>0</v>
      </c>
      <c r="F234" s="117"/>
      <c r="G234" s="117"/>
      <c r="H234" s="117"/>
      <c r="I234" s="117"/>
      <c r="J234" s="117">
        <f t="shared" si="119"/>
        <v>0</v>
      </c>
      <c r="K234" s="117"/>
      <c r="L234" s="117"/>
      <c r="M234" s="117"/>
      <c r="N234" s="117"/>
      <c r="O234" s="117"/>
      <c r="P234" s="117">
        <f t="shared" si="118"/>
        <v>0</v>
      </c>
      <c r="Q234" s="177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</row>
    <row r="235" spans="1:528" s="22" customFormat="1" ht="30" hidden="1" customHeight="1" x14ac:dyDescent="0.25">
      <c r="A235" s="60" t="s">
        <v>441</v>
      </c>
      <c r="B235" s="107">
        <v>7370</v>
      </c>
      <c r="C235" s="60" t="s">
        <v>84</v>
      </c>
      <c r="D235" s="61" t="s">
        <v>442</v>
      </c>
      <c r="E235" s="117">
        <f>F235+I235</f>
        <v>0</v>
      </c>
      <c r="F235" s="117"/>
      <c r="G235" s="117"/>
      <c r="H235" s="117"/>
      <c r="I235" s="117"/>
      <c r="J235" s="117">
        <f t="shared" si="119"/>
        <v>0</v>
      </c>
      <c r="K235" s="117"/>
      <c r="L235" s="117"/>
      <c r="M235" s="117"/>
      <c r="N235" s="117"/>
      <c r="O235" s="117"/>
      <c r="P235" s="117">
        <f t="shared" si="118"/>
        <v>0</v>
      </c>
      <c r="Q235" s="177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</row>
    <row r="236" spans="1:528" s="22" customFormat="1" ht="21.75" customHeight="1" x14ac:dyDescent="0.25">
      <c r="A236" s="60" t="s">
        <v>150</v>
      </c>
      <c r="B236" s="107" t="str">
        <f>'дод 7'!A176</f>
        <v>7640</v>
      </c>
      <c r="C236" s="107" t="str">
        <f>'дод 7'!B176</f>
        <v>0470</v>
      </c>
      <c r="D236" s="61" t="s">
        <v>486</v>
      </c>
      <c r="E236" s="117">
        <f t="shared" si="117"/>
        <v>1763607</v>
      </c>
      <c r="F236" s="117">
        <v>1763607</v>
      </c>
      <c r="G236" s="117"/>
      <c r="H236" s="117"/>
      <c r="I236" s="117"/>
      <c r="J236" s="117">
        <f t="shared" si="119"/>
        <v>136118416</v>
      </c>
      <c r="K236" s="117">
        <v>124644482</v>
      </c>
      <c r="L236" s="131"/>
      <c r="M236" s="117"/>
      <c r="N236" s="117"/>
      <c r="O236" s="117">
        <v>136118416</v>
      </c>
      <c r="P236" s="117">
        <f t="shared" si="118"/>
        <v>137882023</v>
      </c>
      <c r="Q236" s="177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</row>
    <row r="237" spans="1:528" s="24" customFormat="1" ht="17.25" customHeight="1" x14ac:dyDescent="0.25">
      <c r="A237" s="89"/>
      <c r="B237" s="129"/>
      <c r="C237" s="129"/>
      <c r="D237" s="90" t="s">
        <v>429</v>
      </c>
      <c r="E237" s="117">
        <f t="shared" si="117"/>
        <v>0</v>
      </c>
      <c r="F237" s="119"/>
      <c r="G237" s="119"/>
      <c r="H237" s="119"/>
      <c r="I237" s="119"/>
      <c r="J237" s="119">
        <f t="shared" si="119"/>
        <v>96859595</v>
      </c>
      <c r="K237" s="119">
        <v>96859595</v>
      </c>
      <c r="L237" s="132"/>
      <c r="M237" s="119"/>
      <c r="N237" s="119"/>
      <c r="O237" s="119">
        <v>96859595</v>
      </c>
      <c r="P237" s="119">
        <f t="shared" si="118"/>
        <v>96859595</v>
      </c>
      <c r="Q237" s="177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  <c r="LU237" s="30"/>
      <c r="LV237" s="30"/>
      <c r="LW237" s="30"/>
      <c r="LX237" s="30"/>
      <c r="LY237" s="30"/>
      <c r="LZ237" s="30"/>
      <c r="MA237" s="30"/>
      <c r="MB237" s="30"/>
      <c r="MC237" s="30"/>
      <c r="MD237" s="30"/>
      <c r="ME237" s="30"/>
      <c r="MF237" s="30"/>
      <c r="MG237" s="30"/>
      <c r="MH237" s="30"/>
      <c r="MI237" s="30"/>
      <c r="MJ237" s="30"/>
      <c r="MK237" s="30"/>
      <c r="ML237" s="30"/>
      <c r="MM237" s="30"/>
      <c r="MN237" s="30"/>
      <c r="MO237" s="30"/>
      <c r="MP237" s="30"/>
      <c r="MQ237" s="30"/>
      <c r="MR237" s="30"/>
      <c r="MS237" s="30"/>
      <c r="MT237" s="30"/>
      <c r="MU237" s="30"/>
      <c r="MV237" s="30"/>
      <c r="MW237" s="30"/>
      <c r="MX237" s="30"/>
      <c r="MY237" s="30"/>
      <c r="MZ237" s="30"/>
      <c r="NA237" s="30"/>
      <c r="NB237" s="30"/>
      <c r="NC237" s="30"/>
      <c r="ND237" s="30"/>
      <c r="NE237" s="30"/>
      <c r="NF237" s="30"/>
      <c r="NG237" s="30"/>
      <c r="NH237" s="30"/>
      <c r="NI237" s="30"/>
      <c r="NJ237" s="30"/>
      <c r="NK237" s="30"/>
      <c r="NL237" s="30"/>
      <c r="NM237" s="30"/>
      <c r="NN237" s="30"/>
      <c r="NO237" s="30"/>
      <c r="NP237" s="30"/>
      <c r="NQ237" s="30"/>
      <c r="NR237" s="30"/>
      <c r="NS237" s="30"/>
      <c r="NT237" s="30"/>
      <c r="NU237" s="30"/>
      <c r="NV237" s="30"/>
      <c r="NW237" s="30"/>
      <c r="NX237" s="30"/>
      <c r="NY237" s="30"/>
      <c r="NZ237" s="30"/>
      <c r="OA237" s="30"/>
      <c r="OB237" s="30"/>
      <c r="OC237" s="30"/>
      <c r="OD237" s="30"/>
      <c r="OE237" s="30"/>
      <c r="OF237" s="30"/>
      <c r="OG237" s="30"/>
      <c r="OH237" s="30"/>
      <c r="OI237" s="30"/>
      <c r="OJ237" s="30"/>
      <c r="OK237" s="30"/>
      <c r="OL237" s="30"/>
      <c r="OM237" s="30"/>
      <c r="ON237" s="30"/>
      <c r="OO237" s="30"/>
      <c r="OP237" s="30"/>
      <c r="OQ237" s="30"/>
      <c r="OR237" s="30"/>
      <c r="OS237" s="30"/>
      <c r="OT237" s="30"/>
      <c r="OU237" s="30"/>
      <c r="OV237" s="30"/>
      <c r="OW237" s="30"/>
      <c r="OX237" s="30"/>
      <c r="OY237" s="30"/>
      <c r="OZ237" s="30"/>
      <c r="PA237" s="30"/>
      <c r="PB237" s="30"/>
      <c r="PC237" s="30"/>
      <c r="PD237" s="30"/>
      <c r="PE237" s="30"/>
      <c r="PF237" s="30"/>
      <c r="PG237" s="30"/>
      <c r="PH237" s="30"/>
      <c r="PI237" s="30"/>
      <c r="PJ237" s="30"/>
      <c r="PK237" s="30"/>
      <c r="PL237" s="30"/>
      <c r="PM237" s="30"/>
      <c r="PN237" s="30"/>
      <c r="PO237" s="30"/>
      <c r="PP237" s="30"/>
      <c r="PQ237" s="30"/>
      <c r="PR237" s="30"/>
      <c r="PS237" s="30"/>
      <c r="PT237" s="30"/>
      <c r="PU237" s="30"/>
      <c r="PV237" s="30"/>
      <c r="PW237" s="30"/>
      <c r="PX237" s="30"/>
      <c r="PY237" s="30"/>
      <c r="PZ237" s="30"/>
      <c r="QA237" s="30"/>
      <c r="QB237" s="30"/>
      <c r="QC237" s="30"/>
      <c r="QD237" s="30"/>
      <c r="QE237" s="30"/>
      <c r="QF237" s="30"/>
      <c r="QG237" s="30"/>
      <c r="QH237" s="30"/>
      <c r="QI237" s="30"/>
      <c r="QJ237" s="30"/>
      <c r="QK237" s="30"/>
      <c r="QL237" s="30"/>
      <c r="QM237" s="30"/>
      <c r="QN237" s="30"/>
      <c r="QO237" s="30"/>
      <c r="QP237" s="30"/>
      <c r="QQ237" s="30"/>
      <c r="QR237" s="30"/>
      <c r="QS237" s="30"/>
      <c r="QT237" s="30"/>
      <c r="QU237" s="30"/>
      <c r="QV237" s="30"/>
      <c r="QW237" s="30"/>
      <c r="QX237" s="30"/>
      <c r="QY237" s="30"/>
      <c r="QZ237" s="30"/>
      <c r="RA237" s="30"/>
      <c r="RB237" s="30"/>
      <c r="RC237" s="30"/>
      <c r="RD237" s="30"/>
      <c r="RE237" s="30"/>
      <c r="RF237" s="30"/>
      <c r="RG237" s="30"/>
      <c r="RH237" s="30"/>
      <c r="RI237" s="30"/>
      <c r="RJ237" s="30"/>
      <c r="RK237" s="30"/>
      <c r="RL237" s="30"/>
      <c r="RM237" s="30"/>
      <c r="RN237" s="30"/>
      <c r="RO237" s="30"/>
      <c r="RP237" s="30"/>
      <c r="RQ237" s="30"/>
      <c r="RR237" s="30"/>
      <c r="RS237" s="30"/>
      <c r="RT237" s="30"/>
      <c r="RU237" s="30"/>
      <c r="RV237" s="30"/>
      <c r="RW237" s="30"/>
      <c r="RX237" s="30"/>
      <c r="RY237" s="30"/>
      <c r="RZ237" s="30"/>
      <c r="SA237" s="30"/>
      <c r="SB237" s="30"/>
      <c r="SC237" s="30"/>
      <c r="SD237" s="30"/>
      <c r="SE237" s="30"/>
      <c r="SF237" s="30"/>
      <c r="SG237" s="30"/>
      <c r="SH237" s="30"/>
      <c r="SI237" s="30"/>
      <c r="SJ237" s="30"/>
      <c r="SK237" s="30"/>
      <c r="SL237" s="30"/>
      <c r="SM237" s="30"/>
      <c r="SN237" s="30"/>
      <c r="SO237" s="30"/>
      <c r="SP237" s="30"/>
      <c r="SQ237" s="30"/>
      <c r="SR237" s="30"/>
      <c r="SS237" s="30"/>
      <c r="ST237" s="30"/>
      <c r="SU237" s="30"/>
      <c r="SV237" s="30"/>
      <c r="SW237" s="30"/>
      <c r="SX237" s="30"/>
      <c r="SY237" s="30"/>
      <c r="SZ237" s="30"/>
      <c r="TA237" s="30"/>
      <c r="TB237" s="30"/>
      <c r="TC237" s="30"/>
      <c r="TD237" s="30"/>
      <c r="TE237" s="30"/>
      <c r="TF237" s="30"/>
      <c r="TG237" s="30"/>
      <c r="TH237" s="30"/>
    </row>
    <row r="238" spans="1:528" s="22" customFormat="1" ht="105" hidden="1" customHeight="1" x14ac:dyDescent="0.25">
      <c r="A238" s="60" t="s">
        <v>378</v>
      </c>
      <c r="B238" s="107">
        <v>7691</v>
      </c>
      <c r="C238" s="37" t="s">
        <v>84</v>
      </c>
      <c r="D238" s="61" t="s">
        <v>321</v>
      </c>
      <c r="E238" s="117">
        <f t="shared" si="117"/>
        <v>0</v>
      </c>
      <c r="F238" s="117"/>
      <c r="G238" s="117"/>
      <c r="H238" s="117"/>
      <c r="I238" s="117"/>
      <c r="J238" s="117">
        <f t="shared" si="119"/>
        <v>0</v>
      </c>
      <c r="K238" s="117"/>
      <c r="L238" s="131"/>
      <c r="M238" s="117"/>
      <c r="N238" s="117"/>
      <c r="O238" s="117"/>
      <c r="P238" s="117">
        <f t="shared" si="118"/>
        <v>0</v>
      </c>
      <c r="Q238" s="177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</row>
    <row r="239" spans="1:528" s="27" customFormat="1" ht="30.75" customHeight="1" x14ac:dyDescent="0.25">
      <c r="A239" s="128" t="s">
        <v>211</v>
      </c>
      <c r="B239" s="130"/>
      <c r="C239" s="130"/>
      <c r="D239" s="125" t="s">
        <v>41</v>
      </c>
      <c r="E239" s="113">
        <f>E240</f>
        <v>9565500</v>
      </c>
      <c r="F239" s="113">
        <f t="shared" ref="F239:J239" si="122">F240</f>
        <v>9565500</v>
      </c>
      <c r="G239" s="113">
        <f t="shared" si="122"/>
        <v>7405200</v>
      </c>
      <c r="H239" s="113">
        <f t="shared" si="122"/>
        <v>86000</v>
      </c>
      <c r="I239" s="113">
        <f t="shared" si="122"/>
        <v>0</v>
      </c>
      <c r="J239" s="113">
        <f t="shared" si="122"/>
        <v>1960391</v>
      </c>
      <c r="K239" s="113">
        <f t="shared" ref="K239" si="123">K240</f>
        <v>900000</v>
      </c>
      <c r="L239" s="113">
        <f t="shared" ref="L239" si="124">L240</f>
        <v>1060391</v>
      </c>
      <c r="M239" s="113">
        <f t="shared" ref="M239" si="125">M240</f>
        <v>0</v>
      </c>
      <c r="N239" s="113">
        <f t="shared" ref="N239" si="126">N240</f>
        <v>0</v>
      </c>
      <c r="O239" s="113">
        <f t="shared" ref="O239:P239" si="127">O240</f>
        <v>900000</v>
      </c>
      <c r="P239" s="113">
        <f t="shared" si="127"/>
        <v>11525891</v>
      </c>
      <c r="Q239" s="17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  <c r="IW239" s="32"/>
      <c r="IX239" s="32"/>
      <c r="IY239" s="32"/>
      <c r="IZ239" s="32"/>
      <c r="JA239" s="32"/>
      <c r="JB239" s="32"/>
      <c r="JC239" s="32"/>
      <c r="JD239" s="32"/>
      <c r="JE239" s="32"/>
      <c r="JF239" s="32"/>
      <c r="JG239" s="32"/>
      <c r="JH239" s="32"/>
      <c r="JI239" s="32"/>
      <c r="JJ239" s="32"/>
      <c r="JK239" s="32"/>
      <c r="JL239" s="32"/>
      <c r="JM239" s="32"/>
      <c r="JN239" s="32"/>
      <c r="JO239" s="32"/>
      <c r="JP239" s="32"/>
      <c r="JQ239" s="32"/>
      <c r="JR239" s="32"/>
      <c r="JS239" s="32"/>
      <c r="JT239" s="32"/>
      <c r="JU239" s="32"/>
      <c r="JV239" s="32"/>
      <c r="JW239" s="32"/>
      <c r="JX239" s="32"/>
      <c r="JY239" s="32"/>
      <c r="JZ239" s="32"/>
      <c r="KA239" s="32"/>
      <c r="KB239" s="32"/>
      <c r="KC239" s="32"/>
      <c r="KD239" s="32"/>
      <c r="KE239" s="32"/>
      <c r="KF239" s="32"/>
      <c r="KG239" s="32"/>
      <c r="KH239" s="32"/>
      <c r="KI239" s="32"/>
      <c r="KJ239" s="32"/>
      <c r="KK239" s="32"/>
      <c r="KL239" s="32"/>
      <c r="KM239" s="32"/>
      <c r="KN239" s="32"/>
      <c r="KO239" s="32"/>
      <c r="KP239" s="32"/>
      <c r="KQ239" s="32"/>
      <c r="KR239" s="32"/>
      <c r="KS239" s="32"/>
      <c r="KT239" s="32"/>
      <c r="KU239" s="32"/>
      <c r="KV239" s="32"/>
      <c r="KW239" s="32"/>
      <c r="KX239" s="32"/>
      <c r="KY239" s="32"/>
      <c r="KZ239" s="32"/>
      <c r="LA239" s="32"/>
      <c r="LB239" s="32"/>
      <c r="LC239" s="32"/>
      <c r="LD239" s="32"/>
      <c r="LE239" s="32"/>
      <c r="LF239" s="32"/>
      <c r="LG239" s="32"/>
      <c r="LH239" s="32"/>
      <c r="LI239" s="32"/>
      <c r="LJ239" s="32"/>
      <c r="LK239" s="32"/>
      <c r="LL239" s="32"/>
      <c r="LM239" s="32"/>
      <c r="LN239" s="32"/>
      <c r="LO239" s="32"/>
      <c r="LP239" s="32"/>
      <c r="LQ239" s="32"/>
      <c r="LR239" s="32"/>
      <c r="LS239" s="32"/>
      <c r="LT239" s="32"/>
      <c r="LU239" s="32"/>
      <c r="LV239" s="32"/>
      <c r="LW239" s="32"/>
      <c r="LX239" s="32"/>
      <c r="LY239" s="32"/>
      <c r="LZ239" s="32"/>
      <c r="MA239" s="32"/>
      <c r="MB239" s="32"/>
      <c r="MC239" s="32"/>
      <c r="MD239" s="32"/>
      <c r="ME239" s="32"/>
      <c r="MF239" s="32"/>
      <c r="MG239" s="32"/>
      <c r="MH239" s="32"/>
      <c r="MI239" s="32"/>
      <c r="MJ239" s="32"/>
      <c r="MK239" s="32"/>
      <c r="ML239" s="32"/>
      <c r="MM239" s="32"/>
      <c r="MN239" s="32"/>
      <c r="MO239" s="32"/>
      <c r="MP239" s="32"/>
      <c r="MQ239" s="32"/>
      <c r="MR239" s="32"/>
      <c r="MS239" s="32"/>
      <c r="MT239" s="32"/>
      <c r="MU239" s="32"/>
      <c r="MV239" s="32"/>
      <c r="MW239" s="32"/>
      <c r="MX239" s="32"/>
      <c r="MY239" s="32"/>
      <c r="MZ239" s="32"/>
      <c r="NA239" s="32"/>
      <c r="NB239" s="32"/>
      <c r="NC239" s="32"/>
      <c r="ND239" s="32"/>
      <c r="NE239" s="32"/>
      <c r="NF239" s="32"/>
      <c r="NG239" s="32"/>
      <c r="NH239" s="32"/>
      <c r="NI239" s="32"/>
      <c r="NJ239" s="32"/>
      <c r="NK239" s="32"/>
      <c r="NL239" s="32"/>
      <c r="NM239" s="32"/>
      <c r="NN239" s="32"/>
      <c r="NO239" s="32"/>
      <c r="NP239" s="32"/>
      <c r="NQ239" s="32"/>
      <c r="NR239" s="32"/>
      <c r="NS239" s="32"/>
      <c r="NT239" s="32"/>
      <c r="NU239" s="32"/>
      <c r="NV239" s="32"/>
      <c r="NW239" s="32"/>
      <c r="NX239" s="32"/>
      <c r="NY239" s="32"/>
      <c r="NZ239" s="32"/>
      <c r="OA239" s="32"/>
      <c r="OB239" s="32"/>
      <c r="OC239" s="32"/>
      <c r="OD239" s="32"/>
      <c r="OE239" s="32"/>
      <c r="OF239" s="32"/>
      <c r="OG239" s="32"/>
      <c r="OH239" s="32"/>
      <c r="OI239" s="32"/>
      <c r="OJ239" s="32"/>
      <c r="OK239" s="32"/>
      <c r="OL239" s="32"/>
      <c r="OM239" s="32"/>
      <c r="ON239" s="32"/>
      <c r="OO239" s="32"/>
      <c r="OP239" s="32"/>
      <c r="OQ239" s="32"/>
      <c r="OR239" s="32"/>
      <c r="OS239" s="32"/>
      <c r="OT239" s="32"/>
      <c r="OU239" s="32"/>
      <c r="OV239" s="32"/>
      <c r="OW239" s="32"/>
      <c r="OX239" s="32"/>
      <c r="OY239" s="32"/>
      <c r="OZ239" s="32"/>
      <c r="PA239" s="32"/>
      <c r="PB239" s="32"/>
      <c r="PC239" s="32"/>
      <c r="PD239" s="32"/>
      <c r="PE239" s="32"/>
      <c r="PF239" s="32"/>
      <c r="PG239" s="32"/>
      <c r="PH239" s="32"/>
      <c r="PI239" s="32"/>
      <c r="PJ239" s="32"/>
      <c r="PK239" s="32"/>
      <c r="PL239" s="32"/>
      <c r="PM239" s="32"/>
      <c r="PN239" s="32"/>
      <c r="PO239" s="32"/>
      <c r="PP239" s="32"/>
      <c r="PQ239" s="32"/>
      <c r="PR239" s="32"/>
      <c r="PS239" s="32"/>
      <c r="PT239" s="32"/>
      <c r="PU239" s="32"/>
      <c r="PV239" s="32"/>
      <c r="PW239" s="32"/>
      <c r="PX239" s="32"/>
      <c r="PY239" s="32"/>
      <c r="PZ239" s="32"/>
      <c r="QA239" s="32"/>
      <c r="QB239" s="32"/>
      <c r="QC239" s="32"/>
      <c r="QD239" s="32"/>
      <c r="QE239" s="32"/>
      <c r="QF239" s="32"/>
      <c r="QG239" s="32"/>
      <c r="QH239" s="32"/>
      <c r="QI239" s="32"/>
      <c r="QJ239" s="32"/>
      <c r="QK239" s="32"/>
      <c r="QL239" s="32"/>
      <c r="QM239" s="32"/>
      <c r="QN239" s="32"/>
      <c r="QO239" s="32"/>
      <c r="QP239" s="32"/>
      <c r="QQ239" s="32"/>
      <c r="QR239" s="32"/>
      <c r="QS239" s="32"/>
      <c r="QT239" s="32"/>
      <c r="QU239" s="32"/>
      <c r="QV239" s="32"/>
      <c r="QW239" s="32"/>
      <c r="QX239" s="32"/>
      <c r="QY239" s="32"/>
      <c r="QZ239" s="32"/>
      <c r="RA239" s="32"/>
      <c r="RB239" s="32"/>
      <c r="RC239" s="32"/>
      <c r="RD239" s="32"/>
      <c r="RE239" s="32"/>
      <c r="RF239" s="32"/>
      <c r="RG239" s="32"/>
      <c r="RH239" s="32"/>
      <c r="RI239" s="32"/>
      <c r="RJ239" s="32"/>
      <c r="RK239" s="32"/>
      <c r="RL239" s="32"/>
      <c r="RM239" s="32"/>
      <c r="RN239" s="32"/>
      <c r="RO239" s="32"/>
      <c r="RP239" s="32"/>
      <c r="RQ239" s="32"/>
      <c r="RR239" s="32"/>
      <c r="RS239" s="32"/>
      <c r="RT239" s="32"/>
      <c r="RU239" s="32"/>
      <c r="RV239" s="32"/>
      <c r="RW239" s="32"/>
      <c r="RX239" s="32"/>
      <c r="RY239" s="32"/>
      <c r="RZ239" s="32"/>
      <c r="SA239" s="32"/>
      <c r="SB239" s="32"/>
      <c r="SC239" s="32"/>
      <c r="SD239" s="32"/>
      <c r="SE239" s="32"/>
      <c r="SF239" s="32"/>
      <c r="SG239" s="32"/>
      <c r="SH239" s="32"/>
      <c r="SI239" s="32"/>
      <c r="SJ239" s="32"/>
      <c r="SK239" s="32"/>
      <c r="SL239" s="32"/>
      <c r="SM239" s="32"/>
      <c r="SN239" s="32"/>
      <c r="SO239" s="32"/>
      <c r="SP239" s="32"/>
      <c r="SQ239" s="32"/>
      <c r="SR239" s="32"/>
      <c r="SS239" s="32"/>
      <c r="ST239" s="32"/>
      <c r="SU239" s="32"/>
      <c r="SV239" s="32"/>
      <c r="SW239" s="32"/>
      <c r="SX239" s="32"/>
      <c r="SY239" s="32"/>
      <c r="SZ239" s="32"/>
      <c r="TA239" s="32"/>
      <c r="TB239" s="32"/>
      <c r="TC239" s="32"/>
      <c r="TD239" s="32"/>
      <c r="TE239" s="32"/>
      <c r="TF239" s="32"/>
      <c r="TG239" s="32"/>
      <c r="TH239" s="32"/>
    </row>
    <row r="240" spans="1:528" s="34" customFormat="1" ht="35.25" customHeight="1" x14ac:dyDescent="0.25">
      <c r="A240" s="114" t="s">
        <v>212</v>
      </c>
      <c r="B240" s="127"/>
      <c r="C240" s="127"/>
      <c r="D240" s="82" t="s">
        <v>41</v>
      </c>
      <c r="E240" s="116">
        <f>E241+E242+E243+E244</f>
        <v>9565500</v>
      </c>
      <c r="F240" s="116">
        <f t="shared" ref="F240:P240" si="128">F241+F242+F243+F244</f>
        <v>9565500</v>
      </c>
      <c r="G240" s="116">
        <f t="shared" si="128"/>
        <v>7405200</v>
      </c>
      <c r="H240" s="116">
        <f t="shared" si="128"/>
        <v>86000</v>
      </c>
      <c r="I240" s="116">
        <f t="shared" si="128"/>
        <v>0</v>
      </c>
      <c r="J240" s="116">
        <f>J241+J242+J243+J244</f>
        <v>1960391</v>
      </c>
      <c r="K240" s="116">
        <f t="shared" si="128"/>
        <v>900000</v>
      </c>
      <c r="L240" s="116">
        <f t="shared" si="128"/>
        <v>1060391</v>
      </c>
      <c r="M240" s="116">
        <f t="shared" si="128"/>
        <v>0</v>
      </c>
      <c r="N240" s="116">
        <f t="shared" si="128"/>
        <v>0</v>
      </c>
      <c r="O240" s="116">
        <f t="shared" si="128"/>
        <v>900000</v>
      </c>
      <c r="P240" s="116">
        <f t="shared" si="128"/>
        <v>11525891</v>
      </c>
      <c r="Q240" s="177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</row>
    <row r="241" spans="1:528" s="22" customFormat="1" ht="47.25" x14ac:dyDescent="0.25">
      <c r="A241" s="60" t="s">
        <v>213</v>
      </c>
      <c r="B241" s="107" t="str">
        <f>'дод 7'!A18</f>
        <v>0160</v>
      </c>
      <c r="C241" s="107" t="str">
        <f>'дод 7'!B18</f>
        <v>0111</v>
      </c>
      <c r="D241" s="36" t="s">
        <v>516</v>
      </c>
      <c r="E241" s="117">
        <f>F241+I241</f>
        <v>9390500</v>
      </c>
      <c r="F241" s="117">
        <v>9390500</v>
      </c>
      <c r="G241" s="117">
        <v>7405200</v>
      </c>
      <c r="H241" s="117">
        <v>86000</v>
      </c>
      <c r="I241" s="117"/>
      <c r="J241" s="117">
        <f t="shared" si="119"/>
        <v>0</v>
      </c>
      <c r="K241" s="117"/>
      <c r="L241" s="117"/>
      <c r="M241" s="117"/>
      <c r="N241" s="117"/>
      <c r="O241" s="117"/>
      <c r="P241" s="117">
        <f>E241+J241</f>
        <v>9390500</v>
      </c>
      <c r="Q241" s="177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</row>
    <row r="242" spans="1:528" s="22" customFormat="1" ht="31.5" x14ac:dyDescent="0.25">
      <c r="A242" s="60" t="s">
        <v>318</v>
      </c>
      <c r="B242" s="107" t="str">
        <f>'дод 7'!A138</f>
        <v>6090</v>
      </c>
      <c r="C242" s="107" t="str">
        <f>'дод 7'!B138</f>
        <v>0640</v>
      </c>
      <c r="D242" s="61" t="str">
        <f>'дод 7'!C138</f>
        <v>Інша діяльність у сфері житлово-комунального господарства</v>
      </c>
      <c r="E242" s="117">
        <f>F242+I242</f>
        <v>175000</v>
      </c>
      <c r="F242" s="117">
        <v>175000</v>
      </c>
      <c r="G242" s="117"/>
      <c r="H242" s="117"/>
      <c r="I242" s="117"/>
      <c r="J242" s="117">
        <f t="shared" si="119"/>
        <v>0</v>
      </c>
      <c r="K242" s="117"/>
      <c r="L242" s="117"/>
      <c r="M242" s="117"/>
      <c r="N242" s="117"/>
      <c r="O242" s="117"/>
      <c r="P242" s="117">
        <f>E242+J242</f>
        <v>175000</v>
      </c>
      <c r="Q242" s="177">
        <v>22</v>
      </c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</row>
    <row r="243" spans="1:528" s="22" customFormat="1" ht="36" customHeight="1" x14ac:dyDescent="0.25">
      <c r="A243" s="60" t="s">
        <v>471</v>
      </c>
      <c r="B243" s="60" t="s">
        <v>472</v>
      </c>
      <c r="C243" s="60" t="s">
        <v>114</v>
      </c>
      <c r="D243" s="61" t="s">
        <v>474</v>
      </c>
      <c r="E243" s="117">
        <f>F243+I243</f>
        <v>0</v>
      </c>
      <c r="F243" s="117"/>
      <c r="G243" s="117"/>
      <c r="H243" s="117"/>
      <c r="I243" s="117"/>
      <c r="J243" s="117">
        <f t="shared" si="119"/>
        <v>900000</v>
      </c>
      <c r="K243" s="117">
        <v>900000</v>
      </c>
      <c r="L243" s="117"/>
      <c r="M243" s="117"/>
      <c r="N243" s="117"/>
      <c r="O243" s="117">
        <v>900000</v>
      </c>
      <c r="P243" s="117">
        <f>E243+J243</f>
        <v>900000</v>
      </c>
      <c r="Q243" s="177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  <c r="TH243" s="23"/>
    </row>
    <row r="244" spans="1:528" s="22" customFormat="1" ht="118.5" customHeight="1" x14ac:dyDescent="0.25">
      <c r="A244" s="121" t="s">
        <v>306</v>
      </c>
      <c r="B244" s="42" t="str">
        <f>'дод 7'!A183</f>
        <v>7691</v>
      </c>
      <c r="C244" s="42" t="str">
        <f>'дод 7'!B183</f>
        <v>0490</v>
      </c>
      <c r="D244" s="36" t="str">
        <f>'дод 7'!C183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4" s="117">
        <f>F244+I244</f>
        <v>0</v>
      </c>
      <c r="F244" s="117"/>
      <c r="G244" s="117"/>
      <c r="H244" s="117"/>
      <c r="I244" s="117"/>
      <c r="J244" s="117">
        <f t="shared" si="119"/>
        <v>1060391</v>
      </c>
      <c r="K244" s="117"/>
      <c r="L244" s="117">
        <v>1060391</v>
      </c>
      <c r="M244" s="117"/>
      <c r="N244" s="117"/>
      <c r="O244" s="117"/>
      <c r="P244" s="117">
        <f>E244+J244</f>
        <v>1060391</v>
      </c>
      <c r="Q244" s="177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  <c r="TH244" s="23"/>
    </row>
    <row r="245" spans="1:528" s="27" customFormat="1" ht="34.5" customHeight="1" x14ac:dyDescent="0.25">
      <c r="A245" s="128" t="s">
        <v>216</v>
      </c>
      <c r="B245" s="130"/>
      <c r="C245" s="130"/>
      <c r="D245" s="125" t="s">
        <v>43</v>
      </c>
      <c r="E245" s="113">
        <f>E246</f>
        <v>4301300</v>
      </c>
      <c r="F245" s="113">
        <f t="shared" ref="F245:J246" si="129">F246</f>
        <v>4301300</v>
      </c>
      <c r="G245" s="113">
        <f t="shared" si="129"/>
        <v>3301600</v>
      </c>
      <c r="H245" s="113">
        <f t="shared" si="129"/>
        <v>46000</v>
      </c>
      <c r="I245" s="113">
        <f t="shared" si="129"/>
        <v>0</v>
      </c>
      <c r="J245" s="113">
        <f t="shared" si="129"/>
        <v>0</v>
      </c>
      <c r="K245" s="113">
        <f t="shared" ref="K245:K246" si="130">K246</f>
        <v>0</v>
      </c>
      <c r="L245" s="113">
        <f t="shared" ref="L245:L246" si="131">L246</f>
        <v>0</v>
      </c>
      <c r="M245" s="113">
        <f t="shared" ref="M245:M246" si="132">M246</f>
        <v>0</v>
      </c>
      <c r="N245" s="113">
        <f t="shared" ref="N245:N246" si="133">N246</f>
        <v>0</v>
      </c>
      <c r="O245" s="113">
        <f t="shared" ref="O245:P246" si="134">O246</f>
        <v>0</v>
      </c>
      <c r="P245" s="113">
        <f t="shared" si="134"/>
        <v>4301300</v>
      </c>
      <c r="Q245" s="177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  <c r="IT245" s="32"/>
      <c r="IU245" s="32"/>
      <c r="IV245" s="32"/>
      <c r="IW245" s="32"/>
      <c r="IX245" s="32"/>
      <c r="IY245" s="32"/>
      <c r="IZ245" s="32"/>
      <c r="JA245" s="32"/>
      <c r="JB245" s="32"/>
      <c r="JC245" s="32"/>
      <c r="JD245" s="32"/>
      <c r="JE245" s="32"/>
      <c r="JF245" s="32"/>
      <c r="JG245" s="32"/>
      <c r="JH245" s="32"/>
      <c r="JI245" s="32"/>
      <c r="JJ245" s="32"/>
      <c r="JK245" s="32"/>
      <c r="JL245" s="32"/>
      <c r="JM245" s="32"/>
      <c r="JN245" s="32"/>
      <c r="JO245" s="32"/>
      <c r="JP245" s="32"/>
      <c r="JQ245" s="32"/>
      <c r="JR245" s="32"/>
      <c r="JS245" s="32"/>
      <c r="JT245" s="32"/>
      <c r="JU245" s="32"/>
      <c r="JV245" s="32"/>
      <c r="JW245" s="32"/>
      <c r="JX245" s="32"/>
      <c r="JY245" s="32"/>
      <c r="JZ245" s="32"/>
      <c r="KA245" s="32"/>
      <c r="KB245" s="32"/>
      <c r="KC245" s="32"/>
      <c r="KD245" s="32"/>
      <c r="KE245" s="32"/>
      <c r="KF245" s="32"/>
      <c r="KG245" s="32"/>
      <c r="KH245" s="32"/>
      <c r="KI245" s="32"/>
      <c r="KJ245" s="32"/>
      <c r="KK245" s="32"/>
      <c r="KL245" s="32"/>
      <c r="KM245" s="32"/>
      <c r="KN245" s="32"/>
      <c r="KO245" s="32"/>
      <c r="KP245" s="32"/>
      <c r="KQ245" s="32"/>
      <c r="KR245" s="32"/>
      <c r="KS245" s="32"/>
      <c r="KT245" s="32"/>
      <c r="KU245" s="32"/>
      <c r="KV245" s="32"/>
      <c r="KW245" s="32"/>
      <c r="KX245" s="32"/>
      <c r="KY245" s="32"/>
      <c r="KZ245" s="32"/>
      <c r="LA245" s="32"/>
      <c r="LB245" s="32"/>
      <c r="LC245" s="32"/>
      <c r="LD245" s="32"/>
      <c r="LE245" s="32"/>
      <c r="LF245" s="32"/>
      <c r="LG245" s="32"/>
      <c r="LH245" s="32"/>
      <c r="LI245" s="32"/>
      <c r="LJ245" s="32"/>
      <c r="LK245" s="32"/>
      <c r="LL245" s="32"/>
      <c r="LM245" s="32"/>
      <c r="LN245" s="32"/>
      <c r="LO245" s="32"/>
      <c r="LP245" s="32"/>
      <c r="LQ245" s="32"/>
      <c r="LR245" s="32"/>
      <c r="LS245" s="32"/>
      <c r="LT245" s="32"/>
      <c r="LU245" s="32"/>
      <c r="LV245" s="32"/>
      <c r="LW245" s="32"/>
      <c r="LX245" s="32"/>
      <c r="LY245" s="32"/>
      <c r="LZ245" s="32"/>
      <c r="MA245" s="32"/>
      <c r="MB245" s="32"/>
      <c r="MC245" s="32"/>
      <c r="MD245" s="32"/>
      <c r="ME245" s="32"/>
      <c r="MF245" s="32"/>
      <c r="MG245" s="32"/>
      <c r="MH245" s="32"/>
      <c r="MI245" s="32"/>
      <c r="MJ245" s="32"/>
      <c r="MK245" s="32"/>
      <c r="ML245" s="32"/>
      <c r="MM245" s="32"/>
      <c r="MN245" s="32"/>
      <c r="MO245" s="32"/>
      <c r="MP245" s="32"/>
      <c r="MQ245" s="32"/>
      <c r="MR245" s="32"/>
      <c r="MS245" s="32"/>
      <c r="MT245" s="32"/>
      <c r="MU245" s="32"/>
      <c r="MV245" s="32"/>
      <c r="MW245" s="32"/>
      <c r="MX245" s="32"/>
      <c r="MY245" s="32"/>
      <c r="MZ245" s="32"/>
      <c r="NA245" s="32"/>
      <c r="NB245" s="32"/>
      <c r="NC245" s="32"/>
      <c r="ND245" s="32"/>
      <c r="NE245" s="32"/>
      <c r="NF245" s="32"/>
      <c r="NG245" s="32"/>
      <c r="NH245" s="32"/>
      <c r="NI245" s="32"/>
      <c r="NJ245" s="32"/>
      <c r="NK245" s="32"/>
      <c r="NL245" s="32"/>
      <c r="NM245" s="32"/>
      <c r="NN245" s="32"/>
      <c r="NO245" s="32"/>
      <c r="NP245" s="32"/>
      <c r="NQ245" s="32"/>
      <c r="NR245" s="32"/>
      <c r="NS245" s="32"/>
      <c r="NT245" s="32"/>
      <c r="NU245" s="32"/>
      <c r="NV245" s="32"/>
      <c r="NW245" s="32"/>
      <c r="NX245" s="32"/>
      <c r="NY245" s="32"/>
      <c r="NZ245" s="32"/>
      <c r="OA245" s="32"/>
      <c r="OB245" s="32"/>
      <c r="OC245" s="32"/>
      <c r="OD245" s="32"/>
      <c r="OE245" s="32"/>
      <c r="OF245" s="32"/>
      <c r="OG245" s="32"/>
      <c r="OH245" s="32"/>
      <c r="OI245" s="32"/>
      <c r="OJ245" s="32"/>
      <c r="OK245" s="32"/>
      <c r="OL245" s="32"/>
      <c r="OM245" s="32"/>
      <c r="ON245" s="32"/>
      <c r="OO245" s="32"/>
      <c r="OP245" s="32"/>
      <c r="OQ245" s="32"/>
      <c r="OR245" s="32"/>
      <c r="OS245" s="32"/>
      <c r="OT245" s="32"/>
      <c r="OU245" s="32"/>
      <c r="OV245" s="32"/>
      <c r="OW245" s="32"/>
      <c r="OX245" s="32"/>
      <c r="OY245" s="32"/>
      <c r="OZ245" s="32"/>
      <c r="PA245" s="32"/>
      <c r="PB245" s="32"/>
      <c r="PC245" s="32"/>
      <c r="PD245" s="32"/>
      <c r="PE245" s="32"/>
      <c r="PF245" s="32"/>
      <c r="PG245" s="32"/>
      <c r="PH245" s="32"/>
      <c r="PI245" s="32"/>
      <c r="PJ245" s="32"/>
      <c r="PK245" s="32"/>
      <c r="PL245" s="32"/>
      <c r="PM245" s="32"/>
      <c r="PN245" s="32"/>
      <c r="PO245" s="32"/>
      <c r="PP245" s="32"/>
      <c r="PQ245" s="32"/>
      <c r="PR245" s="32"/>
      <c r="PS245" s="32"/>
      <c r="PT245" s="32"/>
      <c r="PU245" s="32"/>
      <c r="PV245" s="32"/>
      <c r="PW245" s="32"/>
      <c r="PX245" s="32"/>
      <c r="PY245" s="32"/>
      <c r="PZ245" s="32"/>
      <c r="QA245" s="32"/>
      <c r="QB245" s="32"/>
      <c r="QC245" s="32"/>
      <c r="QD245" s="32"/>
      <c r="QE245" s="32"/>
      <c r="QF245" s="32"/>
      <c r="QG245" s="32"/>
      <c r="QH245" s="32"/>
      <c r="QI245" s="32"/>
      <c r="QJ245" s="32"/>
      <c r="QK245" s="32"/>
      <c r="QL245" s="32"/>
      <c r="QM245" s="32"/>
      <c r="QN245" s="32"/>
      <c r="QO245" s="32"/>
      <c r="QP245" s="32"/>
      <c r="QQ245" s="32"/>
      <c r="QR245" s="32"/>
      <c r="QS245" s="32"/>
      <c r="QT245" s="32"/>
      <c r="QU245" s="32"/>
      <c r="QV245" s="32"/>
      <c r="QW245" s="32"/>
      <c r="QX245" s="32"/>
      <c r="QY245" s="32"/>
      <c r="QZ245" s="32"/>
      <c r="RA245" s="32"/>
      <c r="RB245" s="32"/>
      <c r="RC245" s="32"/>
      <c r="RD245" s="32"/>
      <c r="RE245" s="32"/>
      <c r="RF245" s="32"/>
      <c r="RG245" s="32"/>
      <c r="RH245" s="32"/>
      <c r="RI245" s="32"/>
      <c r="RJ245" s="32"/>
      <c r="RK245" s="32"/>
      <c r="RL245" s="32"/>
      <c r="RM245" s="32"/>
      <c r="RN245" s="32"/>
      <c r="RO245" s="32"/>
      <c r="RP245" s="32"/>
      <c r="RQ245" s="32"/>
      <c r="RR245" s="32"/>
      <c r="RS245" s="32"/>
      <c r="RT245" s="32"/>
      <c r="RU245" s="32"/>
      <c r="RV245" s="32"/>
      <c r="RW245" s="32"/>
      <c r="RX245" s="32"/>
      <c r="RY245" s="32"/>
      <c r="RZ245" s="32"/>
      <c r="SA245" s="32"/>
      <c r="SB245" s="32"/>
      <c r="SC245" s="32"/>
      <c r="SD245" s="32"/>
      <c r="SE245" s="32"/>
      <c r="SF245" s="32"/>
      <c r="SG245" s="32"/>
      <c r="SH245" s="32"/>
      <c r="SI245" s="32"/>
      <c r="SJ245" s="32"/>
      <c r="SK245" s="32"/>
      <c r="SL245" s="32"/>
      <c r="SM245" s="32"/>
      <c r="SN245" s="32"/>
      <c r="SO245" s="32"/>
      <c r="SP245" s="32"/>
      <c r="SQ245" s="32"/>
      <c r="SR245" s="32"/>
      <c r="SS245" s="32"/>
      <c r="ST245" s="32"/>
      <c r="SU245" s="32"/>
      <c r="SV245" s="32"/>
      <c r="SW245" s="32"/>
      <c r="SX245" s="32"/>
      <c r="SY245" s="32"/>
      <c r="SZ245" s="32"/>
      <c r="TA245" s="32"/>
      <c r="TB245" s="32"/>
      <c r="TC245" s="32"/>
      <c r="TD245" s="32"/>
      <c r="TE245" s="32"/>
      <c r="TF245" s="32"/>
      <c r="TG245" s="32"/>
      <c r="TH245" s="32"/>
    </row>
    <row r="246" spans="1:528" s="34" customFormat="1" ht="35.25" customHeight="1" x14ac:dyDescent="0.25">
      <c r="A246" s="114" t="s">
        <v>214</v>
      </c>
      <c r="B246" s="127"/>
      <c r="C246" s="127"/>
      <c r="D246" s="82" t="s">
        <v>43</v>
      </c>
      <c r="E246" s="116">
        <f>E247</f>
        <v>4301300</v>
      </c>
      <c r="F246" s="116">
        <f t="shared" si="129"/>
        <v>4301300</v>
      </c>
      <c r="G246" s="116">
        <f t="shared" si="129"/>
        <v>3301600</v>
      </c>
      <c r="H246" s="116">
        <f t="shared" si="129"/>
        <v>46000</v>
      </c>
      <c r="I246" s="116">
        <f t="shared" si="129"/>
        <v>0</v>
      </c>
      <c r="J246" s="116">
        <f t="shared" si="129"/>
        <v>0</v>
      </c>
      <c r="K246" s="116">
        <f t="shared" si="130"/>
        <v>0</v>
      </c>
      <c r="L246" s="116">
        <f t="shared" si="131"/>
        <v>0</v>
      </c>
      <c r="M246" s="116">
        <f t="shared" si="132"/>
        <v>0</v>
      </c>
      <c r="N246" s="116">
        <f t="shared" si="133"/>
        <v>0</v>
      </c>
      <c r="O246" s="116">
        <f t="shared" si="134"/>
        <v>0</v>
      </c>
      <c r="P246" s="116">
        <f t="shared" si="134"/>
        <v>4301300</v>
      </c>
      <c r="Q246" s="177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  <c r="TF246" s="33"/>
      <c r="TG246" s="33"/>
      <c r="TH246" s="33"/>
    </row>
    <row r="247" spans="1:528" s="22" customFormat="1" ht="49.5" customHeight="1" x14ac:dyDescent="0.25">
      <c r="A247" s="60" t="s">
        <v>215</v>
      </c>
      <c r="B247" s="107" t="str">
        <f>'дод 7'!A18</f>
        <v>0160</v>
      </c>
      <c r="C247" s="107" t="str">
        <f>'дод 7'!B18</f>
        <v>0111</v>
      </c>
      <c r="D247" s="36" t="s">
        <v>516</v>
      </c>
      <c r="E247" s="117">
        <f>F247+I247</f>
        <v>4301300</v>
      </c>
      <c r="F247" s="117">
        <v>4301300</v>
      </c>
      <c r="G247" s="117">
        <v>3301600</v>
      </c>
      <c r="H247" s="117">
        <v>46000</v>
      </c>
      <c r="I247" s="117"/>
      <c r="J247" s="117">
        <f>L247+O247</f>
        <v>0</v>
      </c>
      <c r="K247" s="117"/>
      <c r="L247" s="117"/>
      <c r="M247" s="117"/>
      <c r="N247" s="117"/>
      <c r="O247" s="117"/>
      <c r="P247" s="117">
        <f>E247+J247</f>
        <v>4301300</v>
      </c>
      <c r="Q247" s="177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</row>
    <row r="248" spans="1:528" s="27" customFormat="1" ht="37.5" customHeight="1" x14ac:dyDescent="0.25">
      <c r="A248" s="128" t="s">
        <v>217</v>
      </c>
      <c r="B248" s="130"/>
      <c r="C248" s="130"/>
      <c r="D248" s="125" t="s">
        <v>40</v>
      </c>
      <c r="E248" s="113">
        <f>E249</f>
        <v>21143300</v>
      </c>
      <c r="F248" s="113">
        <f t="shared" ref="F248:J248" si="135">F249</f>
        <v>20643300</v>
      </c>
      <c r="G248" s="113">
        <f t="shared" si="135"/>
        <v>14962200</v>
      </c>
      <c r="H248" s="113">
        <f t="shared" si="135"/>
        <v>286600</v>
      </c>
      <c r="I248" s="113">
        <f t="shared" si="135"/>
        <v>500000</v>
      </c>
      <c r="J248" s="113">
        <f t="shared" si="135"/>
        <v>83000</v>
      </c>
      <c r="K248" s="113">
        <f t="shared" ref="K248" si="136">K249</f>
        <v>83000</v>
      </c>
      <c r="L248" s="113">
        <f t="shared" ref="L248" si="137">L249</f>
        <v>0</v>
      </c>
      <c r="M248" s="113">
        <f t="shared" ref="M248" si="138">M249</f>
        <v>0</v>
      </c>
      <c r="N248" s="113">
        <f t="shared" ref="N248" si="139">N249</f>
        <v>0</v>
      </c>
      <c r="O248" s="113">
        <f t="shared" ref="O248" si="140">O249</f>
        <v>83000</v>
      </c>
      <c r="P248" s="113">
        <f>P249</f>
        <v>21226300</v>
      </c>
      <c r="Q248" s="177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  <c r="IT248" s="32"/>
      <c r="IU248" s="32"/>
      <c r="IV248" s="32"/>
      <c r="IW248" s="32"/>
      <c r="IX248" s="32"/>
      <c r="IY248" s="32"/>
      <c r="IZ248" s="32"/>
      <c r="JA248" s="32"/>
      <c r="JB248" s="32"/>
      <c r="JC248" s="32"/>
      <c r="JD248" s="32"/>
      <c r="JE248" s="32"/>
      <c r="JF248" s="32"/>
      <c r="JG248" s="32"/>
      <c r="JH248" s="32"/>
      <c r="JI248" s="32"/>
      <c r="JJ248" s="32"/>
      <c r="JK248" s="32"/>
      <c r="JL248" s="32"/>
      <c r="JM248" s="32"/>
      <c r="JN248" s="32"/>
      <c r="JO248" s="32"/>
      <c r="JP248" s="32"/>
      <c r="JQ248" s="32"/>
      <c r="JR248" s="32"/>
      <c r="JS248" s="32"/>
      <c r="JT248" s="32"/>
      <c r="JU248" s="32"/>
      <c r="JV248" s="32"/>
      <c r="JW248" s="32"/>
      <c r="JX248" s="32"/>
      <c r="JY248" s="32"/>
      <c r="JZ248" s="32"/>
      <c r="KA248" s="32"/>
      <c r="KB248" s="32"/>
      <c r="KC248" s="32"/>
      <c r="KD248" s="32"/>
      <c r="KE248" s="32"/>
      <c r="KF248" s="32"/>
      <c r="KG248" s="32"/>
      <c r="KH248" s="32"/>
      <c r="KI248" s="32"/>
      <c r="KJ248" s="32"/>
      <c r="KK248" s="32"/>
      <c r="KL248" s="32"/>
      <c r="KM248" s="32"/>
      <c r="KN248" s="32"/>
      <c r="KO248" s="32"/>
      <c r="KP248" s="32"/>
      <c r="KQ248" s="32"/>
      <c r="KR248" s="32"/>
      <c r="KS248" s="32"/>
      <c r="KT248" s="32"/>
      <c r="KU248" s="32"/>
      <c r="KV248" s="32"/>
      <c r="KW248" s="32"/>
      <c r="KX248" s="32"/>
      <c r="KY248" s="32"/>
      <c r="KZ248" s="32"/>
      <c r="LA248" s="32"/>
      <c r="LB248" s="32"/>
      <c r="LC248" s="32"/>
      <c r="LD248" s="32"/>
      <c r="LE248" s="32"/>
      <c r="LF248" s="32"/>
      <c r="LG248" s="32"/>
      <c r="LH248" s="32"/>
      <c r="LI248" s="32"/>
      <c r="LJ248" s="32"/>
      <c r="LK248" s="32"/>
      <c r="LL248" s="32"/>
      <c r="LM248" s="32"/>
      <c r="LN248" s="32"/>
      <c r="LO248" s="32"/>
      <c r="LP248" s="32"/>
      <c r="LQ248" s="32"/>
      <c r="LR248" s="32"/>
      <c r="LS248" s="32"/>
      <c r="LT248" s="32"/>
      <c r="LU248" s="32"/>
      <c r="LV248" s="32"/>
      <c r="LW248" s="32"/>
      <c r="LX248" s="32"/>
      <c r="LY248" s="32"/>
      <c r="LZ248" s="32"/>
      <c r="MA248" s="32"/>
      <c r="MB248" s="32"/>
      <c r="MC248" s="32"/>
      <c r="MD248" s="32"/>
      <c r="ME248" s="32"/>
      <c r="MF248" s="32"/>
      <c r="MG248" s="32"/>
      <c r="MH248" s="32"/>
      <c r="MI248" s="32"/>
      <c r="MJ248" s="32"/>
      <c r="MK248" s="32"/>
      <c r="ML248" s="32"/>
      <c r="MM248" s="32"/>
      <c r="MN248" s="32"/>
      <c r="MO248" s="32"/>
      <c r="MP248" s="32"/>
      <c r="MQ248" s="32"/>
      <c r="MR248" s="32"/>
      <c r="MS248" s="32"/>
      <c r="MT248" s="32"/>
      <c r="MU248" s="32"/>
      <c r="MV248" s="32"/>
      <c r="MW248" s="32"/>
      <c r="MX248" s="32"/>
      <c r="MY248" s="32"/>
      <c r="MZ248" s="32"/>
      <c r="NA248" s="32"/>
      <c r="NB248" s="32"/>
      <c r="NC248" s="32"/>
      <c r="ND248" s="32"/>
      <c r="NE248" s="32"/>
      <c r="NF248" s="32"/>
      <c r="NG248" s="32"/>
      <c r="NH248" s="32"/>
      <c r="NI248" s="32"/>
      <c r="NJ248" s="32"/>
      <c r="NK248" s="32"/>
      <c r="NL248" s="32"/>
      <c r="NM248" s="32"/>
      <c r="NN248" s="32"/>
      <c r="NO248" s="32"/>
      <c r="NP248" s="32"/>
      <c r="NQ248" s="32"/>
      <c r="NR248" s="32"/>
      <c r="NS248" s="32"/>
      <c r="NT248" s="32"/>
      <c r="NU248" s="32"/>
      <c r="NV248" s="32"/>
      <c r="NW248" s="32"/>
      <c r="NX248" s="32"/>
      <c r="NY248" s="32"/>
      <c r="NZ248" s="32"/>
      <c r="OA248" s="32"/>
      <c r="OB248" s="32"/>
      <c r="OC248" s="32"/>
      <c r="OD248" s="32"/>
      <c r="OE248" s="32"/>
      <c r="OF248" s="32"/>
      <c r="OG248" s="32"/>
      <c r="OH248" s="32"/>
      <c r="OI248" s="32"/>
      <c r="OJ248" s="32"/>
      <c r="OK248" s="32"/>
      <c r="OL248" s="32"/>
      <c r="OM248" s="32"/>
      <c r="ON248" s="32"/>
      <c r="OO248" s="32"/>
      <c r="OP248" s="32"/>
      <c r="OQ248" s="32"/>
      <c r="OR248" s="32"/>
      <c r="OS248" s="32"/>
      <c r="OT248" s="32"/>
      <c r="OU248" s="32"/>
      <c r="OV248" s="32"/>
      <c r="OW248" s="32"/>
      <c r="OX248" s="32"/>
      <c r="OY248" s="32"/>
      <c r="OZ248" s="32"/>
      <c r="PA248" s="32"/>
      <c r="PB248" s="32"/>
      <c r="PC248" s="32"/>
      <c r="PD248" s="32"/>
      <c r="PE248" s="32"/>
      <c r="PF248" s="32"/>
      <c r="PG248" s="32"/>
      <c r="PH248" s="32"/>
      <c r="PI248" s="32"/>
      <c r="PJ248" s="32"/>
      <c r="PK248" s="32"/>
      <c r="PL248" s="32"/>
      <c r="PM248" s="32"/>
      <c r="PN248" s="32"/>
      <c r="PO248" s="32"/>
      <c r="PP248" s="32"/>
      <c r="PQ248" s="32"/>
      <c r="PR248" s="32"/>
      <c r="PS248" s="32"/>
      <c r="PT248" s="32"/>
      <c r="PU248" s="32"/>
      <c r="PV248" s="32"/>
      <c r="PW248" s="32"/>
      <c r="PX248" s="32"/>
      <c r="PY248" s="32"/>
      <c r="PZ248" s="32"/>
      <c r="QA248" s="32"/>
      <c r="QB248" s="32"/>
      <c r="QC248" s="32"/>
      <c r="QD248" s="32"/>
      <c r="QE248" s="32"/>
      <c r="QF248" s="32"/>
      <c r="QG248" s="32"/>
      <c r="QH248" s="32"/>
      <c r="QI248" s="32"/>
      <c r="QJ248" s="32"/>
      <c r="QK248" s="32"/>
      <c r="QL248" s="32"/>
      <c r="QM248" s="32"/>
      <c r="QN248" s="32"/>
      <c r="QO248" s="32"/>
      <c r="QP248" s="32"/>
      <c r="QQ248" s="32"/>
      <c r="QR248" s="32"/>
      <c r="QS248" s="32"/>
      <c r="QT248" s="32"/>
      <c r="QU248" s="32"/>
      <c r="QV248" s="32"/>
      <c r="QW248" s="32"/>
      <c r="QX248" s="32"/>
      <c r="QY248" s="32"/>
      <c r="QZ248" s="32"/>
      <c r="RA248" s="32"/>
      <c r="RB248" s="32"/>
      <c r="RC248" s="32"/>
      <c r="RD248" s="32"/>
      <c r="RE248" s="32"/>
      <c r="RF248" s="32"/>
      <c r="RG248" s="32"/>
      <c r="RH248" s="32"/>
      <c r="RI248" s="32"/>
      <c r="RJ248" s="32"/>
      <c r="RK248" s="32"/>
      <c r="RL248" s="32"/>
      <c r="RM248" s="32"/>
      <c r="RN248" s="32"/>
      <c r="RO248" s="32"/>
      <c r="RP248" s="32"/>
      <c r="RQ248" s="32"/>
      <c r="RR248" s="32"/>
      <c r="RS248" s="32"/>
      <c r="RT248" s="32"/>
      <c r="RU248" s="32"/>
      <c r="RV248" s="32"/>
      <c r="RW248" s="32"/>
      <c r="RX248" s="32"/>
      <c r="RY248" s="32"/>
      <c r="RZ248" s="32"/>
      <c r="SA248" s="32"/>
      <c r="SB248" s="32"/>
      <c r="SC248" s="32"/>
      <c r="SD248" s="32"/>
      <c r="SE248" s="32"/>
      <c r="SF248" s="32"/>
      <c r="SG248" s="32"/>
      <c r="SH248" s="32"/>
      <c r="SI248" s="32"/>
      <c r="SJ248" s="32"/>
      <c r="SK248" s="32"/>
      <c r="SL248" s="32"/>
      <c r="SM248" s="32"/>
      <c r="SN248" s="32"/>
      <c r="SO248" s="32"/>
      <c r="SP248" s="32"/>
      <c r="SQ248" s="32"/>
      <c r="SR248" s="32"/>
      <c r="SS248" s="32"/>
      <c r="ST248" s="32"/>
      <c r="SU248" s="32"/>
      <c r="SV248" s="32"/>
      <c r="SW248" s="32"/>
      <c r="SX248" s="32"/>
      <c r="SY248" s="32"/>
      <c r="SZ248" s="32"/>
      <c r="TA248" s="32"/>
      <c r="TB248" s="32"/>
      <c r="TC248" s="32"/>
      <c r="TD248" s="32"/>
      <c r="TE248" s="32"/>
      <c r="TF248" s="32"/>
      <c r="TG248" s="32"/>
      <c r="TH248" s="32"/>
    </row>
    <row r="249" spans="1:528" s="34" customFormat="1" ht="33.75" customHeight="1" x14ac:dyDescent="0.25">
      <c r="A249" s="114" t="s">
        <v>218</v>
      </c>
      <c r="B249" s="127"/>
      <c r="C249" s="127"/>
      <c r="D249" s="82" t="s">
        <v>40</v>
      </c>
      <c r="E249" s="116">
        <f>E250+E251++E252+E253+E254+E255</f>
        <v>21143300</v>
      </c>
      <c r="F249" s="116">
        <f t="shared" ref="F249:P249" si="141">F250+F251++F252+F253+F254+F255</f>
        <v>20643300</v>
      </c>
      <c r="G249" s="116">
        <f t="shared" si="141"/>
        <v>14962200</v>
      </c>
      <c r="H249" s="116">
        <f t="shared" si="141"/>
        <v>286600</v>
      </c>
      <c r="I249" s="116">
        <f t="shared" si="141"/>
        <v>500000</v>
      </c>
      <c r="J249" s="116">
        <f t="shared" si="141"/>
        <v>83000</v>
      </c>
      <c r="K249" s="116">
        <f>K250+K251++K252+K253+K254+K255</f>
        <v>83000</v>
      </c>
      <c r="L249" s="116">
        <f t="shared" si="141"/>
        <v>0</v>
      </c>
      <c r="M249" s="116">
        <f t="shared" si="141"/>
        <v>0</v>
      </c>
      <c r="N249" s="116">
        <f t="shared" si="141"/>
        <v>0</v>
      </c>
      <c r="O249" s="116">
        <f t="shared" si="141"/>
        <v>83000</v>
      </c>
      <c r="P249" s="116">
        <f t="shared" si="141"/>
        <v>21226300</v>
      </c>
      <c r="Q249" s="177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  <c r="QA249" s="33"/>
      <c r="QB249" s="33"/>
      <c r="QC249" s="33"/>
      <c r="QD249" s="33"/>
      <c r="QE249" s="33"/>
      <c r="QF249" s="33"/>
      <c r="QG249" s="33"/>
      <c r="QH249" s="33"/>
      <c r="QI249" s="33"/>
      <c r="QJ249" s="33"/>
      <c r="QK249" s="33"/>
      <c r="QL249" s="33"/>
      <c r="QM249" s="33"/>
      <c r="QN249" s="33"/>
      <c r="QO249" s="33"/>
      <c r="QP249" s="33"/>
      <c r="QQ249" s="33"/>
      <c r="QR249" s="33"/>
      <c r="QS249" s="33"/>
      <c r="QT249" s="33"/>
      <c r="QU249" s="33"/>
      <c r="QV249" s="33"/>
      <c r="QW249" s="33"/>
      <c r="QX249" s="33"/>
      <c r="QY249" s="33"/>
      <c r="QZ249" s="33"/>
      <c r="RA249" s="33"/>
      <c r="RB249" s="33"/>
      <c r="RC249" s="33"/>
      <c r="RD249" s="33"/>
      <c r="RE249" s="33"/>
      <c r="RF249" s="33"/>
      <c r="RG249" s="33"/>
      <c r="RH249" s="33"/>
      <c r="RI249" s="33"/>
      <c r="RJ249" s="33"/>
      <c r="RK249" s="33"/>
      <c r="RL249" s="33"/>
      <c r="RM249" s="33"/>
      <c r="RN249" s="33"/>
      <c r="RO249" s="33"/>
      <c r="RP249" s="33"/>
      <c r="RQ249" s="33"/>
      <c r="RR249" s="33"/>
      <c r="RS249" s="33"/>
      <c r="RT249" s="33"/>
      <c r="RU249" s="33"/>
      <c r="RV249" s="33"/>
      <c r="RW249" s="33"/>
      <c r="RX249" s="33"/>
      <c r="RY249" s="33"/>
      <c r="RZ249" s="33"/>
      <c r="SA249" s="33"/>
      <c r="SB249" s="33"/>
      <c r="SC249" s="33"/>
      <c r="SD249" s="33"/>
      <c r="SE249" s="33"/>
      <c r="SF249" s="33"/>
      <c r="SG249" s="33"/>
      <c r="SH249" s="33"/>
      <c r="SI249" s="33"/>
      <c r="SJ249" s="33"/>
      <c r="SK249" s="33"/>
      <c r="SL249" s="33"/>
      <c r="SM249" s="33"/>
      <c r="SN249" s="33"/>
      <c r="SO249" s="33"/>
      <c r="SP249" s="33"/>
      <c r="SQ249" s="33"/>
      <c r="SR249" s="33"/>
      <c r="SS249" s="33"/>
      <c r="ST249" s="33"/>
      <c r="SU249" s="33"/>
      <c r="SV249" s="33"/>
      <c r="SW249" s="33"/>
      <c r="SX249" s="33"/>
      <c r="SY249" s="33"/>
      <c r="SZ249" s="33"/>
      <c r="TA249" s="33"/>
      <c r="TB249" s="33"/>
      <c r="TC249" s="33"/>
      <c r="TD249" s="33"/>
      <c r="TE249" s="33"/>
      <c r="TF249" s="33"/>
      <c r="TG249" s="33"/>
      <c r="TH249" s="33"/>
    </row>
    <row r="250" spans="1:528" s="22" customFormat="1" ht="47.25" x14ac:dyDescent="0.25">
      <c r="A250" s="60" t="s">
        <v>219</v>
      </c>
      <c r="B250" s="107" t="str">
        <f>'дод 7'!A18</f>
        <v>0160</v>
      </c>
      <c r="C250" s="107" t="str">
        <f>'дод 7'!B18</f>
        <v>0111</v>
      </c>
      <c r="D250" s="36" t="s">
        <v>516</v>
      </c>
      <c r="E250" s="117">
        <f t="shared" ref="E250:E255" si="142">F250+I250</f>
        <v>19290300</v>
      </c>
      <c r="F250" s="117">
        <v>19290300</v>
      </c>
      <c r="G250" s="117">
        <v>14962200</v>
      </c>
      <c r="H250" s="117">
        <v>286600</v>
      </c>
      <c r="I250" s="117"/>
      <c r="J250" s="117">
        <f>L250+O250</f>
        <v>18000</v>
      </c>
      <c r="K250" s="117">
        <v>18000</v>
      </c>
      <c r="L250" s="117"/>
      <c r="M250" s="117"/>
      <c r="N250" s="117"/>
      <c r="O250" s="117">
        <v>18000</v>
      </c>
      <c r="P250" s="117">
        <f t="shared" ref="P250:P255" si="143">E250+J250</f>
        <v>19308300</v>
      </c>
      <c r="Q250" s="177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</row>
    <row r="251" spans="1:528" s="25" customFormat="1" ht="25.5" customHeight="1" x14ac:dyDescent="0.25">
      <c r="A251" s="60" t="s">
        <v>220</v>
      </c>
      <c r="B251" s="107" t="str">
        <f>'дод 7'!A144</f>
        <v>7130</v>
      </c>
      <c r="C251" s="107" t="str">
        <f>'дод 7'!B144</f>
        <v>0421</v>
      </c>
      <c r="D251" s="61" t="str">
        <f>'дод 7'!C144</f>
        <v>Здійснення заходів із землеустрою</v>
      </c>
      <c r="E251" s="117">
        <f t="shared" si="142"/>
        <v>150000</v>
      </c>
      <c r="F251" s="117">
        <f>550000-400000</f>
        <v>150000</v>
      </c>
      <c r="G251" s="117"/>
      <c r="H251" s="117"/>
      <c r="I251" s="117"/>
      <c r="J251" s="117">
        <f t="shared" ref="J251:J255" si="144">L251+O251</f>
        <v>0</v>
      </c>
      <c r="K251" s="117"/>
      <c r="L251" s="117"/>
      <c r="M251" s="117"/>
      <c r="N251" s="117"/>
      <c r="O251" s="117"/>
      <c r="P251" s="117">
        <f t="shared" si="143"/>
        <v>150000</v>
      </c>
      <c r="Q251" s="177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/>
      <c r="PD251" s="31"/>
      <c r="PE251" s="31"/>
      <c r="PF251" s="31"/>
      <c r="PG251" s="31"/>
      <c r="PH251" s="31"/>
      <c r="PI251" s="31"/>
      <c r="PJ251" s="31"/>
      <c r="PK251" s="31"/>
      <c r="PL251" s="31"/>
      <c r="PM251" s="31"/>
      <c r="PN251" s="31"/>
      <c r="PO251" s="31"/>
      <c r="PP251" s="31"/>
      <c r="PQ251" s="31"/>
      <c r="PR251" s="31"/>
      <c r="PS251" s="31"/>
      <c r="PT251" s="31"/>
      <c r="PU251" s="31"/>
      <c r="PV251" s="31"/>
      <c r="PW251" s="31"/>
      <c r="PX251" s="31"/>
      <c r="PY251" s="31"/>
      <c r="PZ251" s="31"/>
      <c r="QA251" s="31"/>
      <c r="QB251" s="31"/>
      <c r="QC251" s="31"/>
      <c r="QD251" s="31"/>
      <c r="QE251" s="31"/>
      <c r="QF251" s="31"/>
      <c r="QG251" s="31"/>
      <c r="QH251" s="31"/>
      <c r="QI251" s="31"/>
      <c r="QJ251" s="31"/>
      <c r="QK251" s="31"/>
      <c r="QL251" s="31"/>
      <c r="QM251" s="31"/>
      <c r="QN251" s="31"/>
      <c r="QO251" s="31"/>
      <c r="QP251" s="31"/>
      <c r="QQ251" s="31"/>
      <c r="QR251" s="31"/>
      <c r="QS251" s="31"/>
      <c r="QT251" s="31"/>
      <c r="QU251" s="31"/>
      <c r="QV251" s="31"/>
      <c r="QW251" s="31"/>
      <c r="QX251" s="31"/>
      <c r="QY251" s="31"/>
      <c r="QZ251" s="31"/>
      <c r="RA251" s="31"/>
      <c r="RB251" s="31"/>
      <c r="RC251" s="31"/>
      <c r="RD251" s="31"/>
      <c r="RE251" s="31"/>
      <c r="RF251" s="31"/>
      <c r="RG251" s="31"/>
      <c r="RH251" s="31"/>
      <c r="RI251" s="31"/>
      <c r="RJ251" s="31"/>
      <c r="RK251" s="31"/>
      <c r="RL251" s="31"/>
      <c r="RM251" s="31"/>
      <c r="RN251" s="31"/>
      <c r="RO251" s="31"/>
      <c r="RP251" s="31"/>
      <c r="RQ251" s="31"/>
      <c r="RR251" s="31"/>
      <c r="RS251" s="31"/>
      <c r="RT251" s="31"/>
      <c r="RU251" s="31"/>
      <c r="RV251" s="31"/>
      <c r="RW251" s="31"/>
      <c r="RX251" s="31"/>
      <c r="RY251" s="31"/>
      <c r="RZ251" s="31"/>
      <c r="SA251" s="31"/>
      <c r="SB251" s="31"/>
      <c r="SC251" s="31"/>
      <c r="SD251" s="31"/>
      <c r="SE251" s="31"/>
      <c r="SF251" s="31"/>
      <c r="SG251" s="31"/>
      <c r="SH251" s="31"/>
      <c r="SI251" s="31"/>
      <c r="SJ251" s="31"/>
      <c r="SK251" s="31"/>
      <c r="SL251" s="31"/>
      <c r="SM251" s="31"/>
      <c r="SN251" s="31"/>
      <c r="SO251" s="31"/>
      <c r="SP251" s="31"/>
      <c r="SQ251" s="31"/>
      <c r="SR251" s="31"/>
      <c r="SS251" s="31"/>
      <c r="ST251" s="31"/>
      <c r="SU251" s="31"/>
      <c r="SV251" s="31"/>
      <c r="SW251" s="31"/>
      <c r="SX251" s="31"/>
      <c r="SY251" s="31"/>
      <c r="SZ251" s="31"/>
      <c r="TA251" s="31"/>
      <c r="TB251" s="31"/>
      <c r="TC251" s="31"/>
      <c r="TD251" s="31"/>
      <c r="TE251" s="31"/>
      <c r="TF251" s="31"/>
      <c r="TG251" s="31"/>
      <c r="TH251" s="31"/>
    </row>
    <row r="252" spans="1:528" s="22" customFormat="1" ht="29.25" customHeight="1" x14ac:dyDescent="0.25">
      <c r="A252" s="121" t="s">
        <v>221</v>
      </c>
      <c r="B252" s="42" t="str">
        <f>'дод 7'!A175</f>
        <v>7610</v>
      </c>
      <c r="C252" s="42" t="str">
        <f>'дод 7'!B175</f>
        <v>0411</v>
      </c>
      <c r="D252" s="36" t="str">
        <f>'дод 7'!C175</f>
        <v>Сприяння розвитку малого та середнього підприємництва</v>
      </c>
      <c r="E252" s="117">
        <f t="shared" si="142"/>
        <v>915000</v>
      </c>
      <c r="F252" s="117">
        <f>215000+200000</f>
        <v>415000</v>
      </c>
      <c r="G252" s="117"/>
      <c r="H252" s="117"/>
      <c r="I252" s="117">
        <f>700000-200000</f>
        <v>500000</v>
      </c>
      <c r="J252" s="117">
        <f t="shared" si="144"/>
        <v>0</v>
      </c>
      <c r="K252" s="117"/>
      <c r="L252" s="117"/>
      <c r="M252" s="117"/>
      <c r="N252" s="117"/>
      <c r="O252" s="117"/>
      <c r="P252" s="117">
        <f t="shared" si="143"/>
        <v>915000</v>
      </c>
      <c r="Q252" s="177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</row>
    <row r="253" spans="1:528" s="22" customFormat="1" ht="32.25" customHeight="1" x14ac:dyDescent="0.25">
      <c r="A253" s="121" t="s">
        <v>270</v>
      </c>
      <c r="B253" s="42" t="str">
        <f>'дод 7'!A178</f>
        <v>7650</v>
      </c>
      <c r="C253" s="42" t="str">
        <f>'дод 7'!B178</f>
        <v>0490</v>
      </c>
      <c r="D253" s="36" t="str">
        <f>'дод 7'!C178</f>
        <v>Проведення експертної грошової оцінки земельної ділянки чи права на неї</v>
      </c>
      <c r="E253" s="117">
        <f t="shared" si="142"/>
        <v>0</v>
      </c>
      <c r="F253" s="117"/>
      <c r="G253" s="117"/>
      <c r="H253" s="117"/>
      <c r="I253" s="117"/>
      <c r="J253" s="117">
        <f t="shared" si="144"/>
        <v>20000</v>
      </c>
      <c r="K253" s="117">
        <v>20000</v>
      </c>
      <c r="L253" s="117"/>
      <c r="M253" s="117"/>
      <c r="N253" s="117"/>
      <c r="O253" s="117">
        <v>20000</v>
      </c>
      <c r="P253" s="117">
        <f t="shared" si="143"/>
        <v>20000</v>
      </c>
      <c r="Q253" s="177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</row>
    <row r="254" spans="1:528" s="22" customFormat="1" ht="63" x14ac:dyDescent="0.25">
      <c r="A254" s="121" t="s">
        <v>272</v>
      </c>
      <c r="B254" s="42" t="str">
        <f>'дод 7'!A179</f>
        <v>7660</v>
      </c>
      <c r="C254" s="42" t="str">
        <f>'дод 7'!B179</f>
        <v>0490</v>
      </c>
      <c r="D254" s="36" t="str">
        <f>'дод 7'!C179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4" s="117">
        <f t="shared" si="142"/>
        <v>0</v>
      </c>
      <c r="F254" s="117"/>
      <c r="G254" s="117"/>
      <c r="H254" s="117"/>
      <c r="I254" s="117"/>
      <c r="J254" s="117">
        <f t="shared" si="144"/>
        <v>45000</v>
      </c>
      <c r="K254" s="117">
        <v>45000</v>
      </c>
      <c r="L254" s="117"/>
      <c r="M254" s="117"/>
      <c r="N254" s="117"/>
      <c r="O254" s="117">
        <v>45000</v>
      </c>
      <c r="P254" s="117">
        <f t="shared" si="143"/>
        <v>45000</v>
      </c>
      <c r="Q254" s="177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</row>
    <row r="255" spans="1:528" s="22" customFormat="1" ht="23.25" customHeight="1" x14ac:dyDescent="0.25">
      <c r="A255" s="121" t="s">
        <v>268</v>
      </c>
      <c r="B255" s="42" t="str">
        <f>'дод 7'!A184</f>
        <v>7693</v>
      </c>
      <c r="C255" s="42" t="str">
        <f>'дод 7'!B184</f>
        <v>0490</v>
      </c>
      <c r="D255" s="36" t="str">
        <f>'дод 7'!C184</f>
        <v>Інші заходи, пов'язані з економічною діяльністю</v>
      </c>
      <c r="E255" s="117">
        <f t="shared" si="142"/>
        <v>788000</v>
      </c>
      <c r="F255" s="117">
        <v>788000</v>
      </c>
      <c r="G255" s="117"/>
      <c r="H255" s="117"/>
      <c r="I255" s="117"/>
      <c r="J255" s="117">
        <f t="shared" si="144"/>
        <v>0</v>
      </c>
      <c r="K255" s="117"/>
      <c r="L255" s="117"/>
      <c r="M255" s="117"/>
      <c r="N255" s="117"/>
      <c r="O255" s="117"/>
      <c r="P255" s="117">
        <f t="shared" si="143"/>
        <v>788000</v>
      </c>
      <c r="Q255" s="177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</row>
    <row r="256" spans="1:528" s="22" customFormat="1" ht="29.25" hidden="1" customHeight="1" x14ac:dyDescent="0.25">
      <c r="A256" s="124" t="s">
        <v>436</v>
      </c>
      <c r="B256" s="39"/>
      <c r="C256" s="39"/>
      <c r="D256" s="125" t="s">
        <v>437</v>
      </c>
      <c r="E256" s="113">
        <f>E257</f>
        <v>0</v>
      </c>
      <c r="F256" s="113">
        <f t="shared" ref="F256:P256" si="145">F257</f>
        <v>0</v>
      </c>
      <c r="G256" s="113">
        <f t="shared" si="145"/>
        <v>0</v>
      </c>
      <c r="H256" s="113">
        <f t="shared" si="145"/>
        <v>0</v>
      </c>
      <c r="I256" s="113">
        <f t="shared" si="145"/>
        <v>0</v>
      </c>
      <c r="J256" s="113">
        <f t="shared" si="145"/>
        <v>0</v>
      </c>
      <c r="K256" s="113">
        <f t="shared" si="145"/>
        <v>0</v>
      </c>
      <c r="L256" s="113">
        <f t="shared" si="145"/>
        <v>0</v>
      </c>
      <c r="M256" s="113">
        <f t="shared" si="145"/>
        <v>0</v>
      </c>
      <c r="N256" s="113">
        <f t="shared" si="145"/>
        <v>0</v>
      </c>
      <c r="O256" s="113">
        <f t="shared" si="145"/>
        <v>0</v>
      </c>
      <c r="P256" s="113">
        <f t="shared" si="145"/>
        <v>0</v>
      </c>
      <c r="Q256" s="177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</row>
    <row r="257" spans="1:528" s="34" customFormat="1" ht="33.75" hidden="1" customHeight="1" x14ac:dyDescent="0.25">
      <c r="A257" s="126" t="s">
        <v>435</v>
      </c>
      <c r="B257" s="79"/>
      <c r="C257" s="79"/>
      <c r="D257" s="82" t="s">
        <v>437</v>
      </c>
      <c r="E257" s="116">
        <f>E258</f>
        <v>0</v>
      </c>
      <c r="F257" s="116">
        <f t="shared" ref="F257:P257" si="146">F258</f>
        <v>0</v>
      </c>
      <c r="G257" s="116">
        <f t="shared" si="146"/>
        <v>0</v>
      </c>
      <c r="H257" s="116">
        <f t="shared" si="146"/>
        <v>0</v>
      </c>
      <c r="I257" s="116">
        <f t="shared" si="146"/>
        <v>0</v>
      </c>
      <c r="J257" s="116">
        <f t="shared" si="146"/>
        <v>0</v>
      </c>
      <c r="K257" s="116">
        <f t="shared" si="146"/>
        <v>0</v>
      </c>
      <c r="L257" s="116">
        <f t="shared" si="146"/>
        <v>0</v>
      </c>
      <c r="M257" s="116">
        <f t="shared" si="146"/>
        <v>0</v>
      </c>
      <c r="N257" s="116">
        <f t="shared" si="146"/>
        <v>0</v>
      </c>
      <c r="O257" s="116">
        <f t="shared" si="146"/>
        <v>0</v>
      </c>
      <c r="P257" s="116">
        <f t="shared" si="146"/>
        <v>0</v>
      </c>
      <c r="Q257" s="177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  <c r="QA257" s="33"/>
      <c r="QB257" s="33"/>
      <c r="QC257" s="33"/>
      <c r="QD257" s="33"/>
      <c r="QE257" s="33"/>
      <c r="QF257" s="33"/>
      <c r="QG257" s="33"/>
      <c r="QH257" s="33"/>
      <c r="QI257" s="33"/>
      <c r="QJ257" s="33"/>
      <c r="QK257" s="33"/>
      <c r="QL257" s="33"/>
      <c r="QM257" s="33"/>
      <c r="QN257" s="33"/>
      <c r="QO257" s="33"/>
      <c r="QP257" s="33"/>
      <c r="QQ257" s="33"/>
      <c r="QR257" s="33"/>
      <c r="QS257" s="33"/>
      <c r="QT257" s="33"/>
      <c r="QU257" s="33"/>
      <c r="QV257" s="33"/>
      <c r="QW257" s="33"/>
      <c r="QX257" s="33"/>
      <c r="QY257" s="33"/>
      <c r="QZ257" s="33"/>
      <c r="RA257" s="33"/>
      <c r="RB257" s="33"/>
      <c r="RC257" s="33"/>
      <c r="RD257" s="33"/>
      <c r="RE257" s="33"/>
      <c r="RF257" s="33"/>
      <c r="RG257" s="33"/>
      <c r="RH257" s="33"/>
      <c r="RI257" s="33"/>
      <c r="RJ257" s="33"/>
      <c r="RK257" s="33"/>
      <c r="RL257" s="33"/>
      <c r="RM257" s="33"/>
      <c r="RN257" s="33"/>
      <c r="RO257" s="33"/>
      <c r="RP257" s="33"/>
      <c r="RQ257" s="33"/>
      <c r="RR257" s="33"/>
      <c r="RS257" s="33"/>
      <c r="RT257" s="33"/>
      <c r="RU257" s="33"/>
      <c r="RV257" s="33"/>
      <c r="RW257" s="33"/>
      <c r="RX257" s="33"/>
      <c r="RY257" s="33"/>
      <c r="RZ257" s="33"/>
      <c r="SA257" s="33"/>
      <c r="SB257" s="33"/>
      <c r="SC257" s="33"/>
      <c r="SD257" s="33"/>
      <c r="SE257" s="33"/>
      <c r="SF257" s="33"/>
      <c r="SG257" s="33"/>
      <c r="SH257" s="33"/>
      <c r="SI257" s="33"/>
      <c r="SJ257" s="33"/>
      <c r="SK257" s="33"/>
      <c r="SL257" s="33"/>
      <c r="SM257" s="33"/>
      <c r="SN257" s="33"/>
      <c r="SO257" s="33"/>
      <c r="SP257" s="33"/>
      <c r="SQ257" s="33"/>
      <c r="SR257" s="33"/>
      <c r="SS257" s="33"/>
      <c r="ST257" s="33"/>
      <c r="SU257" s="33"/>
      <c r="SV257" s="33"/>
      <c r="SW257" s="33"/>
      <c r="SX257" s="33"/>
      <c r="SY257" s="33"/>
      <c r="SZ257" s="33"/>
      <c r="TA257" s="33"/>
      <c r="TB257" s="33"/>
      <c r="TC257" s="33"/>
      <c r="TD257" s="33"/>
      <c r="TE257" s="33"/>
      <c r="TF257" s="33"/>
      <c r="TG257" s="33"/>
      <c r="TH257" s="33"/>
    </row>
    <row r="258" spans="1:528" s="22" customFormat="1" ht="45" hidden="1" customHeight="1" x14ac:dyDescent="0.25">
      <c r="A258" s="121" t="s">
        <v>434</v>
      </c>
      <c r="B258" s="121" t="s">
        <v>122</v>
      </c>
      <c r="C258" s="121" t="s">
        <v>47</v>
      </c>
      <c r="D258" s="36" t="s">
        <v>123</v>
      </c>
      <c r="E258" s="117">
        <f t="shared" ref="E258" si="147">F258+I258</f>
        <v>0</v>
      </c>
      <c r="F258" s="117"/>
      <c r="G258" s="117"/>
      <c r="H258" s="117"/>
      <c r="I258" s="117"/>
      <c r="J258" s="117">
        <f>L258+O258</f>
        <v>0</v>
      </c>
      <c r="K258" s="117"/>
      <c r="L258" s="117"/>
      <c r="M258" s="117"/>
      <c r="N258" s="117"/>
      <c r="O258" s="117"/>
      <c r="P258" s="117">
        <f t="shared" ref="P258" si="148">E258+J258</f>
        <v>0</v>
      </c>
      <c r="Q258" s="177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</row>
    <row r="259" spans="1:528" s="27" customFormat="1" ht="31.5" customHeight="1" x14ac:dyDescent="0.25">
      <c r="A259" s="128" t="s">
        <v>222</v>
      </c>
      <c r="B259" s="130"/>
      <c r="C259" s="130"/>
      <c r="D259" s="125" t="s">
        <v>42</v>
      </c>
      <c r="E259" s="113">
        <f>E260</f>
        <v>139887725.44</v>
      </c>
      <c r="F259" s="113">
        <f t="shared" ref="F259:J259" si="149">F260</f>
        <v>123811039</v>
      </c>
      <c r="G259" s="113">
        <f t="shared" si="149"/>
        <v>15760200</v>
      </c>
      <c r="H259" s="113">
        <f t="shared" si="149"/>
        <v>257700</v>
      </c>
      <c r="I259" s="113">
        <f t="shared" si="149"/>
        <v>0</v>
      </c>
      <c r="J259" s="113">
        <f t="shared" si="149"/>
        <v>103000</v>
      </c>
      <c r="K259" s="113">
        <f t="shared" ref="K259" si="150">K260</f>
        <v>0</v>
      </c>
      <c r="L259" s="113">
        <f t="shared" ref="L259" si="151">L260</f>
        <v>103000</v>
      </c>
      <c r="M259" s="113">
        <f t="shared" ref="M259" si="152">M260</f>
        <v>0</v>
      </c>
      <c r="N259" s="113">
        <f t="shared" ref="N259" si="153">N260</f>
        <v>0</v>
      </c>
      <c r="O259" s="113">
        <f t="shared" ref="O259:P259" si="154">O260</f>
        <v>0</v>
      </c>
      <c r="P259" s="113">
        <f t="shared" si="154"/>
        <v>139990725.44</v>
      </c>
      <c r="Q259" s="177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  <c r="IT259" s="32"/>
      <c r="IU259" s="32"/>
      <c r="IV259" s="32"/>
      <c r="IW259" s="32"/>
      <c r="IX259" s="32"/>
      <c r="IY259" s="32"/>
      <c r="IZ259" s="32"/>
      <c r="JA259" s="32"/>
      <c r="JB259" s="32"/>
      <c r="JC259" s="32"/>
      <c r="JD259" s="32"/>
      <c r="JE259" s="32"/>
      <c r="JF259" s="32"/>
      <c r="JG259" s="32"/>
      <c r="JH259" s="32"/>
      <c r="JI259" s="32"/>
      <c r="JJ259" s="32"/>
      <c r="JK259" s="32"/>
      <c r="JL259" s="32"/>
      <c r="JM259" s="32"/>
      <c r="JN259" s="32"/>
      <c r="JO259" s="32"/>
      <c r="JP259" s="32"/>
      <c r="JQ259" s="32"/>
      <c r="JR259" s="32"/>
      <c r="JS259" s="32"/>
      <c r="JT259" s="32"/>
      <c r="JU259" s="32"/>
      <c r="JV259" s="32"/>
      <c r="JW259" s="32"/>
      <c r="JX259" s="32"/>
      <c r="JY259" s="32"/>
      <c r="JZ259" s="32"/>
      <c r="KA259" s="32"/>
      <c r="KB259" s="32"/>
      <c r="KC259" s="32"/>
      <c r="KD259" s="32"/>
      <c r="KE259" s="32"/>
      <c r="KF259" s="32"/>
      <c r="KG259" s="32"/>
      <c r="KH259" s="32"/>
      <c r="KI259" s="32"/>
      <c r="KJ259" s="32"/>
      <c r="KK259" s="32"/>
      <c r="KL259" s="32"/>
      <c r="KM259" s="32"/>
      <c r="KN259" s="32"/>
      <c r="KO259" s="32"/>
      <c r="KP259" s="32"/>
      <c r="KQ259" s="32"/>
      <c r="KR259" s="32"/>
      <c r="KS259" s="32"/>
      <c r="KT259" s="32"/>
      <c r="KU259" s="32"/>
      <c r="KV259" s="32"/>
      <c r="KW259" s="32"/>
      <c r="KX259" s="32"/>
      <c r="KY259" s="32"/>
      <c r="KZ259" s="32"/>
      <c r="LA259" s="32"/>
      <c r="LB259" s="32"/>
      <c r="LC259" s="32"/>
      <c r="LD259" s="32"/>
      <c r="LE259" s="32"/>
      <c r="LF259" s="32"/>
      <c r="LG259" s="32"/>
      <c r="LH259" s="32"/>
      <c r="LI259" s="32"/>
      <c r="LJ259" s="32"/>
      <c r="LK259" s="32"/>
      <c r="LL259" s="32"/>
      <c r="LM259" s="32"/>
      <c r="LN259" s="32"/>
      <c r="LO259" s="32"/>
      <c r="LP259" s="32"/>
      <c r="LQ259" s="32"/>
      <c r="LR259" s="32"/>
      <c r="LS259" s="32"/>
      <c r="LT259" s="32"/>
      <c r="LU259" s="32"/>
      <c r="LV259" s="32"/>
      <c r="LW259" s="32"/>
      <c r="LX259" s="32"/>
      <c r="LY259" s="32"/>
      <c r="LZ259" s="32"/>
      <c r="MA259" s="32"/>
      <c r="MB259" s="32"/>
      <c r="MC259" s="32"/>
      <c r="MD259" s="32"/>
      <c r="ME259" s="32"/>
      <c r="MF259" s="32"/>
      <c r="MG259" s="32"/>
      <c r="MH259" s="32"/>
      <c r="MI259" s="32"/>
      <c r="MJ259" s="32"/>
      <c r="MK259" s="32"/>
      <c r="ML259" s="32"/>
      <c r="MM259" s="32"/>
      <c r="MN259" s="32"/>
      <c r="MO259" s="32"/>
      <c r="MP259" s="32"/>
      <c r="MQ259" s="32"/>
      <c r="MR259" s="32"/>
      <c r="MS259" s="32"/>
      <c r="MT259" s="32"/>
      <c r="MU259" s="32"/>
      <c r="MV259" s="32"/>
      <c r="MW259" s="32"/>
      <c r="MX259" s="32"/>
      <c r="MY259" s="32"/>
      <c r="MZ259" s="32"/>
      <c r="NA259" s="32"/>
      <c r="NB259" s="32"/>
      <c r="NC259" s="32"/>
      <c r="ND259" s="32"/>
      <c r="NE259" s="32"/>
      <c r="NF259" s="32"/>
      <c r="NG259" s="32"/>
      <c r="NH259" s="32"/>
      <c r="NI259" s="32"/>
      <c r="NJ259" s="32"/>
      <c r="NK259" s="32"/>
      <c r="NL259" s="32"/>
      <c r="NM259" s="32"/>
      <c r="NN259" s="32"/>
      <c r="NO259" s="32"/>
      <c r="NP259" s="32"/>
      <c r="NQ259" s="32"/>
      <c r="NR259" s="32"/>
      <c r="NS259" s="32"/>
      <c r="NT259" s="32"/>
      <c r="NU259" s="32"/>
      <c r="NV259" s="32"/>
      <c r="NW259" s="32"/>
      <c r="NX259" s="32"/>
      <c r="NY259" s="32"/>
      <c r="NZ259" s="32"/>
      <c r="OA259" s="32"/>
      <c r="OB259" s="32"/>
      <c r="OC259" s="32"/>
      <c r="OD259" s="32"/>
      <c r="OE259" s="32"/>
      <c r="OF259" s="32"/>
      <c r="OG259" s="32"/>
      <c r="OH259" s="32"/>
      <c r="OI259" s="32"/>
      <c r="OJ259" s="32"/>
      <c r="OK259" s="32"/>
      <c r="OL259" s="32"/>
      <c r="OM259" s="32"/>
      <c r="ON259" s="32"/>
      <c r="OO259" s="32"/>
      <c r="OP259" s="32"/>
      <c r="OQ259" s="32"/>
      <c r="OR259" s="32"/>
      <c r="OS259" s="32"/>
      <c r="OT259" s="32"/>
      <c r="OU259" s="32"/>
      <c r="OV259" s="32"/>
      <c r="OW259" s="32"/>
      <c r="OX259" s="32"/>
      <c r="OY259" s="32"/>
      <c r="OZ259" s="32"/>
      <c r="PA259" s="32"/>
      <c r="PB259" s="32"/>
      <c r="PC259" s="32"/>
      <c r="PD259" s="32"/>
      <c r="PE259" s="32"/>
      <c r="PF259" s="32"/>
      <c r="PG259" s="32"/>
      <c r="PH259" s="32"/>
      <c r="PI259" s="32"/>
      <c r="PJ259" s="32"/>
      <c r="PK259" s="32"/>
      <c r="PL259" s="32"/>
      <c r="PM259" s="32"/>
      <c r="PN259" s="32"/>
      <c r="PO259" s="32"/>
      <c r="PP259" s="32"/>
      <c r="PQ259" s="32"/>
      <c r="PR259" s="32"/>
      <c r="PS259" s="32"/>
      <c r="PT259" s="32"/>
      <c r="PU259" s="32"/>
      <c r="PV259" s="32"/>
      <c r="PW259" s="32"/>
      <c r="PX259" s="32"/>
      <c r="PY259" s="32"/>
      <c r="PZ259" s="32"/>
      <c r="QA259" s="32"/>
      <c r="QB259" s="32"/>
      <c r="QC259" s="32"/>
      <c r="QD259" s="32"/>
      <c r="QE259" s="32"/>
      <c r="QF259" s="32"/>
      <c r="QG259" s="32"/>
      <c r="QH259" s="32"/>
      <c r="QI259" s="32"/>
      <c r="QJ259" s="32"/>
      <c r="QK259" s="32"/>
      <c r="QL259" s="32"/>
      <c r="QM259" s="32"/>
      <c r="QN259" s="32"/>
      <c r="QO259" s="32"/>
      <c r="QP259" s="32"/>
      <c r="QQ259" s="32"/>
      <c r="QR259" s="32"/>
      <c r="QS259" s="32"/>
      <c r="QT259" s="32"/>
      <c r="QU259" s="32"/>
      <c r="QV259" s="32"/>
      <c r="QW259" s="32"/>
      <c r="QX259" s="32"/>
      <c r="QY259" s="32"/>
      <c r="QZ259" s="32"/>
      <c r="RA259" s="32"/>
      <c r="RB259" s="32"/>
      <c r="RC259" s="32"/>
      <c r="RD259" s="32"/>
      <c r="RE259" s="32"/>
      <c r="RF259" s="32"/>
      <c r="RG259" s="32"/>
      <c r="RH259" s="32"/>
      <c r="RI259" s="32"/>
      <c r="RJ259" s="32"/>
      <c r="RK259" s="32"/>
      <c r="RL259" s="32"/>
      <c r="RM259" s="32"/>
      <c r="RN259" s="32"/>
      <c r="RO259" s="32"/>
      <c r="RP259" s="32"/>
      <c r="RQ259" s="32"/>
      <c r="RR259" s="32"/>
      <c r="RS259" s="32"/>
      <c r="RT259" s="32"/>
      <c r="RU259" s="32"/>
      <c r="RV259" s="32"/>
      <c r="RW259" s="32"/>
      <c r="RX259" s="32"/>
      <c r="RY259" s="32"/>
      <c r="RZ259" s="32"/>
      <c r="SA259" s="32"/>
      <c r="SB259" s="32"/>
      <c r="SC259" s="32"/>
      <c r="SD259" s="32"/>
      <c r="SE259" s="32"/>
      <c r="SF259" s="32"/>
      <c r="SG259" s="32"/>
      <c r="SH259" s="32"/>
      <c r="SI259" s="32"/>
      <c r="SJ259" s="32"/>
      <c r="SK259" s="32"/>
      <c r="SL259" s="32"/>
      <c r="SM259" s="32"/>
      <c r="SN259" s="32"/>
      <c r="SO259" s="32"/>
      <c r="SP259" s="32"/>
      <c r="SQ259" s="32"/>
      <c r="SR259" s="32"/>
      <c r="SS259" s="32"/>
      <c r="ST259" s="32"/>
      <c r="SU259" s="32"/>
      <c r="SV259" s="32"/>
      <c r="SW259" s="32"/>
      <c r="SX259" s="32"/>
      <c r="SY259" s="32"/>
      <c r="SZ259" s="32"/>
      <c r="TA259" s="32"/>
      <c r="TB259" s="32"/>
      <c r="TC259" s="32"/>
      <c r="TD259" s="32"/>
      <c r="TE259" s="32"/>
      <c r="TF259" s="32"/>
      <c r="TG259" s="32"/>
      <c r="TH259" s="32"/>
    </row>
    <row r="260" spans="1:528" s="34" customFormat="1" ht="34.5" customHeight="1" x14ac:dyDescent="0.25">
      <c r="A260" s="114" t="s">
        <v>223</v>
      </c>
      <c r="B260" s="127"/>
      <c r="C260" s="127"/>
      <c r="D260" s="82" t="s">
        <v>42</v>
      </c>
      <c r="E260" s="116">
        <f>SUM(E261+E262+E263+E265+E266+E267+E268+E264)</f>
        <v>139887725.44</v>
      </c>
      <c r="F260" s="116">
        <f t="shared" ref="F260:P260" si="155">SUM(F261+F262+F263+F265+F266+F267+F268+F264)</f>
        <v>123811039</v>
      </c>
      <c r="G260" s="116">
        <f t="shared" si="155"/>
        <v>15760200</v>
      </c>
      <c r="H260" s="116">
        <f t="shared" si="155"/>
        <v>257700</v>
      </c>
      <c r="I260" s="116">
        <f t="shared" si="155"/>
        <v>0</v>
      </c>
      <c r="J260" s="116">
        <f t="shared" si="155"/>
        <v>103000</v>
      </c>
      <c r="K260" s="116">
        <f t="shared" si="155"/>
        <v>0</v>
      </c>
      <c r="L260" s="116">
        <f t="shared" si="155"/>
        <v>103000</v>
      </c>
      <c r="M260" s="116">
        <f t="shared" si="155"/>
        <v>0</v>
      </c>
      <c r="N260" s="116">
        <f t="shared" si="155"/>
        <v>0</v>
      </c>
      <c r="O260" s="116">
        <f t="shared" si="155"/>
        <v>0</v>
      </c>
      <c r="P260" s="116">
        <f t="shared" si="155"/>
        <v>139990725.44</v>
      </c>
      <c r="Q260" s="177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  <c r="IU260" s="33"/>
      <c r="IV260" s="33"/>
      <c r="IW260" s="33"/>
      <c r="IX260" s="33"/>
      <c r="IY260" s="33"/>
      <c r="IZ260" s="33"/>
      <c r="JA260" s="33"/>
      <c r="JB260" s="33"/>
      <c r="JC260" s="33"/>
      <c r="JD260" s="33"/>
      <c r="JE260" s="33"/>
      <c r="JF260" s="33"/>
      <c r="JG260" s="33"/>
      <c r="JH260" s="33"/>
      <c r="JI260" s="33"/>
      <c r="JJ260" s="33"/>
      <c r="JK260" s="33"/>
      <c r="JL260" s="33"/>
      <c r="JM260" s="33"/>
      <c r="JN260" s="33"/>
      <c r="JO260" s="33"/>
      <c r="JP260" s="33"/>
      <c r="JQ260" s="33"/>
      <c r="JR260" s="33"/>
      <c r="JS260" s="33"/>
      <c r="JT260" s="33"/>
      <c r="JU260" s="33"/>
      <c r="JV260" s="33"/>
      <c r="JW260" s="33"/>
      <c r="JX260" s="33"/>
      <c r="JY260" s="33"/>
      <c r="JZ260" s="33"/>
      <c r="KA260" s="33"/>
      <c r="KB260" s="33"/>
      <c r="KC260" s="33"/>
      <c r="KD260" s="33"/>
      <c r="KE260" s="33"/>
      <c r="KF260" s="33"/>
      <c r="KG260" s="33"/>
      <c r="KH260" s="33"/>
      <c r="KI260" s="33"/>
      <c r="KJ260" s="33"/>
      <c r="KK260" s="33"/>
      <c r="KL260" s="33"/>
      <c r="KM260" s="33"/>
      <c r="KN260" s="33"/>
      <c r="KO260" s="33"/>
      <c r="KP260" s="33"/>
      <c r="KQ260" s="33"/>
      <c r="KR260" s="33"/>
      <c r="KS260" s="33"/>
      <c r="KT260" s="33"/>
      <c r="KU260" s="33"/>
      <c r="KV260" s="33"/>
      <c r="KW260" s="33"/>
      <c r="KX260" s="33"/>
      <c r="KY260" s="33"/>
      <c r="KZ260" s="33"/>
      <c r="LA260" s="33"/>
      <c r="LB260" s="33"/>
      <c r="LC260" s="33"/>
      <c r="LD260" s="33"/>
      <c r="LE260" s="33"/>
      <c r="LF260" s="33"/>
      <c r="LG260" s="33"/>
      <c r="LH260" s="33"/>
      <c r="LI260" s="33"/>
      <c r="LJ260" s="33"/>
      <c r="LK260" s="33"/>
      <c r="LL260" s="33"/>
      <c r="LM260" s="33"/>
      <c r="LN260" s="33"/>
      <c r="LO260" s="33"/>
      <c r="LP260" s="33"/>
      <c r="LQ260" s="33"/>
      <c r="LR260" s="33"/>
      <c r="LS260" s="33"/>
      <c r="LT260" s="33"/>
      <c r="LU260" s="33"/>
      <c r="LV260" s="33"/>
      <c r="LW260" s="33"/>
      <c r="LX260" s="33"/>
      <c r="LY260" s="33"/>
      <c r="LZ260" s="33"/>
      <c r="MA260" s="33"/>
      <c r="MB260" s="33"/>
      <c r="MC260" s="33"/>
      <c r="MD260" s="33"/>
      <c r="ME260" s="33"/>
      <c r="MF260" s="33"/>
      <c r="MG260" s="33"/>
      <c r="MH260" s="33"/>
      <c r="MI260" s="33"/>
      <c r="MJ260" s="33"/>
      <c r="MK260" s="33"/>
      <c r="ML260" s="33"/>
      <c r="MM260" s="33"/>
      <c r="MN260" s="33"/>
      <c r="MO260" s="33"/>
      <c r="MP260" s="33"/>
      <c r="MQ260" s="33"/>
      <c r="MR260" s="33"/>
      <c r="MS260" s="33"/>
      <c r="MT260" s="33"/>
      <c r="MU260" s="33"/>
      <c r="MV260" s="33"/>
      <c r="MW260" s="33"/>
      <c r="MX260" s="33"/>
      <c r="MY260" s="33"/>
      <c r="MZ260" s="33"/>
      <c r="NA260" s="33"/>
      <c r="NB260" s="33"/>
      <c r="NC260" s="33"/>
      <c r="ND260" s="33"/>
      <c r="NE260" s="33"/>
      <c r="NF260" s="33"/>
      <c r="NG260" s="33"/>
      <c r="NH260" s="33"/>
      <c r="NI260" s="33"/>
      <c r="NJ260" s="33"/>
      <c r="NK260" s="33"/>
      <c r="NL260" s="33"/>
      <c r="NM260" s="33"/>
      <c r="NN260" s="33"/>
      <c r="NO260" s="33"/>
      <c r="NP260" s="33"/>
      <c r="NQ260" s="33"/>
      <c r="NR260" s="33"/>
      <c r="NS260" s="33"/>
      <c r="NT260" s="33"/>
      <c r="NU260" s="33"/>
      <c r="NV260" s="33"/>
      <c r="NW260" s="33"/>
      <c r="NX260" s="33"/>
      <c r="NY260" s="33"/>
      <c r="NZ260" s="33"/>
      <c r="OA260" s="33"/>
      <c r="OB260" s="33"/>
      <c r="OC260" s="33"/>
      <c r="OD260" s="33"/>
      <c r="OE260" s="33"/>
      <c r="OF260" s="33"/>
      <c r="OG260" s="33"/>
      <c r="OH260" s="33"/>
      <c r="OI260" s="33"/>
      <c r="OJ260" s="33"/>
      <c r="OK260" s="33"/>
      <c r="OL260" s="33"/>
      <c r="OM260" s="33"/>
      <c r="ON260" s="33"/>
      <c r="OO260" s="33"/>
      <c r="OP260" s="33"/>
      <c r="OQ260" s="33"/>
      <c r="OR260" s="33"/>
      <c r="OS260" s="33"/>
      <c r="OT260" s="33"/>
      <c r="OU260" s="33"/>
      <c r="OV260" s="33"/>
      <c r="OW260" s="33"/>
      <c r="OX260" s="33"/>
      <c r="OY260" s="33"/>
      <c r="OZ260" s="33"/>
      <c r="PA260" s="33"/>
      <c r="PB260" s="33"/>
      <c r="PC260" s="33"/>
      <c r="PD260" s="33"/>
      <c r="PE260" s="33"/>
      <c r="PF260" s="33"/>
      <c r="PG260" s="33"/>
      <c r="PH260" s="33"/>
      <c r="PI260" s="33"/>
      <c r="PJ260" s="33"/>
      <c r="PK260" s="33"/>
      <c r="PL260" s="33"/>
      <c r="PM260" s="33"/>
      <c r="PN260" s="33"/>
      <c r="PO260" s="33"/>
      <c r="PP260" s="33"/>
      <c r="PQ260" s="33"/>
      <c r="PR260" s="33"/>
      <c r="PS260" s="33"/>
      <c r="PT260" s="33"/>
      <c r="PU260" s="33"/>
      <c r="PV260" s="33"/>
      <c r="PW260" s="33"/>
      <c r="PX260" s="33"/>
      <c r="PY260" s="33"/>
      <c r="PZ260" s="33"/>
      <c r="QA260" s="33"/>
      <c r="QB260" s="33"/>
      <c r="QC260" s="33"/>
      <c r="QD260" s="33"/>
      <c r="QE260" s="33"/>
      <c r="QF260" s="33"/>
      <c r="QG260" s="33"/>
      <c r="QH260" s="33"/>
      <c r="QI260" s="33"/>
      <c r="QJ260" s="33"/>
      <c r="QK260" s="33"/>
      <c r="QL260" s="33"/>
      <c r="QM260" s="33"/>
      <c r="QN260" s="33"/>
      <c r="QO260" s="33"/>
      <c r="QP260" s="33"/>
      <c r="QQ260" s="33"/>
      <c r="QR260" s="33"/>
      <c r="QS260" s="33"/>
      <c r="QT260" s="33"/>
      <c r="QU260" s="33"/>
      <c r="QV260" s="33"/>
      <c r="QW260" s="33"/>
      <c r="QX260" s="33"/>
      <c r="QY260" s="33"/>
      <c r="QZ260" s="33"/>
      <c r="RA260" s="33"/>
      <c r="RB260" s="33"/>
      <c r="RC260" s="33"/>
      <c r="RD260" s="33"/>
      <c r="RE260" s="33"/>
      <c r="RF260" s="33"/>
      <c r="RG260" s="33"/>
      <c r="RH260" s="33"/>
      <c r="RI260" s="33"/>
      <c r="RJ260" s="33"/>
      <c r="RK260" s="33"/>
      <c r="RL260" s="33"/>
      <c r="RM260" s="33"/>
      <c r="RN260" s="33"/>
      <c r="RO260" s="33"/>
      <c r="RP260" s="33"/>
      <c r="RQ260" s="33"/>
      <c r="RR260" s="33"/>
      <c r="RS260" s="33"/>
      <c r="RT260" s="33"/>
      <c r="RU260" s="33"/>
      <c r="RV260" s="33"/>
      <c r="RW260" s="33"/>
      <c r="RX260" s="33"/>
      <c r="RY260" s="33"/>
      <c r="RZ260" s="33"/>
      <c r="SA260" s="33"/>
      <c r="SB260" s="33"/>
      <c r="SC260" s="33"/>
      <c r="SD260" s="33"/>
      <c r="SE260" s="33"/>
      <c r="SF260" s="33"/>
      <c r="SG260" s="33"/>
      <c r="SH260" s="33"/>
      <c r="SI260" s="33"/>
      <c r="SJ260" s="33"/>
      <c r="SK260" s="33"/>
      <c r="SL260" s="33"/>
      <c r="SM260" s="33"/>
      <c r="SN260" s="33"/>
      <c r="SO260" s="33"/>
      <c r="SP260" s="33"/>
      <c r="SQ260" s="33"/>
      <c r="SR260" s="33"/>
      <c r="SS260" s="33"/>
      <c r="ST260" s="33"/>
      <c r="SU260" s="33"/>
      <c r="SV260" s="33"/>
      <c r="SW260" s="33"/>
      <c r="SX260" s="33"/>
      <c r="SY260" s="33"/>
      <c r="SZ260" s="33"/>
      <c r="TA260" s="33"/>
      <c r="TB260" s="33"/>
      <c r="TC260" s="33"/>
      <c r="TD260" s="33"/>
      <c r="TE260" s="33"/>
      <c r="TF260" s="33"/>
      <c r="TG260" s="33"/>
      <c r="TH260" s="33"/>
    </row>
    <row r="261" spans="1:528" s="22" customFormat="1" ht="47.25" x14ac:dyDescent="0.25">
      <c r="A261" s="60" t="s">
        <v>224</v>
      </c>
      <c r="B261" s="107" t="str">
        <f>'дод 7'!A18</f>
        <v>0160</v>
      </c>
      <c r="C261" s="107" t="str">
        <f>'дод 7'!B18</f>
        <v>0111</v>
      </c>
      <c r="D261" s="36" t="s">
        <v>516</v>
      </c>
      <c r="E261" s="117">
        <f t="shared" ref="E261:E266" si="156">F261+I261</f>
        <v>20122100</v>
      </c>
      <c r="F261" s="117">
        <v>20122100</v>
      </c>
      <c r="G261" s="117">
        <v>15760200</v>
      </c>
      <c r="H261" s="117">
        <v>257700</v>
      </c>
      <c r="I261" s="117"/>
      <c r="J261" s="117">
        <f>L261+O261</f>
        <v>0</v>
      </c>
      <c r="K261" s="117"/>
      <c r="L261" s="117"/>
      <c r="M261" s="117"/>
      <c r="N261" s="117"/>
      <c r="O261" s="117"/>
      <c r="P261" s="117">
        <f t="shared" ref="P261:P268" si="157">E261+J261</f>
        <v>20122100</v>
      </c>
      <c r="Q261" s="177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  <c r="TH261" s="23"/>
    </row>
    <row r="262" spans="1:528" s="22" customFormat="1" ht="18.75" customHeight="1" x14ac:dyDescent="0.25">
      <c r="A262" s="60" t="s">
        <v>262</v>
      </c>
      <c r="B262" s="107" t="str">
        <f>'дод 7'!A176</f>
        <v>7640</v>
      </c>
      <c r="C262" s="107" t="str">
        <f>'дод 7'!B176</f>
        <v>0470</v>
      </c>
      <c r="D262" s="61" t="s">
        <v>432</v>
      </c>
      <c r="E262" s="117">
        <f t="shared" si="156"/>
        <v>426000</v>
      </c>
      <c r="F262" s="117">
        <v>426000</v>
      </c>
      <c r="G262" s="117"/>
      <c r="H262" s="117"/>
      <c r="I262" s="117"/>
      <c r="J262" s="117">
        <f t="shared" ref="J262:J268" si="158">L262+O262</f>
        <v>0</v>
      </c>
      <c r="K262" s="117"/>
      <c r="L262" s="117"/>
      <c r="M262" s="117"/>
      <c r="N262" s="117"/>
      <c r="O262" s="117"/>
      <c r="P262" s="117">
        <f t="shared" si="157"/>
        <v>426000</v>
      </c>
      <c r="Q262" s="177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  <c r="TH262" s="23"/>
    </row>
    <row r="263" spans="1:528" s="22" customFormat="1" ht="24" customHeight="1" x14ac:dyDescent="0.25">
      <c r="A263" s="60" t="s">
        <v>337</v>
      </c>
      <c r="B263" s="107" t="str">
        <f>'дод 7'!A184</f>
        <v>7693</v>
      </c>
      <c r="C263" s="107" t="str">
        <f>'дод 7'!B184</f>
        <v>0490</v>
      </c>
      <c r="D263" s="61" t="str">
        <f>'дод 7'!C184</f>
        <v>Інші заходи, пов'язані з економічною діяльністю</v>
      </c>
      <c r="E263" s="117">
        <f t="shared" si="156"/>
        <v>483750</v>
      </c>
      <c r="F263" s="117">
        <f>433750+50000</f>
        <v>483750</v>
      </c>
      <c r="G263" s="117"/>
      <c r="H263" s="117"/>
      <c r="I263" s="117"/>
      <c r="J263" s="117">
        <f t="shared" si="158"/>
        <v>0</v>
      </c>
      <c r="K263" s="117"/>
      <c r="L263" s="117"/>
      <c r="M263" s="117"/>
      <c r="N263" s="117"/>
      <c r="O263" s="117"/>
      <c r="P263" s="117">
        <f t="shared" si="157"/>
        <v>483750</v>
      </c>
      <c r="Q263" s="177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</row>
    <row r="264" spans="1:528" s="22" customFormat="1" ht="33.75" customHeight="1" x14ac:dyDescent="0.25">
      <c r="A264" s="60">
        <v>3718330</v>
      </c>
      <c r="B264" s="107">
        <f>'дод 7'!A197</f>
        <v>8330</v>
      </c>
      <c r="C264" s="60" t="s">
        <v>94</v>
      </c>
      <c r="D264" s="61" t="str">
        <f>'дод 7'!C197</f>
        <v xml:space="preserve">Інша діяльність у сфері екології та охорони природних ресурсів </v>
      </c>
      <c r="E264" s="117">
        <f t="shared" si="156"/>
        <v>75000</v>
      </c>
      <c r="F264" s="117">
        <v>75000</v>
      </c>
      <c r="G264" s="117"/>
      <c r="H264" s="117"/>
      <c r="I264" s="117"/>
      <c r="J264" s="117">
        <f t="shared" si="158"/>
        <v>0</v>
      </c>
      <c r="K264" s="117"/>
      <c r="L264" s="117"/>
      <c r="M264" s="117"/>
      <c r="N264" s="117"/>
      <c r="O264" s="117"/>
      <c r="P264" s="117">
        <f t="shared" si="157"/>
        <v>75000</v>
      </c>
      <c r="Q264" s="175">
        <v>23</v>
      </c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</row>
    <row r="265" spans="1:528" s="22" customFormat="1" ht="24" customHeight="1" x14ac:dyDescent="0.25">
      <c r="A265" s="60" t="s">
        <v>225</v>
      </c>
      <c r="B265" s="107" t="str">
        <f>'дод 7'!A198</f>
        <v>8340</v>
      </c>
      <c r="C265" s="60" t="str">
        <f>'дод 7'!B198</f>
        <v>0540</v>
      </c>
      <c r="D265" s="61" t="str">
        <f>'дод 7'!C198</f>
        <v>Природоохоронні заходи за рахунок цільових фондів</v>
      </c>
      <c r="E265" s="117">
        <f t="shared" si="156"/>
        <v>0</v>
      </c>
      <c r="F265" s="117"/>
      <c r="G265" s="117"/>
      <c r="H265" s="117"/>
      <c r="I265" s="117"/>
      <c r="J265" s="117">
        <f t="shared" si="158"/>
        <v>103000</v>
      </c>
      <c r="K265" s="117"/>
      <c r="L265" s="117">
        <v>103000</v>
      </c>
      <c r="M265" s="117"/>
      <c r="N265" s="117"/>
      <c r="O265" s="117"/>
      <c r="P265" s="117">
        <f t="shared" si="157"/>
        <v>103000</v>
      </c>
      <c r="Q265" s="175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</row>
    <row r="266" spans="1:528" s="22" customFormat="1" ht="21.75" customHeight="1" x14ac:dyDescent="0.25">
      <c r="A266" s="60" t="s">
        <v>226</v>
      </c>
      <c r="B266" s="107" t="str">
        <f>'дод 7'!A201</f>
        <v>8600</v>
      </c>
      <c r="C266" s="107" t="str">
        <f>'дод 7'!B201</f>
        <v>0170</v>
      </c>
      <c r="D266" s="61" t="str">
        <f>'дод 7'!C201</f>
        <v>Обслуговування місцевого боргу</v>
      </c>
      <c r="E266" s="117">
        <f t="shared" si="156"/>
        <v>1833489</v>
      </c>
      <c r="F266" s="117">
        <v>1833489</v>
      </c>
      <c r="G266" s="117"/>
      <c r="H266" s="117"/>
      <c r="I266" s="117"/>
      <c r="J266" s="117">
        <f t="shared" si="158"/>
        <v>0</v>
      </c>
      <c r="K266" s="117"/>
      <c r="L266" s="117"/>
      <c r="M266" s="117"/>
      <c r="N266" s="117"/>
      <c r="O266" s="117"/>
      <c r="P266" s="117">
        <f t="shared" si="157"/>
        <v>1833489</v>
      </c>
      <c r="Q266" s="175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</row>
    <row r="267" spans="1:528" s="22" customFormat="1" ht="21" customHeight="1" x14ac:dyDescent="0.25">
      <c r="A267" s="60" t="s">
        <v>539</v>
      </c>
      <c r="B267" s="107">
        <v>8710</v>
      </c>
      <c r="C267" s="107" t="str">
        <f>'дод 7'!B202</f>
        <v>0133</v>
      </c>
      <c r="D267" s="61" t="str">
        <f>'дод 7'!C202</f>
        <v>Резервний фонд місцевого бюджету</v>
      </c>
      <c r="E267" s="117">
        <f>21000000-1850000+150000-3525000+359315-57628.56</f>
        <v>16076686.439999999</v>
      </c>
      <c r="F267" s="117"/>
      <c r="G267" s="117"/>
      <c r="H267" s="117"/>
      <c r="I267" s="117"/>
      <c r="J267" s="117">
        <f t="shared" si="158"/>
        <v>0</v>
      </c>
      <c r="K267" s="117"/>
      <c r="L267" s="117"/>
      <c r="M267" s="117"/>
      <c r="N267" s="117"/>
      <c r="O267" s="117"/>
      <c r="P267" s="117">
        <f t="shared" si="157"/>
        <v>16076686.439999999</v>
      </c>
      <c r="Q267" s="175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</row>
    <row r="268" spans="1:528" s="22" customFormat="1" ht="22.5" customHeight="1" x14ac:dyDescent="0.25">
      <c r="A268" s="60" t="s">
        <v>236</v>
      </c>
      <c r="B268" s="107" t="str">
        <f>'дод 7'!A205</f>
        <v>9110</v>
      </c>
      <c r="C268" s="107" t="str">
        <f>'дод 7'!B205</f>
        <v>0180</v>
      </c>
      <c r="D268" s="61" t="str">
        <f>'дод 7'!C205</f>
        <v>Реверсна дотація</v>
      </c>
      <c r="E268" s="117">
        <f>F268+I268</f>
        <v>100870700</v>
      </c>
      <c r="F268" s="117">
        <v>100870700</v>
      </c>
      <c r="G268" s="117"/>
      <c r="H268" s="117"/>
      <c r="I268" s="117"/>
      <c r="J268" s="117">
        <f t="shared" si="158"/>
        <v>0</v>
      </c>
      <c r="K268" s="117"/>
      <c r="L268" s="117"/>
      <c r="M268" s="117"/>
      <c r="N268" s="117"/>
      <c r="O268" s="117"/>
      <c r="P268" s="117">
        <f t="shared" si="157"/>
        <v>100870700</v>
      </c>
      <c r="Q268" s="175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</row>
    <row r="269" spans="1:528" s="27" customFormat="1" ht="21" customHeight="1" x14ac:dyDescent="0.25">
      <c r="A269" s="139"/>
      <c r="B269" s="130"/>
      <c r="C269" s="109"/>
      <c r="D269" s="125" t="s">
        <v>417</v>
      </c>
      <c r="E269" s="113">
        <f t="shared" ref="E269:P269" si="159">E16+E60+E96+E129+E165+E173+E184+E218+E221+E239+E245+E248+E259</f>
        <v>2213310516</v>
      </c>
      <c r="F269" s="113">
        <f t="shared" si="159"/>
        <v>2120524333.5599999</v>
      </c>
      <c r="G269" s="113">
        <f t="shared" si="159"/>
        <v>1078229940</v>
      </c>
      <c r="H269" s="113">
        <f t="shared" si="159"/>
        <v>99702390</v>
      </c>
      <c r="I269" s="113">
        <f t="shared" si="159"/>
        <v>76709496</v>
      </c>
      <c r="J269" s="113">
        <f t="shared" si="159"/>
        <v>602734838</v>
      </c>
      <c r="K269" s="113">
        <f t="shared" si="159"/>
        <v>539919780</v>
      </c>
      <c r="L269" s="113">
        <f t="shared" si="159"/>
        <v>45536454</v>
      </c>
      <c r="M269" s="113">
        <f t="shared" si="159"/>
        <v>6033355</v>
      </c>
      <c r="N269" s="113">
        <f t="shared" si="159"/>
        <v>266522</v>
      </c>
      <c r="O269" s="113">
        <f t="shared" si="159"/>
        <v>557198384</v>
      </c>
      <c r="P269" s="113">
        <f t="shared" si="159"/>
        <v>2816045354</v>
      </c>
      <c r="Q269" s="175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  <c r="JD269" s="32"/>
      <c r="JE269" s="32"/>
      <c r="JF269" s="32"/>
      <c r="JG269" s="32"/>
      <c r="JH269" s="32"/>
      <c r="JI269" s="32"/>
      <c r="JJ269" s="32"/>
      <c r="JK269" s="32"/>
      <c r="JL269" s="32"/>
      <c r="JM269" s="32"/>
      <c r="JN269" s="32"/>
      <c r="JO269" s="32"/>
      <c r="JP269" s="32"/>
      <c r="JQ269" s="32"/>
      <c r="JR269" s="32"/>
      <c r="JS269" s="32"/>
      <c r="JT269" s="32"/>
      <c r="JU269" s="32"/>
      <c r="JV269" s="32"/>
      <c r="JW269" s="32"/>
      <c r="JX269" s="32"/>
      <c r="JY269" s="32"/>
      <c r="JZ269" s="32"/>
      <c r="KA269" s="32"/>
      <c r="KB269" s="32"/>
      <c r="KC269" s="32"/>
      <c r="KD269" s="32"/>
      <c r="KE269" s="32"/>
      <c r="KF269" s="32"/>
      <c r="KG269" s="32"/>
      <c r="KH269" s="32"/>
      <c r="KI269" s="32"/>
      <c r="KJ269" s="32"/>
      <c r="KK269" s="32"/>
      <c r="KL269" s="32"/>
      <c r="KM269" s="32"/>
      <c r="KN269" s="32"/>
      <c r="KO269" s="32"/>
      <c r="KP269" s="32"/>
      <c r="KQ269" s="32"/>
      <c r="KR269" s="32"/>
      <c r="KS269" s="32"/>
      <c r="KT269" s="32"/>
      <c r="KU269" s="32"/>
      <c r="KV269" s="32"/>
      <c r="KW269" s="32"/>
      <c r="KX269" s="32"/>
      <c r="KY269" s="32"/>
      <c r="KZ269" s="32"/>
      <c r="LA269" s="32"/>
      <c r="LB269" s="32"/>
      <c r="LC269" s="32"/>
      <c r="LD269" s="32"/>
      <c r="LE269" s="32"/>
      <c r="LF269" s="32"/>
      <c r="LG269" s="32"/>
      <c r="LH269" s="32"/>
      <c r="LI269" s="32"/>
      <c r="LJ269" s="32"/>
      <c r="LK269" s="32"/>
      <c r="LL269" s="32"/>
      <c r="LM269" s="32"/>
      <c r="LN269" s="32"/>
      <c r="LO269" s="32"/>
      <c r="LP269" s="32"/>
      <c r="LQ269" s="32"/>
      <c r="LR269" s="32"/>
      <c r="LS269" s="32"/>
      <c r="LT269" s="32"/>
      <c r="LU269" s="32"/>
      <c r="LV269" s="32"/>
      <c r="LW269" s="32"/>
      <c r="LX269" s="32"/>
      <c r="LY269" s="32"/>
      <c r="LZ269" s="32"/>
      <c r="MA269" s="32"/>
      <c r="MB269" s="32"/>
      <c r="MC269" s="32"/>
      <c r="MD269" s="32"/>
      <c r="ME269" s="32"/>
      <c r="MF269" s="32"/>
      <c r="MG269" s="32"/>
      <c r="MH269" s="32"/>
      <c r="MI269" s="32"/>
      <c r="MJ269" s="32"/>
      <c r="MK269" s="32"/>
      <c r="ML269" s="32"/>
      <c r="MM269" s="32"/>
      <c r="MN269" s="32"/>
      <c r="MO269" s="32"/>
      <c r="MP269" s="32"/>
      <c r="MQ269" s="32"/>
      <c r="MR269" s="32"/>
      <c r="MS269" s="32"/>
      <c r="MT269" s="32"/>
      <c r="MU269" s="32"/>
      <c r="MV269" s="32"/>
      <c r="MW269" s="32"/>
      <c r="MX269" s="32"/>
      <c r="MY269" s="32"/>
      <c r="MZ269" s="32"/>
      <c r="NA269" s="32"/>
      <c r="NB269" s="32"/>
      <c r="NC269" s="32"/>
      <c r="ND269" s="32"/>
      <c r="NE269" s="32"/>
      <c r="NF269" s="32"/>
      <c r="NG269" s="32"/>
      <c r="NH269" s="32"/>
      <c r="NI269" s="32"/>
      <c r="NJ269" s="32"/>
      <c r="NK269" s="32"/>
      <c r="NL269" s="32"/>
      <c r="NM269" s="32"/>
      <c r="NN269" s="32"/>
      <c r="NO269" s="32"/>
      <c r="NP269" s="32"/>
      <c r="NQ269" s="32"/>
      <c r="NR269" s="32"/>
      <c r="NS269" s="32"/>
      <c r="NT269" s="32"/>
      <c r="NU269" s="32"/>
      <c r="NV269" s="32"/>
      <c r="NW269" s="32"/>
      <c r="NX269" s="32"/>
      <c r="NY269" s="32"/>
      <c r="NZ269" s="32"/>
      <c r="OA269" s="32"/>
      <c r="OB269" s="32"/>
      <c r="OC269" s="32"/>
      <c r="OD269" s="32"/>
      <c r="OE269" s="32"/>
      <c r="OF269" s="32"/>
      <c r="OG269" s="32"/>
      <c r="OH269" s="32"/>
      <c r="OI269" s="32"/>
      <c r="OJ269" s="32"/>
      <c r="OK269" s="32"/>
      <c r="OL269" s="32"/>
      <c r="OM269" s="32"/>
      <c r="ON269" s="32"/>
      <c r="OO269" s="32"/>
      <c r="OP269" s="32"/>
      <c r="OQ269" s="32"/>
      <c r="OR269" s="32"/>
      <c r="OS269" s="32"/>
      <c r="OT269" s="32"/>
      <c r="OU269" s="32"/>
      <c r="OV269" s="32"/>
      <c r="OW269" s="32"/>
      <c r="OX269" s="32"/>
      <c r="OY269" s="32"/>
      <c r="OZ269" s="32"/>
      <c r="PA269" s="32"/>
      <c r="PB269" s="32"/>
      <c r="PC269" s="32"/>
      <c r="PD269" s="32"/>
      <c r="PE269" s="32"/>
      <c r="PF269" s="32"/>
      <c r="PG269" s="32"/>
      <c r="PH269" s="32"/>
      <c r="PI269" s="32"/>
      <c r="PJ269" s="32"/>
      <c r="PK269" s="32"/>
      <c r="PL269" s="32"/>
      <c r="PM269" s="32"/>
      <c r="PN269" s="32"/>
      <c r="PO269" s="32"/>
      <c r="PP269" s="32"/>
      <c r="PQ269" s="32"/>
      <c r="PR269" s="32"/>
      <c r="PS269" s="32"/>
      <c r="PT269" s="32"/>
      <c r="PU269" s="32"/>
      <c r="PV269" s="32"/>
      <c r="PW269" s="32"/>
      <c r="PX269" s="32"/>
      <c r="PY269" s="32"/>
      <c r="PZ269" s="32"/>
      <c r="QA269" s="32"/>
      <c r="QB269" s="32"/>
      <c r="QC269" s="32"/>
      <c r="QD269" s="32"/>
      <c r="QE269" s="32"/>
      <c r="QF269" s="32"/>
      <c r="QG269" s="32"/>
      <c r="QH269" s="32"/>
      <c r="QI269" s="32"/>
      <c r="QJ269" s="32"/>
      <c r="QK269" s="32"/>
      <c r="QL269" s="32"/>
      <c r="QM269" s="32"/>
      <c r="QN269" s="32"/>
      <c r="QO269" s="32"/>
      <c r="QP269" s="32"/>
      <c r="QQ269" s="32"/>
      <c r="QR269" s="32"/>
      <c r="QS269" s="32"/>
      <c r="QT269" s="32"/>
      <c r="QU269" s="32"/>
      <c r="QV269" s="32"/>
      <c r="QW269" s="32"/>
      <c r="QX269" s="32"/>
      <c r="QY269" s="32"/>
      <c r="QZ269" s="32"/>
      <c r="RA269" s="32"/>
      <c r="RB269" s="32"/>
      <c r="RC269" s="32"/>
      <c r="RD269" s="32"/>
      <c r="RE269" s="32"/>
      <c r="RF269" s="32"/>
      <c r="RG269" s="32"/>
      <c r="RH269" s="32"/>
      <c r="RI269" s="32"/>
      <c r="RJ269" s="32"/>
      <c r="RK269" s="32"/>
      <c r="RL269" s="32"/>
      <c r="RM269" s="32"/>
      <c r="RN269" s="32"/>
      <c r="RO269" s="32"/>
      <c r="RP269" s="32"/>
      <c r="RQ269" s="32"/>
      <c r="RR269" s="32"/>
      <c r="RS269" s="32"/>
      <c r="RT269" s="32"/>
      <c r="RU269" s="32"/>
      <c r="RV269" s="32"/>
      <c r="RW269" s="32"/>
      <c r="RX269" s="32"/>
      <c r="RY269" s="32"/>
      <c r="RZ269" s="32"/>
      <c r="SA269" s="32"/>
      <c r="SB269" s="32"/>
      <c r="SC269" s="32"/>
      <c r="SD269" s="32"/>
      <c r="SE269" s="32"/>
      <c r="SF269" s="32"/>
      <c r="SG269" s="32"/>
      <c r="SH269" s="32"/>
      <c r="SI269" s="32"/>
      <c r="SJ269" s="32"/>
      <c r="SK269" s="32"/>
      <c r="SL269" s="32"/>
      <c r="SM269" s="32"/>
      <c r="SN269" s="32"/>
      <c r="SO269" s="32"/>
      <c r="SP269" s="32"/>
      <c r="SQ269" s="32"/>
      <c r="SR269" s="32"/>
      <c r="SS269" s="32"/>
      <c r="ST269" s="32"/>
      <c r="SU269" s="32"/>
      <c r="SV269" s="32"/>
      <c r="SW269" s="32"/>
      <c r="SX269" s="32"/>
      <c r="SY269" s="32"/>
      <c r="SZ269" s="32"/>
      <c r="TA269" s="32"/>
      <c r="TB269" s="32"/>
      <c r="TC269" s="32"/>
      <c r="TD269" s="32"/>
      <c r="TE269" s="32"/>
      <c r="TF269" s="32"/>
      <c r="TG269" s="32"/>
      <c r="TH269" s="32"/>
    </row>
    <row r="270" spans="1:528" s="34" customFormat="1" ht="31.5" x14ac:dyDescent="0.25">
      <c r="A270" s="140"/>
      <c r="B270" s="127"/>
      <c r="C270" s="115"/>
      <c r="D270" s="82" t="s">
        <v>410</v>
      </c>
      <c r="E270" s="116">
        <f t="shared" ref="E270:P270" si="160">E62</f>
        <v>482448000</v>
      </c>
      <c r="F270" s="116">
        <f t="shared" si="160"/>
        <v>482448000</v>
      </c>
      <c r="G270" s="116">
        <f t="shared" si="160"/>
        <v>396066000</v>
      </c>
      <c r="H270" s="116">
        <f t="shared" si="160"/>
        <v>0</v>
      </c>
      <c r="I270" s="116">
        <f t="shared" si="160"/>
        <v>0</v>
      </c>
      <c r="J270" s="116">
        <f t="shared" si="160"/>
        <v>0</v>
      </c>
      <c r="K270" s="116">
        <f t="shared" si="160"/>
        <v>0</v>
      </c>
      <c r="L270" s="116">
        <f t="shared" si="160"/>
        <v>0</v>
      </c>
      <c r="M270" s="116">
        <f t="shared" si="160"/>
        <v>0</v>
      </c>
      <c r="N270" s="116">
        <f t="shared" si="160"/>
        <v>0</v>
      </c>
      <c r="O270" s="116">
        <f t="shared" si="160"/>
        <v>0</v>
      </c>
      <c r="P270" s="116">
        <f t="shared" si="160"/>
        <v>482448000</v>
      </c>
      <c r="Q270" s="175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  <c r="QA270" s="33"/>
      <c r="QB270" s="33"/>
      <c r="QC270" s="33"/>
      <c r="QD270" s="33"/>
      <c r="QE270" s="33"/>
      <c r="QF270" s="33"/>
      <c r="QG270" s="33"/>
      <c r="QH270" s="33"/>
      <c r="QI270" s="33"/>
      <c r="QJ270" s="33"/>
      <c r="QK270" s="33"/>
      <c r="QL270" s="33"/>
      <c r="QM270" s="33"/>
      <c r="QN270" s="33"/>
      <c r="QO270" s="33"/>
      <c r="QP270" s="33"/>
      <c r="QQ270" s="33"/>
      <c r="QR270" s="33"/>
      <c r="QS270" s="33"/>
      <c r="QT270" s="33"/>
      <c r="QU270" s="33"/>
      <c r="QV270" s="33"/>
      <c r="QW270" s="33"/>
      <c r="QX270" s="33"/>
      <c r="QY270" s="33"/>
      <c r="QZ270" s="33"/>
      <c r="RA270" s="33"/>
      <c r="RB270" s="33"/>
      <c r="RC270" s="33"/>
      <c r="RD270" s="33"/>
      <c r="RE270" s="33"/>
      <c r="RF270" s="33"/>
      <c r="RG270" s="33"/>
      <c r="RH270" s="33"/>
      <c r="RI270" s="33"/>
      <c r="RJ270" s="33"/>
      <c r="RK270" s="33"/>
      <c r="RL270" s="33"/>
      <c r="RM270" s="33"/>
      <c r="RN270" s="33"/>
      <c r="RO270" s="33"/>
      <c r="RP270" s="33"/>
      <c r="RQ270" s="33"/>
      <c r="RR270" s="33"/>
      <c r="RS270" s="33"/>
      <c r="RT270" s="33"/>
      <c r="RU270" s="33"/>
      <c r="RV270" s="33"/>
      <c r="RW270" s="33"/>
      <c r="RX270" s="33"/>
      <c r="RY270" s="33"/>
      <c r="RZ270" s="33"/>
      <c r="SA270" s="33"/>
      <c r="SB270" s="33"/>
      <c r="SC270" s="33"/>
      <c r="SD270" s="33"/>
      <c r="SE270" s="33"/>
      <c r="SF270" s="33"/>
      <c r="SG270" s="33"/>
      <c r="SH270" s="33"/>
      <c r="SI270" s="33"/>
      <c r="SJ270" s="33"/>
      <c r="SK270" s="33"/>
      <c r="SL270" s="33"/>
      <c r="SM270" s="33"/>
      <c r="SN270" s="33"/>
      <c r="SO270" s="33"/>
      <c r="SP270" s="33"/>
      <c r="SQ270" s="33"/>
      <c r="SR270" s="33"/>
      <c r="SS270" s="33"/>
      <c r="ST270" s="33"/>
      <c r="SU270" s="33"/>
      <c r="SV270" s="33"/>
      <c r="SW270" s="33"/>
      <c r="SX270" s="33"/>
      <c r="SY270" s="33"/>
      <c r="SZ270" s="33"/>
      <c r="TA270" s="33"/>
      <c r="TB270" s="33"/>
      <c r="TC270" s="33"/>
      <c r="TD270" s="33"/>
      <c r="TE270" s="33"/>
      <c r="TF270" s="33"/>
      <c r="TG270" s="33"/>
      <c r="TH270" s="33"/>
    </row>
    <row r="271" spans="1:528" s="34" customFormat="1" ht="31.5" x14ac:dyDescent="0.25">
      <c r="A271" s="140"/>
      <c r="B271" s="127"/>
      <c r="C271" s="115"/>
      <c r="D271" s="82" t="s">
        <v>411</v>
      </c>
      <c r="E271" s="116">
        <f>E18+E65+E67+E133</f>
        <v>7165390</v>
      </c>
      <c r="F271" s="116">
        <f t="shared" ref="F271:P271" si="161">F18+F65+F67+F133</f>
        <v>7165390</v>
      </c>
      <c r="G271" s="116">
        <f t="shared" si="161"/>
        <v>2982960</v>
      </c>
      <c r="H271" s="116">
        <f t="shared" si="161"/>
        <v>0</v>
      </c>
      <c r="I271" s="116">
        <f t="shared" si="161"/>
        <v>0</v>
      </c>
      <c r="J271" s="116">
        <f t="shared" si="161"/>
        <v>903840</v>
      </c>
      <c r="K271" s="116">
        <f t="shared" si="161"/>
        <v>903840</v>
      </c>
      <c r="L271" s="116">
        <f t="shared" si="161"/>
        <v>0</v>
      </c>
      <c r="M271" s="116">
        <f t="shared" si="161"/>
        <v>0</v>
      </c>
      <c r="N271" s="116">
        <f t="shared" si="161"/>
        <v>0</v>
      </c>
      <c r="O271" s="116">
        <f t="shared" si="161"/>
        <v>903840</v>
      </c>
      <c r="P271" s="116">
        <f t="shared" si="161"/>
        <v>8069230</v>
      </c>
      <c r="Q271" s="175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  <c r="IW271" s="33"/>
      <c r="IX271" s="33"/>
      <c r="IY271" s="33"/>
      <c r="IZ271" s="33"/>
      <c r="JA271" s="33"/>
      <c r="JB271" s="33"/>
      <c r="JC271" s="33"/>
      <c r="JD271" s="33"/>
      <c r="JE271" s="33"/>
      <c r="JF271" s="33"/>
      <c r="JG271" s="33"/>
      <c r="JH271" s="33"/>
      <c r="JI271" s="33"/>
      <c r="JJ271" s="33"/>
      <c r="JK271" s="33"/>
      <c r="JL271" s="33"/>
      <c r="JM271" s="33"/>
      <c r="JN271" s="33"/>
      <c r="JO271" s="33"/>
      <c r="JP271" s="33"/>
      <c r="JQ271" s="33"/>
      <c r="JR271" s="33"/>
      <c r="JS271" s="33"/>
      <c r="JT271" s="33"/>
      <c r="JU271" s="33"/>
      <c r="JV271" s="33"/>
      <c r="JW271" s="33"/>
      <c r="JX271" s="33"/>
      <c r="JY271" s="33"/>
      <c r="JZ271" s="33"/>
      <c r="KA271" s="33"/>
      <c r="KB271" s="33"/>
      <c r="KC271" s="33"/>
      <c r="KD271" s="33"/>
      <c r="KE271" s="33"/>
      <c r="KF271" s="33"/>
      <c r="KG271" s="33"/>
      <c r="KH271" s="33"/>
      <c r="KI271" s="33"/>
      <c r="KJ271" s="33"/>
      <c r="KK271" s="33"/>
      <c r="KL271" s="33"/>
      <c r="KM271" s="33"/>
      <c r="KN271" s="33"/>
      <c r="KO271" s="33"/>
      <c r="KP271" s="33"/>
      <c r="KQ271" s="33"/>
      <c r="KR271" s="33"/>
      <c r="KS271" s="33"/>
      <c r="KT271" s="33"/>
      <c r="KU271" s="33"/>
      <c r="KV271" s="33"/>
      <c r="KW271" s="33"/>
      <c r="KX271" s="33"/>
      <c r="KY271" s="33"/>
      <c r="KZ271" s="33"/>
      <c r="LA271" s="33"/>
      <c r="LB271" s="33"/>
      <c r="LC271" s="33"/>
      <c r="LD271" s="33"/>
      <c r="LE271" s="33"/>
      <c r="LF271" s="33"/>
      <c r="LG271" s="33"/>
      <c r="LH271" s="33"/>
      <c r="LI271" s="33"/>
      <c r="LJ271" s="33"/>
      <c r="LK271" s="33"/>
      <c r="LL271" s="33"/>
      <c r="LM271" s="33"/>
      <c r="LN271" s="33"/>
      <c r="LO271" s="33"/>
      <c r="LP271" s="33"/>
      <c r="LQ271" s="33"/>
      <c r="LR271" s="33"/>
      <c r="LS271" s="33"/>
      <c r="LT271" s="33"/>
      <c r="LU271" s="33"/>
      <c r="LV271" s="33"/>
      <c r="LW271" s="33"/>
      <c r="LX271" s="33"/>
      <c r="LY271" s="33"/>
      <c r="LZ271" s="33"/>
      <c r="MA271" s="33"/>
      <c r="MB271" s="33"/>
      <c r="MC271" s="33"/>
      <c r="MD271" s="33"/>
      <c r="ME271" s="33"/>
      <c r="MF271" s="33"/>
      <c r="MG271" s="33"/>
      <c r="MH271" s="33"/>
      <c r="MI271" s="33"/>
      <c r="MJ271" s="33"/>
      <c r="MK271" s="33"/>
      <c r="ML271" s="33"/>
      <c r="MM271" s="33"/>
      <c r="MN271" s="33"/>
      <c r="MO271" s="33"/>
      <c r="MP271" s="33"/>
      <c r="MQ271" s="33"/>
      <c r="MR271" s="33"/>
      <c r="MS271" s="33"/>
      <c r="MT271" s="33"/>
      <c r="MU271" s="33"/>
      <c r="MV271" s="33"/>
      <c r="MW271" s="33"/>
      <c r="MX271" s="33"/>
      <c r="MY271" s="33"/>
      <c r="MZ271" s="33"/>
      <c r="NA271" s="33"/>
      <c r="NB271" s="33"/>
      <c r="NC271" s="33"/>
      <c r="ND271" s="33"/>
      <c r="NE271" s="33"/>
      <c r="NF271" s="33"/>
      <c r="NG271" s="33"/>
      <c r="NH271" s="33"/>
      <c r="NI271" s="33"/>
      <c r="NJ271" s="33"/>
      <c r="NK271" s="33"/>
      <c r="NL271" s="33"/>
      <c r="NM271" s="33"/>
      <c r="NN271" s="33"/>
      <c r="NO271" s="33"/>
      <c r="NP271" s="33"/>
      <c r="NQ271" s="33"/>
      <c r="NR271" s="33"/>
      <c r="NS271" s="33"/>
      <c r="NT271" s="33"/>
      <c r="NU271" s="33"/>
      <c r="NV271" s="33"/>
      <c r="NW271" s="33"/>
      <c r="NX271" s="33"/>
      <c r="NY271" s="33"/>
      <c r="NZ271" s="33"/>
      <c r="OA271" s="33"/>
      <c r="OB271" s="33"/>
      <c r="OC271" s="33"/>
      <c r="OD271" s="33"/>
      <c r="OE271" s="33"/>
      <c r="OF271" s="33"/>
      <c r="OG271" s="33"/>
      <c r="OH271" s="33"/>
      <c r="OI271" s="33"/>
      <c r="OJ271" s="33"/>
      <c r="OK271" s="33"/>
      <c r="OL271" s="33"/>
      <c r="OM271" s="33"/>
      <c r="ON271" s="33"/>
      <c r="OO271" s="33"/>
      <c r="OP271" s="33"/>
      <c r="OQ271" s="33"/>
      <c r="OR271" s="33"/>
      <c r="OS271" s="33"/>
      <c r="OT271" s="33"/>
      <c r="OU271" s="33"/>
      <c r="OV271" s="33"/>
      <c r="OW271" s="33"/>
      <c r="OX271" s="33"/>
      <c r="OY271" s="33"/>
      <c r="OZ271" s="33"/>
      <c r="PA271" s="33"/>
      <c r="PB271" s="33"/>
      <c r="PC271" s="33"/>
      <c r="PD271" s="33"/>
      <c r="PE271" s="33"/>
      <c r="PF271" s="33"/>
      <c r="PG271" s="33"/>
      <c r="PH271" s="33"/>
      <c r="PI271" s="33"/>
      <c r="PJ271" s="33"/>
      <c r="PK271" s="33"/>
      <c r="PL271" s="33"/>
      <c r="PM271" s="33"/>
      <c r="PN271" s="33"/>
      <c r="PO271" s="33"/>
      <c r="PP271" s="33"/>
      <c r="PQ271" s="33"/>
      <c r="PR271" s="33"/>
      <c r="PS271" s="33"/>
      <c r="PT271" s="33"/>
      <c r="PU271" s="33"/>
      <c r="PV271" s="33"/>
      <c r="PW271" s="33"/>
      <c r="PX271" s="33"/>
      <c r="PY271" s="33"/>
      <c r="PZ271" s="33"/>
      <c r="QA271" s="33"/>
      <c r="QB271" s="33"/>
      <c r="QC271" s="33"/>
      <c r="QD271" s="33"/>
      <c r="QE271" s="33"/>
      <c r="QF271" s="33"/>
      <c r="QG271" s="33"/>
      <c r="QH271" s="33"/>
      <c r="QI271" s="33"/>
      <c r="QJ271" s="33"/>
      <c r="QK271" s="33"/>
      <c r="QL271" s="33"/>
      <c r="QM271" s="33"/>
      <c r="QN271" s="33"/>
      <c r="QO271" s="33"/>
      <c r="QP271" s="33"/>
      <c r="QQ271" s="33"/>
      <c r="QR271" s="33"/>
      <c r="QS271" s="33"/>
      <c r="QT271" s="33"/>
      <c r="QU271" s="33"/>
      <c r="QV271" s="33"/>
      <c r="QW271" s="33"/>
      <c r="QX271" s="33"/>
      <c r="QY271" s="33"/>
      <c r="QZ271" s="33"/>
      <c r="RA271" s="33"/>
      <c r="RB271" s="33"/>
      <c r="RC271" s="33"/>
      <c r="RD271" s="33"/>
      <c r="RE271" s="33"/>
      <c r="RF271" s="33"/>
      <c r="RG271" s="33"/>
      <c r="RH271" s="33"/>
      <c r="RI271" s="33"/>
      <c r="RJ271" s="33"/>
      <c r="RK271" s="33"/>
      <c r="RL271" s="33"/>
      <c r="RM271" s="33"/>
      <c r="RN271" s="33"/>
      <c r="RO271" s="33"/>
      <c r="RP271" s="33"/>
      <c r="RQ271" s="33"/>
      <c r="RR271" s="33"/>
      <c r="RS271" s="33"/>
      <c r="RT271" s="33"/>
      <c r="RU271" s="33"/>
      <c r="RV271" s="33"/>
      <c r="RW271" s="33"/>
      <c r="RX271" s="33"/>
      <c r="RY271" s="33"/>
      <c r="RZ271" s="33"/>
      <c r="SA271" s="33"/>
      <c r="SB271" s="33"/>
      <c r="SC271" s="33"/>
      <c r="SD271" s="33"/>
      <c r="SE271" s="33"/>
      <c r="SF271" s="33"/>
      <c r="SG271" s="33"/>
      <c r="SH271" s="33"/>
      <c r="SI271" s="33"/>
      <c r="SJ271" s="33"/>
      <c r="SK271" s="33"/>
      <c r="SL271" s="33"/>
      <c r="SM271" s="33"/>
      <c r="SN271" s="33"/>
      <c r="SO271" s="33"/>
      <c r="SP271" s="33"/>
      <c r="SQ271" s="33"/>
      <c r="SR271" s="33"/>
      <c r="SS271" s="33"/>
      <c r="ST271" s="33"/>
      <c r="SU271" s="33"/>
      <c r="SV271" s="33"/>
      <c r="SW271" s="33"/>
      <c r="SX271" s="33"/>
      <c r="SY271" s="33"/>
      <c r="SZ271" s="33"/>
      <c r="TA271" s="33"/>
      <c r="TB271" s="33"/>
      <c r="TC271" s="33"/>
      <c r="TD271" s="33"/>
      <c r="TE271" s="33"/>
      <c r="TF271" s="33"/>
      <c r="TG271" s="33"/>
      <c r="TH271" s="33"/>
    </row>
    <row r="272" spans="1:528" s="34" customFormat="1" ht="18.75" customHeight="1" x14ac:dyDescent="0.25">
      <c r="A272" s="114"/>
      <c r="B272" s="127"/>
      <c r="C272" s="127"/>
      <c r="D272" s="88" t="s">
        <v>429</v>
      </c>
      <c r="E272" s="116">
        <f t="shared" ref="E272:P272" si="162">E103+E223+E189</f>
        <v>0</v>
      </c>
      <c r="F272" s="116">
        <f t="shared" si="162"/>
        <v>0</v>
      </c>
      <c r="G272" s="116">
        <f t="shared" si="162"/>
        <v>0</v>
      </c>
      <c r="H272" s="116">
        <f t="shared" si="162"/>
        <v>0</v>
      </c>
      <c r="I272" s="116">
        <f t="shared" si="162"/>
        <v>0</v>
      </c>
      <c r="J272" s="116">
        <f t="shared" si="162"/>
        <v>124581065</v>
      </c>
      <c r="K272" s="116">
        <f t="shared" si="162"/>
        <v>124581065</v>
      </c>
      <c r="L272" s="116">
        <f t="shared" si="162"/>
        <v>0</v>
      </c>
      <c r="M272" s="116">
        <f t="shared" si="162"/>
        <v>0</v>
      </c>
      <c r="N272" s="116">
        <f t="shared" si="162"/>
        <v>0</v>
      </c>
      <c r="O272" s="116">
        <f t="shared" si="162"/>
        <v>124581065</v>
      </c>
      <c r="P272" s="116">
        <f t="shared" si="162"/>
        <v>124581065</v>
      </c>
      <c r="Q272" s="175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</row>
    <row r="273" spans="1:528" s="27" customFormat="1" ht="25.5" customHeight="1" x14ac:dyDescent="0.2">
      <c r="A273" s="71"/>
      <c r="B273" s="72"/>
      <c r="C273" s="73"/>
      <c r="D273" s="74"/>
      <c r="E273" s="75">
        <f>'дод 7'!D208-'дод 3'!E269</f>
        <v>0</v>
      </c>
      <c r="F273" s="75">
        <f>'дод 7'!E208-'дод 3'!F269</f>
        <v>0</v>
      </c>
      <c r="G273" s="75">
        <f>'дод 7'!F208-'дод 3'!G269</f>
        <v>0</v>
      </c>
      <c r="H273" s="75">
        <f>'дод 7'!G208-'дод 3'!H269</f>
        <v>0</v>
      </c>
      <c r="I273" s="75">
        <f>'дод 7'!H208-'дод 3'!I269</f>
        <v>0</v>
      </c>
      <c r="J273" s="75">
        <f>'дод 7'!I208-'дод 3'!J269</f>
        <v>0</v>
      </c>
      <c r="K273" s="75">
        <f>'дод 7'!J208-'дод 3'!K269</f>
        <v>0</v>
      </c>
      <c r="L273" s="75">
        <f>'дод 7'!K208-'дод 3'!L269</f>
        <v>0</v>
      </c>
      <c r="M273" s="75">
        <f>'дод 7'!L208-'дод 3'!M269</f>
        <v>0</v>
      </c>
      <c r="N273" s="75">
        <f>'дод 7'!M208-'дод 3'!N269</f>
        <v>0</v>
      </c>
      <c r="O273" s="75">
        <f>'дод 7'!N208-'дод 3'!O269</f>
        <v>0</v>
      </c>
      <c r="P273" s="75">
        <f>'дод 7'!O208-'дод 3'!P269</f>
        <v>0</v>
      </c>
      <c r="Q273" s="175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  <c r="IT273" s="32"/>
      <c r="IU273" s="32"/>
      <c r="IV273" s="32"/>
      <c r="IW273" s="32"/>
      <c r="IX273" s="32"/>
      <c r="IY273" s="32"/>
      <c r="IZ273" s="32"/>
      <c r="JA273" s="32"/>
      <c r="JB273" s="32"/>
      <c r="JC273" s="32"/>
      <c r="JD273" s="32"/>
      <c r="JE273" s="32"/>
      <c r="JF273" s="32"/>
      <c r="JG273" s="32"/>
      <c r="JH273" s="32"/>
      <c r="JI273" s="32"/>
      <c r="JJ273" s="32"/>
      <c r="JK273" s="32"/>
      <c r="JL273" s="32"/>
      <c r="JM273" s="32"/>
      <c r="JN273" s="32"/>
      <c r="JO273" s="32"/>
      <c r="JP273" s="32"/>
      <c r="JQ273" s="32"/>
      <c r="JR273" s="32"/>
      <c r="JS273" s="32"/>
      <c r="JT273" s="32"/>
      <c r="JU273" s="32"/>
      <c r="JV273" s="32"/>
      <c r="JW273" s="32"/>
      <c r="JX273" s="32"/>
      <c r="JY273" s="32"/>
      <c r="JZ273" s="32"/>
      <c r="KA273" s="32"/>
      <c r="KB273" s="32"/>
      <c r="KC273" s="32"/>
      <c r="KD273" s="32"/>
      <c r="KE273" s="32"/>
      <c r="KF273" s="32"/>
      <c r="KG273" s="32"/>
      <c r="KH273" s="32"/>
      <c r="KI273" s="32"/>
      <c r="KJ273" s="32"/>
      <c r="KK273" s="32"/>
      <c r="KL273" s="32"/>
      <c r="KM273" s="32"/>
      <c r="KN273" s="32"/>
      <c r="KO273" s="32"/>
      <c r="KP273" s="32"/>
      <c r="KQ273" s="32"/>
      <c r="KR273" s="32"/>
      <c r="KS273" s="32"/>
      <c r="KT273" s="32"/>
      <c r="KU273" s="32"/>
      <c r="KV273" s="32"/>
      <c r="KW273" s="32"/>
      <c r="KX273" s="32"/>
      <c r="KY273" s="32"/>
      <c r="KZ273" s="32"/>
      <c r="LA273" s="32"/>
      <c r="LB273" s="32"/>
      <c r="LC273" s="32"/>
      <c r="LD273" s="32"/>
      <c r="LE273" s="32"/>
      <c r="LF273" s="32"/>
      <c r="LG273" s="32"/>
      <c r="LH273" s="32"/>
      <c r="LI273" s="32"/>
      <c r="LJ273" s="32"/>
      <c r="LK273" s="32"/>
      <c r="LL273" s="32"/>
      <c r="LM273" s="32"/>
      <c r="LN273" s="32"/>
      <c r="LO273" s="32"/>
      <c r="LP273" s="32"/>
      <c r="LQ273" s="32"/>
      <c r="LR273" s="32"/>
      <c r="LS273" s="32"/>
      <c r="LT273" s="32"/>
      <c r="LU273" s="32"/>
      <c r="LV273" s="32"/>
      <c r="LW273" s="32"/>
      <c r="LX273" s="32"/>
      <c r="LY273" s="32"/>
      <c r="LZ273" s="32"/>
      <c r="MA273" s="32"/>
      <c r="MB273" s="32"/>
      <c r="MC273" s="32"/>
      <c r="MD273" s="32"/>
      <c r="ME273" s="32"/>
      <c r="MF273" s="32"/>
      <c r="MG273" s="32"/>
      <c r="MH273" s="32"/>
      <c r="MI273" s="32"/>
      <c r="MJ273" s="32"/>
      <c r="MK273" s="32"/>
      <c r="ML273" s="32"/>
      <c r="MM273" s="32"/>
      <c r="MN273" s="32"/>
      <c r="MO273" s="32"/>
      <c r="MP273" s="32"/>
      <c r="MQ273" s="32"/>
      <c r="MR273" s="32"/>
      <c r="MS273" s="32"/>
      <c r="MT273" s="32"/>
      <c r="MU273" s="32"/>
      <c r="MV273" s="32"/>
      <c r="MW273" s="32"/>
      <c r="MX273" s="32"/>
      <c r="MY273" s="32"/>
      <c r="MZ273" s="32"/>
      <c r="NA273" s="32"/>
      <c r="NB273" s="32"/>
      <c r="NC273" s="32"/>
      <c r="ND273" s="32"/>
      <c r="NE273" s="32"/>
      <c r="NF273" s="32"/>
      <c r="NG273" s="32"/>
      <c r="NH273" s="32"/>
      <c r="NI273" s="32"/>
      <c r="NJ273" s="32"/>
      <c r="NK273" s="32"/>
      <c r="NL273" s="32"/>
      <c r="NM273" s="32"/>
      <c r="NN273" s="32"/>
      <c r="NO273" s="32"/>
      <c r="NP273" s="32"/>
      <c r="NQ273" s="32"/>
      <c r="NR273" s="32"/>
      <c r="NS273" s="32"/>
      <c r="NT273" s="32"/>
      <c r="NU273" s="32"/>
      <c r="NV273" s="32"/>
      <c r="NW273" s="32"/>
      <c r="NX273" s="32"/>
      <c r="NY273" s="32"/>
      <c r="NZ273" s="32"/>
      <c r="OA273" s="32"/>
      <c r="OB273" s="32"/>
      <c r="OC273" s="32"/>
      <c r="OD273" s="32"/>
      <c r="OE273" s="32"/>
      <c r="OF273" s="32"/>
      <c r="OG273" s="32"/>
      <c r="OH273" s="32"/>
      <c r="OI273" s="32"/>
      <c r="OJ273" s="32"/>
      <c r="OK273" s="32"/>
      <c r="OL273" s="32"/>
      <c r="OM273" s="32"/>
      <c r="ON273" s="32"/>
      <c r="OO273" s="32"/>
      <c r="OP273" s="32"/>
      <c r="OQ273" s="32"/>
      <c r="OR273" s="32"/>
      <c r="OS273" s="32"/>
      <c r="OT273" s="32"/>
      <c r="OU273" s="32"/>
      <c r="OV273" s="32"/>
      <c r="OW273" s="32"/>
      <c r="OX273" s="32"/>
      <c r="OY273" s="32"/>
      <c r="OZ273" s="32"/>
      <c r="PA273" s="32"/>
      <c r="PB273" s="32"/>
      <c r="PC273" s="32"/>
      <c r="PD273" s="32"/>
      <c r="PE273" s="32"/>
      <c r="PF273" s="32"/>
      <c r="PG273" s="32"/>
      <c r="PH273" s="32"/>
      <c r="PI273" s="32"/>
      <c r="PJ273" s="32"/>
      <c r="PK273" s="32"/>
      <c r="PL273" s="32"/>
      <c r="PM273" s="32"/>
      <c r="PN273" s="32"/>
      <c r="PO273" s="32"/>
      <c r="PP273" s="32"/>
      <c r="PQ273" s="32"/>
      <c r="PR273" s="32"/>
      <c r="PS273" s="32"/>
      <c r="PT273" s="32"/>
      <c r="PU273" s="32"/>
      <c r="PV273" s="32"/>
      <c r="PW273" s="32"/>
      <c r="PX273" s="32"/>
      <c r="PY273" s="32"/>
      <c r="PZ273" s="32"/>
      <c r="QA273" s="32"/>
      <c r="QB273" s="32"/>
      <c r="QC273" s="32"/>
      <c r="QD273" s="32"/>
      <c r="QE273" s="32"/>
      <c r="QF273" s="32"/>
      <c r="QG273" s="32"/>
      <c r="QH273" s="32"/>
      <c r="QI273" s="32"/>
      <c r="QJ273" s="32"/>
      <c r="QK273" s="32"/>
      <c r="QL273" s="32"/>
      <c r="QM273" s="32"/>
      <c r="QN273" s="32"/>
      <c r="QO273" s="32"/>
      <c r="QP273" s="32"/>
      <c r="QQ273" s="32"/>
      <c r="QR273" s="32"/>
      <c r="QS273" s="32"/>
      <c r="QT273" s="32"/>
      <c r="QU273" s="32"/>
      <c r="QV273" s="32"/>
      <c r="QW273" s="32"/>
      <c r="QX273" s="32"/>
      <c r="QY273" s="32"/>
      <c r="QZ273" s="32"/>
      <c r="RA273" s="32"/>
      <c r="RB273" s="32"/>
      <c r="RC273" s="32"/>
      <c r="RD273" s="32"/>
      <c r="RE273" s="32"/>
      <c r="RF273" s="32"/>
      <c r="RG273" s="32"/>
      <c r="RH273" s="32"/>
      <c r="RI273" s="32"/>
      <c r="RJ273" s="32"/>
      <c r="RK273" s="32"/>
      <c r="RL273" s="32"/>
      <c r="RM273" s="32"/>
      <c r="RN273" s="32"/>
      <c r="RO273" s="32"/>
      <c r="RP273" s="32"/>
      <c r="RQ273" s="32"/>
      <c r="RR273" s="32"/>
      <c r="RS273" s="32"/>
      <c r="RT273" s="32"/>
      <c r="RU273" s="32"/>
      <c r="RV273" s="32"/>
      <c r="RW273" s="32"/>
      <c r="RX273" s="32"/>
      <c r="RY273" s="32"/>
      <c r="RZ273" s="32"/>
      <c r="SA273" s="32"/>
      <c r="SB273" s="32"/>
      <c r="SC273" s="32"/>
      <c r="SD273" s="32"/>
      <c r="SE273" s="32"/>
      <c r="SF273" s="32"/>
      <c r="SG273" s="32"/>
      <c r="SH273" s="32"/>
      <c r="SI273" s="32"/>
      <c r="SJ273" s="32"/>
      <c r="SK273" s="32"/>
      <c r="SL273" s="32"/>
      <c r="SM273" s="32"/>
      <c r="SN273" s="32"/>
      <c r="SO273" s="32"/>
      <c r="SP273" s="32"/>
      <c r="SQ273" s="32"/>
      <c r="SR273" s="32"/>
      <c r="SS273" s="32"/>
      <c r="ST273" s="32"/>
      <c r="SU273" s="32"/>
      <c r="SV273" s="32"/>
      <c r="SW273" s="32"/>
      <c r="SX273" s="32"/>
      <c r="SY273" s="32"/>
      <c r="SZ273" s="32"/>
      <c r="TA273" s="32"/>
      <c r="TB273" s="32"/>
      <c r="TC273" s="32"/>
      <c r="TD273" s="32"/>
      <c r="TE273" s="32"/>
      <c r="TF273" s="32"/>
      <c r="TG273" s="32"/>
      <c r="TH273" s="32"/>
    </row>
    <row r="274" spans="1:528" s="27" customFormat="1" ht="25.5" customHeight="1" x14ac:dyDescent="0.2">
      <c r="A274" s="71"/>
      <c r="B274" s="72"/>
      <c r="C274" s="73"/>
      <c r="D274" s="74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175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  <c r="TH274" s="32"/>
    </row>
    <row r="275" spans="1:528" s="27" customFormat="1" ht="25.5" customHeight="1" x14ac:dyDescent="0.2">
      <c r="A275" s="71"/>
      <c r="B275" s="72"/>
      <c r="C275" s="73"/>
      <c r="D275" s="74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175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  <c r="TH275" s="32"/>
    </row>
    <row r="276" spans="1:528" s="27" customFormat="1" ht="25.5" customHeight="1" x14ac:dyDescent="0.2">
      <c r="A276" s="71"/>
      <c r="B276" s="72"/>
      <c r="C276" s="73"/>
      <c r="D276" s="74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175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  <c r="IT276" s="32"/>
      <c r="IU276" s="32"/>
      <c r="IV276" s="32"/>
      <c r="IW276" s="32"/>
      <c r="IX276" s="32"/>
      <c r="IY276" s="32"/>
      <c r="IZ276" s="32"/>
      <c r="JA276" s="32"/>
      <c r="JB276" s="32"/>
      <c r="JC276" s="32"/>
      <c r="JD276" s="32"/>
      <c r="JE276" s="32"/>
      <c r="JF276" s="32"/>
      <c r="JG276" s="32"/>
      <c r="JH276" s="32"/>
      <c r="JI276" s="32"/>
      <c r="JJ276" s="32"/>
      <c r="JK276" s="32"/>
      <c r="JL276" s="32"/>
      <c r="JM276" s="32"/>
      <c r="JN276" s="32"/>
      <c r="JO276" s="32"/>
      <c r="JP276" s="32"/>
      <c r="JQ276" s="32"/>
      <c r="JR276" s="32"/>
      <c r="JS276" s="32"/>
      <c r="JT276" s="32"/>
      <c r="JU276" s="32"/>
      <c r="JV276" s="32"/>
      <c r="JW276" s="32"/>
      <c r="JX276" s="32"/>
      <c r="JY276" s="32"/>
      <c r="JZ276" s="32"/>
      <c r="KA276" s="32"/>
      <c r="KB276" s="32"/>
      <c r="KC276" s="32"/>
      <c r="KD276" s="32"/>
      <c r="KE276" s="32"/>
      <c r="KF276" s="32"/>
      <c r="KG276" s="32"/>
      <c r="KH276" s="32"/>
      <c r="KI276" s="32"/>
      <c r="KJ276" s="32"/>
      <c r="KK276" s="32"/>
      <c r="KL276" s="32"/>
      <c r="KM276" s="32"/>
      <c r="KN276" s="32"/>
      <c r="KO276" s="32"/>
      <c r="KP276" s="32"/>
      <c r="KQ276" s="32"/>
      <c r="KR276" s="32"/>
      <c r="KS276" s="32"/>
      <c r="KT276" s="32"/>
      <c r="KU276" s="32"/>
      <c r="KV276" s="32"/>
      <c r="KW276" s="32"/>
      <c r="KX276" s="32"/>
      <c r="KY276" s="32"/>
      <c r="KZ276" s="32"/>
      <c r="LA276" s="32"/>
      <c r="LB276" s="32"/>
      <c r="LC276" s="32"/>
      <c r="LD276" s="32"/>
      <c r="LE276" s="32"/>
      <c r="LF276" s="32"/>
      <c r="LG276" s="32"/>
      <c r="LH276" s="32"/>
      <c r="LI276" s="32"/>
      <c r="LJ276" s="32"/>
      <c r="LK276" s="32"/>
      <c r="LL276" s="32"/>
      <c r="LM276" s="32"/>
      <c r="LN276" s="32"/>
      <c r="LO276" s="32"/>
      <c r="LP276" s="32"/>
      <c r="LQ276" s="32"/>
      <c r="LR276" s="32"/>
      <c r="LS276" s="32"/>
      <c r="LT276" s="32"/>
      <c r="LU276" s="32"/>
      <c r="LV276" s="32"/>
      <c r="LW276" s="32"/>
      <c r="LX276" s="32"/>
      <c r="LY276" s="32"/>
      <c r="LZ276" s="32"/>
      <c r="MA276" s="32"/>
      <c r="MB276" s="32"/>
      <c r="MC276" s="32"/>
      <c r="MD276" s="32"/>
      <c r="ME276" s="32"/>
      <c r="MF276" s="32"/>
      <c r="MG276" s="32"/>
      <c r="MH276" s="32"/>
      <c r="MI276" s="32"/>
      <c r="MJ276" s="32"/>
      <c r="MK276" s="32"/>
      <c r="ML276" s="32"/>
      <c r="MM276" s="32"/>
      <c r="MN276" s="32"/>
      <c r="MO276" s="32"/>
      <c r="MP276" s="32"/>
      <c r="MQ276" s="32"/>
      <c r="MR276" s="32"/>
      <c r="MS276" s="32"/>
      <c r="MT276" s="32"/>
      <c r="MU276" s="32"/>
      <c r="MV276" s="32"/>
      <c r="MW276" s="32"/>
      <c r="MX276" s="32"/>
      <c r="MY276" s="32"/>
      <c r="MZ276" s="32"/>
      <c r="NA276" s="32"/>
      <c r="NB276" s="32"/>
      <c r="NC276" s="32"/>
      <c r="ND276" s="32"/>
      <c r="NE276" s="32"/>
      <c r="NF276" s="32"/>
      <c r="NG276" s="32"/>
      <c r="NH276" s="32"/>
      <c r="NI276" s="32"/>
      <c r="NJ276" s="32"/>
      <c r="NK276" s="32"/>
      <c r="NL276" s="32"/>
      <c r="NM276" s="32"/>
      <c r="NN276" s="32"/>
      <c r="NO276" s="32"/>
      <c r="NP276" s="32"/>
      <c r="NQ276" s="32"/>
      <c r="NR276" s="32"/>
      <c r="NS276" s="32"/>
      <c r="NT276" s="32"/>
      <c r="NU276" s="32"/>
      <c r="NV276" s="32"/>
      <c r="NW276" s="32"/>
      <c r="NX276" s="32"/>
      <c r="NY276" s="32"/>
      <c r="NZ276" s="32"/>
      <c r="OA276" s="32"/>
      <c r="OB276" s="32"/>
      <c r="OC276" s="32"/>
      <c r="OD276" s="32"/>
      <c r="OE276" s="32"/>
      <c r="OF276" s="32"/>
      <c r="OG276" s="32"/>
      <c r="OH276" s="32"/>
      <c r="OI276" s="32"/>
      <c r="OJ276" s="32"/>
      <c r="OK276" s="32"/>
      <c r="OL276" s="32"/>
      <c r="OM276" s="32"/>
      <c r="ON276" s="32"/>
      <c r="OO276" s="32"/>
      <c r="OP276" s="32"/>
      <c r="OQ276" s="32"/>
      <c r="OR276" s="32"/>
      <c r="OS276" s="32"/>
      <c r="OT276" s="32"/>
      <c r="OU276" s="32"/>
      <c r="OV276" s="32"/>
      <c r="OW276" s="32"/>
      <c r="OX276" s="32"/>
      <c r="OY276" s="32"/>
      <c r="OZ276" s="32"/>
      <c r="PA276" s="32"/>
      <c r="PB276" s="32"/>
      <c r="PC276" s="32"/>
      <c r="PD276" s="32"/>
      <c r="PE276" s="32"/>
      <c r="PF276" s="32"/>
      <c r="PG276" s="32"/>
      <c r="PH276" s="32"/>
      <c r="PI276" s="32"/>
      <c r="PJ276" s="32"/>
      <c r="PK276" s="32"/>
      <c r="PL276" s="32"/>
      <c r="PM276" s="32"/>
      <c r="PN276" s="32"/>
      <c r="PO276" s="32"/>
      <c r="PP276" s="32"/>
      <c r="PQ276" s="32"/>
      <c r="PR276" s="32"/>
      <c r="PS276" s="32"/>
      <c r="PT276" s="32"/>
      <c r="PU276" s="32"/>
      <c r="PV276" s="32"/>
      <c r="PW276" s="32"/>
      <c r="PX276" s="32"/>
      <c r="PY276" s="32"/>
      <c r="PZ276" s="32"/>
      <c r="QA276" s="32"/>
      <c r="QB276" s="32"/>
      <c r="QC276" s="32"/>
      <c r="QD276" s="32"/>
      <c r="QE276" s="32"/>
      <c r="QF276" s="32"/>
      <c r="QG276" s="32"/>
      <c r="QH276" s="32"/>
      <c r="QI276" s="32"/>
      <c r="QJ276" s="32"/>
      <c r="QK276" s="32"/>
      <c r="QL276" s="32"/>
      <c r="QM276" s="32"/>
      <c r="QN276" s="32"/>
      <c r="QO276" s="32"/>
      <c r="QP276" s="32"/>
      <c r="QQ276" s="32"/>
      <c r="QR276" s="32"/>
      <c r="QS276" s="32"/>
      <c r="QT276" s="32"/>
      <c r="QU276" s="32"/>
      <c r="QV276" s="32"/>
      <c r="QW276" s="32"/>
      <c r="QX276" s="32"/>
      <c r="QY276" s="32"/>
      <c r="QZ276" s="32"/>
      <c r="RA276" s="32"/>
      <c r="RB276" s="32"/>
      <c r="RC276" s="32"/>
      <c r="RD276" s="32"/>
      <c r="RE276" s="32"/>
      <c r="RF276" s="32"/>
      <c r="RG276" s="32"/>
      <c r="RH276" s="32"/>
      <c r="RI276" s="32"/>
      <c r="RJ276" s="32"/>
      <c r="RK276" s="32"/>
      <c r="RL276" s="32"/>
      <c r="RM276" s="32"/>
      <c r="RN276" s="32"/>
      <c r="RO276" s="32"/>
      <c r="RP276" s="32"/>
      <c r="RQ276" s="32"/>
      <c r="RR276" s="32"/>
      <c r="RS276" s="32"/>
      <c r="RT276" s="32"/>
      <c r="RU276" s="32"/>
      <c r="RV276" s="32"/>
      <c r="RW276" s="32"/>
      <c r="RX276" s="32"/>
      <c r="RY276" s="32"/>
      <c r="RZ276" s="32"/>
      <c r="SA276" s="32"/>
      <c r="SB276" s="32"/>
      <c r="SC276" s="32"/>
      <c r="SD276" s="32"/>
      <c r="SE276" s="32"/>
      <c r="SF276" s="32"/>
      <c r="SG276" s="32"/>
      <c r="SH276" s="32"/>
      <c r="SI276" s="32"/>
      <c r="SJ276" s="32"/>
      <c r="SK276" s="32"/>
      <c r="SL276" s="32"/>
      <c r="SM276" s="32"/>
      <c r="SN276" s="32"/>
      <c r="SO276" s="32"/>
      <c r="SP276" s="32"/>
      <c r="SQ276" s="32"/>
      <c r="SR276" s="32"/>
      <c r="SS276" s="32"/>
      <c r="ST276" s="32"/>
      <c r="SU276" s="32"/>
      <c r="SV276" s="32"/>
      <c r="SW276" s="32"/>
      <c r="SX276" s="32"/>
      <c r="SY276" s="32"/>
      <c r="SZ276" s="32"/>
      <c r="TA276" s="32"/>
      <c r="TB276" s="32"/>
      <c r="TC276" s="32"/>
      <c r="TD276" s="32"/>
      <c r="TE276" s="32"/>
      <c r="TF276" s="32"/>
      <c r="TG276" s="32"/>
      <c r="TH276" s="32"/>
    </row>
    <row r="277" spans="1:528" s="27" customFormat="1" ht="25.5" customHeight="1" x14ac:dyDescent="0.2">
      <c r="A277" s="71"/>
      <c r="B277" s="72"/>
      <c r="C277" s="73"/>
      <c r="D277" s="74"/>
      <c r="E277" s="75">
        <f>'дод 7'!D209-'дод 3'!E270</f>
        <v>0</v>
      </c>
      <c r="F277" s="75">
        <f>'дод 7'!E209-'дод 3'!F270</f>
        <v>0</v>
      </c>
      <c r="G277" s="75">
        <f>'дод 7'!F209-'дод 3'!G270</f>
        <v>0</v>
      </c>
      <c r="H277" s="75">
        <f>'дод 7'!G209-'дод 3'!H270</f>
        <v>0</v>
      </c>
      <c r="I277" s="75">
        <f>'дод 7'!H209-'дод 3'!I270</f>
        <v>0</v>
      </c>
      <c r="J277" s="75">
        <f>'дод 7'!I209-'дод 3'!J270</f>
        <v>0</v>
      </c>
      <c r="K277" s="75">
        <f>'дод 7'!J209-'дод 3'!K270</f>
        <v>0</v>
      </c>
      <c r="L277" s="75">
        <f>'дод 7'!K209-'дод 3'!L270</f>
        <v>0</v>
      </c>
      <c r="M277" s="75">
        <f>'дод 7'!L209-'дод 3'!M270</f>
        <v>0</v>
      </c>
      <c r="N277" s="75">
        <f>'дод 7'!M209-'дод 3'!N270</f>
        <v>0</v>
      </c>
      <c r="O277" s="75">
        <f>'дод 7'!N209-'дод 3'!O270</f>
        <v>0</v>
      </c>
      <c r="P277" s="75">
        <f>'дод 7'!O209-'дод 3'!P270</f>
        <v>0</v>
      </c>
      <c r="Q277" s="175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  <c r="IT277" s="32"/>
      <c r="IU277" s="32"/>
      <c r="IV277" s="32"/>
      <c r="IW277" s="32"/>
      <c r="IX277" s="32"/>
      <c r="IY277" s="32"/>
      <c r="IZ277" s="32"/>
      <c r="JA277" s="32"/>
      <c r="JB277" s="32"/>
      <c r="JC277" s="32"/>
      <c r="JD277" s="32"/>
      <c r="JE277" s="32"/>
      <c r="JF277" s="32"/>
      <c r="JG277" s="32"/>
      <c r="JH277" s="32"/>
      <c r="JI277" s="32"/>
      <c r="JJ277" s="32"/>
      <c r="JK277" s="32"/>
      <c r="JL277" s="32"/>
      <c r="JM277" s="32"/>
      <c r="JN277" s="32"/>
      <c r="JO277" s="32"/>
      <c r="JP277" s="32"/>
      <c r="JQ277" s="32"/>
      <c r="JR277" s="32"/>
      <c r="JS277" s="32"/>
      <c r="JT277" s="32"/>
      <c r="JU277" s="32"/>
      <c r="JV277" s="32"/>
      <c r="JW277" s="32"/>
      <c r="JX277" s="32"/>
      <c r="JY277" s="32"/>
      <c r="JZ277" s="32"/>
      <c r="KA277" s="32"/>
      <c r="KB277" s="32"/>
      <c r="KC277" s="32"/>
      <c r="KD277" s="32"/>
      <c r="KE277" s="32"/>
      <c r="KF277" s="32"/>
      <c r="KG277" s="32"/>
      <c r="KH277" s="32"/>
      <c r="KI277" s="32"/>
      <c r="KJ277" s="32"/>
      <c r="KK277" s="32"/>
      <c r="KL277" s="32"/>
      <c r="KM277" s="32"/>
      <c r="KN277" s="32"/>
      <c r="KO277" s="32"/>
      <c r="KP277" s="32"/>
      <c r="KQ277" s="32"/>
      <c r="KR277" s="32"/>
      <c r="KS277" s="32"/>
      <c r="KT277" s="32"/>
      <c r="KU277" s="32"/>
      <c r="KV277" s="32"/>
      <c r="KW277" s="32"/>
      <c r="KX277" s="32"/>
      <c r="KY277" s="32"/>
      <c r="KZ277" s="32"/>
      <c r="LA277" s="32"/>
      <c r="LB277" s="32"/>
      <c r="LC277" s="32"/>
      <c r="LD277" s="32"/>
      <c r="LE277" s="32"/>
      <c r="LF277" s="32"/>
      <c r="LG277" s="32"/>
      <c r="LH277" s="32"/>
      <c r="LI277" s="32"/>
      <c r="LJ277" s="32"/>
      <c r="LK277" s="32"/>
      <c r="LL277" s="32"/>
      <c r="LM277" s="32"/>
      <c r="LN277" s="32"/>
      <c r="LO277" s="32"/>
      <c r="LP277" s="32"/>
      <c r="LQ277" s="32"/>
      <c r="LR277" s="32"/>
      <c r="LS277" s="32"/>
      <c r="LT277" s="32"/>
      <c r="LU277" s="32"/>
      <c r="LV277" s="32"/>
      <c r="LW277" s="32"/>
      <c r="LX277" s="32"/>
      <c r="LY277" s="32"/>
      <c r="LZ277" s="32"/>
      <c r="MA277" s="32"/>
      <c r="MB277" s="32"/>
      <c r="MC277" s="32"/>
      <c r="MD277" s="32"/>
      <c r="ME277" s="32"/>
      <c r="MF277" s="32"/>
      <c r="MG277" s="32"/>
      <c r="MH277" s="32"/>
      <c r="MI277" s="32"/>
      <c r="MJ277" s="32"/>
      <c r="MK277" s="32"/>
      <c r="ML277" s="32"/>
      <c r="MM277" s="32"/>
      <c r="MN277" s="32"/>
      <c r="MO277" s="32"/>
      <c r="MP277" s="32"/>
      <c r="MQ277" s="32"/>
      <c r="MR277" s="32"/>
      <c r="MS277" s="32"/>
      <c r="MT277" s="32"/>
      <c r="MU277" s="32"/>
      <c r="MV277" s="32"/>
      <c r="MW277" s="32"/>
      <c r="MX277" s="32"/>
      <c r="MY277" s="32"/>
      <c r="MZ277" s="32"/>
      <c r="NA277" s="32"/>
      <c r="NB277" s="32"/>
      <c r="NC277" s="32"/>
      <c r="ND277" s="32"/>
      <c r="NE277" s="32"/>
      <c r="NF277" s="32"/>
      <c r="NG277" s="32"/>
      <c r="NH277" s="32"/>
      <c r="NI277" s="32"/>
      <c r="NJ277" s="32"/>
      <c r="NK277" s="32"/>
      <c r="NL277" s="32"/>
      <c r="NM277" s="32"/>
      <c r="NN277" s="32"/>
      <c r="NO277" s="32"/>
      <c r="NP277" s="32"/>
      <c r="NQ277" s="32"/>
      <c r="NR277" s="32"/>
      <c r="NS277" s="32"/>
      <c r="NT277" s="32"/>
      <c r="NU277" s="32"/>
      <c r="NV277" s="32"/>
      <c r="NW277" s="32"/>
      <c r="NX277" s="32"/>
      <c r="NY277" s="32"/>
      <c r="NZ277" s="32"/>
      <c r="OA277" s="32"/>
      <c r="OB277" s="32"/>
      <c r="OC277" s="32"/>
      <c r="OD277" s="32"/>
      <c r="OE277" s="32"/>
      <c r="OF277" s="32"/>
      <c r="OG277" s="32"/>
      <c r="OH277" s="32"/>
      <c r="OI277" s="32"/>
      <c r="OJ277" s="32"/>
      <c r="OK277" s="32"/>
      <c r="OL277" s="32"/>
      <c r="OM277" s="32"/>
      <c r="ON277" s="32"/>
      <c r="OO277" s="32"/>
      <c r="OP277" s="32"/>
      <c r="OQ277" s="32"/>
      <c r="OR277" s="32"/>
      <c r="OS277" s="32"/>
      <c r="OT277" s="32"/>
      <c r="OU277" s="32"/>
      <c r="OV277" s="32"/>
      <c r="OW277" s="32"/>
      <c r="OX277" s="32"/>
      <c r="OY277" s="32"/>
      <c r="OZ277" s="32"/>
      <c r="PA277" s="32"/>
      <c r="PB277" s="32"/>
      <c r="PC277" s="32"/>
      <c r="PD277" s="32"/>
      <c r="PE277" s="32"/>
      <c r="PF277" s="32"/>
      <c r="PG277" s="32"/>
      <c r="PH277" s="32"/>
      <c r="PI277" s="32"/>
      <c r="PJ277" s="32"/>
      <c r="PK277" s="32"/>
      <c r="PL277" s="32"/>
      <c r="PM277" s="32"/>
      <c r="PN277" s="32"/>
      <c r="PO277" s="32"/>
      <c r="PP277" s="32"/>
      <c r="PQ277" s="32"/>
      <c r="PR277" s="32"/>
      <c r="PS277" s="32"/>
      <c r="PT277" s="32"/>
      <c r="PU277" s="32"/>
      <c r="PV277" s="32"/>
      <c r="PW277" s="32"/>
      <c r="PX277" s="32"/>
      <c r="PY277" s="32"/>
      <c r="PZ277" s="32"/>
      <c r="QA277" s="32"/>
      <c r="QB277" s="32"/>
      <c r="QC277" s="32"/>
      <c r="QD277" s="32"/>
      <c r="QE277" s="32"/>
      <c r="QF277" s="32"/>
      <c r="QG277" s="32"/>
      <c r="QH277" s="32"/>
      <c r="QI277" s="32"/>
      <c r="QJ277" s="32"/>
      <c r="QK277" s="32"/>
      <c r="QL277" s="32"/>
      <c r="QM277" s="32"/>
      <c r="QN277" s="32"/>
      <c r="QO277" s="32"/>
      <c r="QP277" s="32"/>
      <c r="QQ277" s="32"/>
      <c r="QR277" s="32"/>
      <c r="QS277" s="32"/>
      <c r="QT277" s="32"/>
      <c r="QU277" s="32"/>
      <c r="QV277" s="32"/>
      <c r="QW277" s="32"/>
      <c r="QX277" s="32"/>
      <c r="QY277" s="32"/>
      <c r="QZ277" s="32"/>
      <c r="RA277" s="32"/>
      <c r="RB277" s="32"/>
      <c r="RC277" s="32"/>
      <c r="RD277" s="32"/>
      <c r="RE277" s="32"/>
      <c r="RF277" s="32"/>
      <c r="RG277" s="32"/>
      <c r="RH277" s="32"/>
      <c r="RI277" s="32"/>
      <c r="RJ277" s="32"/>
      <c r="RK277" s="32"/>
      <c r="RL277" s="32"/>
      <c r="RM277" s="32"/>
      <c r="RN277" s="32"/>
      <c r="RO277" s="32"/>
      <c r="RP277" s="32"/>
      <c r="RQ277" s="32"/>
      <c r="RR277" s="32"/>
      <c r="RS277" s="32"/>
      <c r="RT277" s="32"/>
      <c r="RU277" s="32"/>
      <c r="RV277" s="32"/>
      <c r="RW277" s="32"/>
      <c r="RX277" s="32"/>
      <c r="RY277" s="32"/>
      <c r="RZ277" s="32"/>
      <c r="SA277" s="32"/>
      <c r="SB277" s="32"/>
      <c r="SC277" s="32"/>
      <c r="SD277" s="32"/>
      <c r="SE277" s="32"/>
      <c r="SF277" s="32"/>
      <c r="SG277" s="32"/>
      <c r="SH277" s="32"/>
      <c r="SI277" s="32"/>
      <c r="SJ277" s="32"/>
      <c r="SK277" s="32"/>
      <c r="SL277" s="32"/>
      <c r="SM277" s="32"/>
      <c r="SN277" s="32"/>
      <c r="SO277" s="32"/>
      <c r="SP277" s="32"/>
      <c r="SQ277" s="32"/>
      <c r="SR277" s="32"/>
      <c r="SS277" s="32"/>
      <c r="ST277" s="32"/>
      <c r="SU277" s="32"/>
      <c r="SV277" s="32"/>
      <c r="SW277" s="32"/>
      <c r="SX277" s="32"/>
      <c r="SY277" s="32"/>
      <c r="SZ277" s="32"/>
      <c r="TA277" s="32"/>
      <c r="TB277" s="32"/>
      <c r="TC277" s="32"/>
      <c r="TD277" s="32"/>
      <c r="TE277" s="32"/>
      <c r="TF277" s="32"/>
      <c r="TG277" s="32"/>
      <c r="TH277" s="32"/>
    </row>
    <row r="278" spans="1:528" s="169" customFormat="1" ht="39.75" customHeight="1" x14ac:dyDescent="0.3">
      <c r="A278" s="163" t="s">
        <v>488</v>
      </c>
      <c r="B278" s="164"/>
      <c r="C278" s="165"/>
      <c r="D278" s="166"/>
      <c r="E278" s="166"/>
      <c r="F278" s="166"/>
      <c r="G278" s="166"/>
      <c r="H278" s="166"/>
      <c r="I278" s="166"/>
      <c r="J278" s="166"/>
      <c r="K278" s="166"/>
      <c r="L278" s="166" t="s">
        <v>489</v>
      </c>
      <c r="M278" s="167"/>
      <c r="N278" s="167"/>
      <c r="O278" s="167"/>
      <c r="P278" s="167"/>
      <c r="Q278" s="175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8"/>
      <c r="BG278" s="168"/>
      <c r="BH278" s="168"/>
      <c r="BI278" s="168"/>
      <c r="BJ278" s="168"/>
      <c r="BK278" s="168"/>
      <c r="BL278" s="168"/>
      <c r="BM278" s="168"/>
      <c r="BN278" s="168"/>
      <c r="BO278" s="168"/>
      <c r="BP278" s="168"/>
      <c r="BQ278" s="168"/>
      <c r="BR278" s="168"/>
      <c r="BS278" s="168"/>
      <c r="BT278" s="168"/>
      <c r="BU278" s="168"/>
      <c r="BV278" s="168"/>
      <c r="BW278" s="168"/>
      <c r="BX278" s="168"/>
      <c r="BY278" s="168"/>
      <c r="BZ278" s="168"/>
      <c r="CA278" s="168"/>
      <c r="CB278" s="168"/>
      <c r="CC278" s="168"/>
      <c r="CD278" s="168"/>
      <c r="CE278" s="168"/>
      <c r="CF278" s="168"/>
      <c r="CG278" s="168"/>
      <c r="CH278" s="168"/>
      <c r="CI278" s="168"/>
      <c r="CJ278" s="168"/>
      <c r="CK278" s="168"/>
      <c r="CL278" s="168"/>
      <c r="CM278" s="168"/>
      <c r="CN278" s="168"/>
      <c r="CO278" s="168"/>
      <c r="CP278" s="168"/>
      <c r="CQ278" s="168"/>
      <c r="CR278" s="168"/>
      <c r="CS278" s="168"/>
      <c r="CT278" s="168"/>
      <c r="CU278" s="168"/>
      <c r="CV278" s="168"/>
      <c r="CW278" s="168"/>
      <c r="CX278" s="168"/>
      <c r="CY278" s="168"/>
      <c r="CZ278" s="168"/>
      <c r="DA278" s="168"/>
      <c r="DB278" s="168"/>
      <c r="DC278" s="168"/>
      <c r="DD278" s="168"/>
      <c r="DE278" s="168"/>
      <c r="DF278" s="168"/>
      <c r="DG278" s="168"/>
      <c r="DH278" s="168"/>
      <c r="DI278" s="168"/>
      <c r="DJ278" s="168"/>
      <c r="DK278" s="168"/>
      <c r="DL278" s="168"/>
      <c r="DM278" s="168"/>
      <c r="DN278" s="168"/>
      <c r="DO278" s="168"/>
      <c r="DP278" s="168"/>
      <c r="DQ278" s="168"/>
      <c r="DR278" s="168"/>
      <c r="DS278" s="168"/>
      <c r="DT278" s="168"/>
      <c r="DU278" s="168"/>
      <c r="DV278" s="168"/>
      <c r="DW278" s="168"/>
      <c r="DX278" s="168"/>
      <c r="DY278" s="168"/>
      <c r="DZ278" s="168"/>
      <c r="EA278" s="168"/>
      <c r="EB278" s="168"/>
      <c r="EC278" s="168"/>
      <c r="ED278" s="168"/>
      <c r="EE278" s="168"/>
      <c r="EF278" s="168"/>
      <c r="EG278" s="168"/>
      <c r="EH278" s="168"/>
      <c r="EI278" s="168"/>
      <c r="EJ278" s="168"/>
      <c r="EK278" s="168"/>
      <c r="EL278" s="168"/>
      <c r="EM278" s="168"/>
      <c r="EN278" s="168"/>
      <c r="EO278" s="168"/>
      <c r="EP278" s="168"/>
      <c r="EQ278" s="168"/>
      <c r="ER278" s="168"/>
      <c r="ES278" s="168"/>
      <c r="ET278" s="168"/>
      <c r="EU278" s="168"/>
      <c r="EV278" s="168"/>
      <c r="EW278" s="168"/>
      <c r="EX278" s="168"/>
      <c r="EY278" s="168"/>
      <c r="EZ278" s="168"/>
      <c r="FA278" s="168"/>
      <c r="FB278" s="168"/>
      <c r="FC278" s="168"/>
      <c r="FD278" s="168"/>
      <c r="FE278" s="168"/>
      <c r="FF278" s="168"/>
      <c r="FG278" s="168"/>
      <c r="FH278" s="168"/>
      <c r="FI278" s="168"/>
      <c r="FJ278" s="168"/>
      <c r="FK278" s="168"/>
      <c r="FL278" s="168"/>
      <c r="FM278" s="168"/>
      <c r="FN278" s="168"/>
      <c r="FO278" s="168"/>
      <c r="FP278" s="168"/>
      <c r="FQ278" s="168"/>
      <c r="FR278" s="168"/>
      <c r="FS278" s="168"/>
      <c r="FT278" s="168"/>
      <c r="FU278" s="168"/>
      <c r="FV278" s="168"/>
      <c r="FW278" s="168"/>
      <c r="FX278" s="168"/>
      <c r="FY278" s="168"/>
      <c r="FZ278" s="168"/>
      <c r="GA278" s="168"/>
      <c r="GB278" s="168"/>
      <c r="GC278" s="168"/>
      <c r="GD278" s="168"/>
      <c r="GE278" s="168"/>
      <c r="GF278" s="168"/>
      <c r="GG278" s="168"/>
      <c r="GH278" s="168"/>
      <c r="GI278" s="168"/>
      <c r="GJ278" s="168"/>
      <c r="GK278" s="168"/>
      <c r="GL278" s="168"/>
      <c r="GM278" s="168"/>
      <c r="GN278" s="168"/>
      <c r="GO278" s="168"/>
      <c r="GP278" s="168"/>
      <c r="GQ278" s="168"/>
      <c r="GR278" s="168"/>
      <c r="GS278" s="168"/>
      <c r="GT278" s="168"/>
      <c r="GU278" s="168"/>
      <c r="GV278" s="168"/>
      <c r="GW278" s="168"/>
      <c r="GX278" s="168"/>
      <c r="GY278" s="168"/>
      <c r="GZ278" s="168"/>
      <c r="HA278" s="168"/>
      <c r="HB278" s="168"/>
      <c r="HC278" s="168"/>
      <c r="HD278" s="168"/>
      <c r="HE278" s="168"/>
      <c r="HF278" s="168"/>
      <c r="HG278" s="168"/>
      <c r="HH278" s="168"/>
      <c r="HI278" s="168"/>
      <c r="HJ278" s="168"/>
      <c r="HK278" s="168"/>
      <c r="HL278" s="168"/>
      <c r="HM278" s="168"/>
      <c r="HN278" s="168"/>
      <c r="HO278" s="168"/>
      <c r="HP278" s="168"/>
      <c r="HQ278" s="168"/>
      <c r="HR278" s="168"/>
      <c r="HS278" s="168"/>
      <c r="HT278" s="168"/>
      <c r="HU278" s="168"/>
      <c r="HV278" s="168"/>
      <c r="HW278" s="168"/>
      <c r="HX278" s="168"/>
      <c r="HY278" s="168"/>
      <c r="HZ278" s="168"/>
      <c r="IA278" s="168"/>
      <c r="IB278" s="168"/>
      <c r="IC278" s="168"/>
      <c r="ID278" s="168"/>
      <c r="IE278" s="168"/>
      <c r="IF278" s="168"/>
      <c r="IG278" s="168"/>
      <c r="IH278" s="168"/>
      <c r="II278" s="168"/>
      <c r="IJ278" s="168"/>
      <c r="IK278" s="168"/>
      <c r="IL278" s="168"/>
      <c r="IM278" s="168"/>
      <c r="IN278" s="168"/>
      <c r="IO278" s="168"/>
      <c r="IP278" s="168"/>
      <c r="IQ278" s="168"/>
      <c r="IR278" s="168"/>
      <c r="IS278" s="168"/>
      <c r="IT278" s="168"/>
      <c r="IU278" s="168"/>
      <c r="IV278" s="168"/>
      <c r="IW278" s="168"/>
      <c r="IX278" s="168"/>
      <c r="IY278" s="168"/>
      <c r="IZ278" s="168"/>
      <c r="JA278" s="168"/>
      <c r="JB278" s="168"/>
      <c r="JC278" s="168"/>
      <c r="JD278" s="168"/>
      <c r="JE278" s="168"/>
      <c r="JF278" s="168"/>
      <c r="JG278" s="168"/>
      <c r="JH278" s="168"/>
      <c r="JI278" s="168"/>
      <c r="JJ278" s="168"/>
      <c r="JK278" s="168"/>
      <c r="JL278" s="168"/>
      <c r="JM278" s="168"/>
      <c r="JN278" s="168"/>
      <c r="JO278" s="168"/>
      <c r="JP278" s="168"/>
      <c r="JQ278" s="168"/>
      <c r="JR278" s="168"/>
      <c r="JS278" s="168"/>
      <c r="JT278" s="168"/>
      <c r="JU278" s="168"/>
      <c r="JV278" s="168"/>
      <c r="JW278" s="168"/>
      <c r="JX278" s="168"/>
      <c r="JY278" s="168"/>
      <c r="JZ278" s="168"/>
      <c r="KA278" s="168"/>
      <c r="KB278" s="168"/>
      <c r="KC278" s="168"/>
      <c r="KD278" s="168"/>
      <c r="KE278" s="168"/>
      <c r="KF278" s="168"/>
      <c r="KG278" s="168"/>
      <c r="KH278" s="168"/>
      <c r="KI278" s="168"/>
      <c r="KJ278" s="168"/>
      <c r="KK278" s="168"/>
      <c r="KL278" s="168"/>
      <c r="KM278" s="168"/>
      <c r="KN278" s="168"/>
      <c r="KO278" s="168"/>
      <c r="KP278" s="168"/>
      <c r="KQ278" s="168"/>
      <c r="KR278" s="168"/>
      <c r="KS278" s="168"/>
      <c r="KT278" s="168"/>
      <c r="KU278" s="168"/>
      <c r="KV278" s="168"/>
      <c r="KW278" s="168"/>
      <c r="KX278" s="168"/>
      <c r="KY278" s="168"/>
      <c r="KZ278" s="168"/>
      <c r="LA278" s="168"/>
      <c r="LB278" s="168"/>
      <c r="LC278" s="168"/>
      <c r="LD278" s="168"/>
      <c r="LE278" s="168"/>
      <c r="LF278" s="168"/>
      <c r="LG278" s="168"/>
      <c r="LH278" s="168"/>
      <c r="LI278" s="168"/>
      <c r="LJ278" s="168"/>
      <c r="LK278" s="168"/>
      <c r="LL278" s="168"/>
      <c r="LM278" s="168"/>
      <c r="LN278" s="168"/>
      <c r="LO278" s="168"/>
      <c r="LP278" s="168"/>
      <c r="LQ278" s="168"/>
      <c r="LR278" s="168"/>
      <c r="LS278" s="168"/>
      <c r="LT278" s="168"/>
      <c r="LU278" s="168"/>
      <c r="LV278" s="168"/>
      <c r="LW278" s="168"/>
      <c r="LX278" s="168"/>
      <c r="LY278" s="168"/>
      <c r="LZ278" s="168"/>
      <c r="MA278" s="168"/>
      <c r="MB278" s="168"/>
      <c r="MC278" s="168"/>
      <c r="MD278" s="168"/>
      <c r="ME278" s="168"/>
      <c r="MF278" s="168"/>
      <c r="MG278" s="168"/>
      <c r="MH278" s="168"/>
      <c r="MI278" s="168"/>
      <c r="MJ278" s="168"/>
      <c r="MK278" s="168"/>
      <c r="ML278" s="168"/>
      <c r="MM278" s="168"/>
      <c r="MN278" s="168"/>
      <c r="MO278" s="168"/>
      <c r="MP278" s="168"/>
      <c r="MQ278" s="168"/>
      <c r="MR278" s="168"/>
      <c r="MS278" s="168"/>
      <c r="MT278" s="168"/>
      <c r="MU278" s="168"/>
      <c r="MV278" s="168"/>
      <c r="MW278" s="168"/>
      <c r="MX278" s="168"/>
      <c r="MY278" s="168"/>
      <c r="MZ278" s="168"/>
      <c r="NA278" s="168"/>
      <c r="NB278" s="168"/>
      <c r="NC278" s="168"/>
      <c r="ND278" s="168"/>
      <c r="NE278" s="168"/>
      <c r="NF278" s="168"/>
      <c r="NG278" s="168"/>
      <c r="NH278" s="168"/>
      <c r="NI278" s="168"/>
      <c r="NJ278" s="168"/>
      <c r="NK278" s="168"/>
      <c r="NL278" s="168"/>
      <c r="NM278" s="168"/>
      <c r="NN278" s="168"/>
      <c r="NO278" s="168"/>
      <c r="NP278" s="168"/>
      <c r="NQ278" s="168"/>
      <c r="NR278" s="168"/>
      <c r="NS278" s="168"/>
      <c r="NT278" s="168"/>
      <c r="NU278" s="168"/>
      <c r="NV278" s="168"/>
      <c r="NW278" s="168"/>
      <c r="NX278" s="168"/>
      <c r="NY278" s="168"/>
      <c r="NZ278" s="168"/>
      <c r="OA278" s="168"/>
      <c r="OB278" s="168"/>
      <c r="OC278" s="168"/>
      <c r="OD278" s="168"/>
      <c r="OE278" s="168"/>
      <c r="OF278" s="168"/>
      <c r="OG278" s="168"/>
      <c r="OH278" s="168"/>
      <c r="OI278" s="168"/>
      <c r="OJ278" s="168"/>
      <c r="OK278" s="168"/>
      <c r="OL278" s="168"/>
      <c r="OM278" s="168"/>
      <c r="ON278" s="168"/>
      <c r="OO278" s="168"/>
      <c r="OP278" s="168"/>
      <c r="OQ278" s="168"/>
      <c r="OR278" s="168"/>
      <c r="OS278" s="168"/>
      <c r="OT278" s="168"/>
      <c r="OU278" s="168"/>
      <c r="OV278" s="168"/>
      <c r="OW278" s="168"/>
      <c r="OX278" s="168"/>
      <c r="OY278" s="168"/>
      <c r="OZ278" s="168"/>
      <c r="PA278" s="168"/>
      <c r="PB278" s="168"/>
      <c r="PC278" s="168"/>
      <c r="PD278" s="168"/>
      <c r="PE278" s="168"/>
      <c r="PF278" s="168"/>
      <c r="PG278" s="168"/>
      <c r="PH278" s="168"/>
      <c r="PI278" s="168"/>
      <c r="PJ278" s="168"/>
      <c r="PK278" s="168"/>
      <c r="PL278" s="168"/>
      <c r="PM278" s="168"/>
      <c r="PN278" s="168"/>
      <c r="PO278" s="168"/>
      <c r="PP278" s="168"/>
      <c r="PQ278" s="168"/>
      <c r="PR278" s="168"/>
      <c r="PS278" s="168"/>
      <c r="PT278" s="168"/>
      <c r="PU278" s="168"/>
      <c r="PV278" s="168"/>
      <c r="PW278" s="168"/>
      <c r="PX278" s="168"/>
      <c r="PY278" s="168"/>
      <c r="PZ278" s="168"/>
      <c r="QA278" s="168"/>
      <c r="QB278" s="168"/>
      <c r="QC278" s="168"/>
      <c r="QD278" s="168"/>
      <c r="QE278" s="168"/>
      <c r="QF278" s="168"/>
      <c r="QG278" s="168"/>
      <c r="QH278" s="168"/>
      <c r="QI278" s="168"/>
      <c r="QJ278" s="168"/>
      <c r="QK278" s="168"/>
      <c r="QL278" s="168"/>
      <c r="QM278" s="168"/>
      <c r="QN278" s="168"/>
      <c r="QO278" s="168"/>
      <c r="QP278" s="168"/>
      <c r="QQ278" s="168"/>
      <c r="QR278" s="168"/>
      <c r="QS278" s="168"/>
      <c r="QT278" s="168"/>
      <c r="QU278" s="168"/>
      <c r="QV278" s="168"/>
      <c r="QW278" s="168"/>
      <c r="QX278" s="168"/>
      <c r="QY278" s="168"/>
      <c r="QZ278" s="168"/>
      <c r="RA278" s="168"/>
      <c r="RB278" s="168"/>
      <c r="RC278" s="168"/>
      <c r="RD278" s="168"/>
      <c r="RE278" s="168"/>
      <c r="RF278" s="168"/>
      <c r="RG278" s="168"/>
      <c r="RH278" s="168"/>
      <c r="RI278" s="168"/>
      <c r="RJ278" s="168"/>
      <c r="RK278" s="168"/>
      <c r="RL278" s="168"/>
      <c r="RM278" s="168"/>
      <c r="RN278" s="168"/>
      <c r="RO278" s="168"/>
      <c r="RP278" s="168"/>
      <c r="RQ278" s="168"/>
      <c r="RR278" s="168"/>
      <c r="RS278" s="168"/>
      <c r="RT278" s="168"/>
      <c r="RU278" s="168"/>
      <c r="RV278" s="168"/>
      <c r="RW278" s="168"/>
      <c r="RX278" s="168"/>
      <c r="RY278" s="168"/>
      <c r="RZ278" s="168"/>
      <c r="SA278" s="168"/>
      <c r="SB278" s="168"/>
      <c r="SC278" s="168"/>
      <c r="SD278" s="168"/>
      <c r="SE278" s="168"/>
      <c r="SF278" s="168"/>
      <c r="SG278" s="168"/>
      <c r="SH278" s="168"/>
      <c r="SI278" s="168"/>
      <c r="SJ278" s="168"/>
      <c r="SK278" s="168"/>
      <c r="SL278" s="168"/>
      <c r="SM278" s="168"/>
      <c r="SN278" s="168"/>
      <c r="SO278" s="168"/>
      <c r="SP278" s="168"/>
      <c r="SQ278" s="168"/>
      <c r="SR278" s="168"/>
      <c r="SS278" s="168"/>
      <c r="ST278" s="168"/>
      <c r="SU278" s="168"/>
      <c r="SV278" s="168"/>
      <c r="SW278" s="168"/>
      <c r="SX278" s="168"/>
      <c r="SY278" s="168"/>
      <c r="SZ278" s="168"/>
      <c r="TA278" s="168"/>
      <c r="TB278" s="168"/>
      <c r="TC278" s="168"/>
      <c r="TD278" s="168"/>
      <c r="TE278" s="168"/>
      <c r="TF278" s="168"/>
      <c r="TG278" s="168"/>
      <c r="TH278" s="168"/>
    </row>
    <row r="279" spans="1:528" s="151" customFormat="1" ht="15.75" x14ac:dyDescent="0.25">
      <c r="A279" s="56"/>
      <c r="B279" s="62"/>
      <c r="C279" s="62"/>
      <c r="D279" s="35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150"/>
      <c r="Q279" s="175"/>
    </row>
    <row r="280" spans="1:528" s="45" customFormat="1" x14ac:dyDescent="0.25">
      <c r="A280" s="161" t="s">
        <v>490</v>
      </c>
      <c r="B280" s="161"/>
      <c r="C280" s="161"/>
      <c r="D280" s="161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175"/>
    </row>
    <row r="281" spans="1:528" s="45" customFormat="1" ht="27" customHeight="1" x14ac:dyDescent="0.25">
      <c r="A281" s="162" t="s">
        <v>491</v>
      </c>
      <c r="B281" s="162"/>
      <c r="C281" s="162"/>
      <c r="D281" s="162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175"/>
    </row>
    <row r="282" spans="1:528" s="45" customFormat="1" x14ac:dyDescent="0.25">
      <c r="A282" s="56"/>
      <c r="B282" s="62"/>
      <c r="C282" s="62"/>
      <c r="D282" s="35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175"/>
    </row>
    <row r="283" spans="1:528" s="28" customFormat="1" x14ac:dyDescent="0.25">
      <c r="A283" s="56"/>
      <c r="B283" s="62"/>
      <c r="C283" s="62"/>
      <c r="D283" s="35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175"/>
    </row>
    <row r="284" spans="1:528" s="28" customFormat="1" x14ac:dyDescent="0.25">
      <c r="A284" s="56"/>
      <c r="B284" s="62"/>
      <c r="C284" s="62"/>
      <c r="D284" s="35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144"/>
    </row>
    <row r="285" spans="1:528" s="105" customFormat="1" ht="31.5" x14ac:dyDescent="0.45">
      <c r="A285" s="173"/>
      <c r="B285" s="173"/>
      <c r="C285" s="173"/>
      <c r="D285" s="173"/>
      <c r="E285" s="173"/>
      <c r="F285" s="173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52"/>
    </row>
    <row r="286" spans="1:528" s="28" customFormat="1" x14ac:dyDescent="0.25">
      <c r="A286" s="56"/>
      <c r="B286" s="62"/>
      <c r="C286" s="62"/>
      <c r="D286" s="35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144"/>
    </row>
    <row r="287" spans="1:528" s="28" customFormat="1" x14ac:dyDescent="0.25">
      <c r="A287" s="56"/>
      <c r="B287" s="62"/>
      <c r="C287" s="62"/>
      <c r="D287" s="35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94"/>
      <c r="Q287" s="144"/>
    </row>
    <row r="288" spans="1:528" s="28" customFormat="1" x14ac:dyDescent="0.25">
      <c r="A288" s="56"/>
      <c r="B288" s="62"/>
      <c r="C288" s="62"/>
      <c r="D288" s="35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94"/>
      <c r="Q288" s="144"/>
    </row>
    <row r="289" spans="1:17" s="28" customFormat="1" x14ac:dyDescent="0.25">
      <c r="A289" s="56"/>
      <c r="B289" s="62"/>
      <c r="C289" s="62"/>
      <c r="D289" s="35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94"/>
      <c r="Q289" s="144"/>
    </row>
    <row r="290" spans="1:17" s="28" customFormat="1" x14ac:dyDescent="0.25">
      <c r="A290" s="56"/>
      <c r="B290" s="62"/>
      <c r="C290" s="62"/>
      <c r="D290" s="35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94"/>
      <c r="Q290" s="144"/>
    </row>
    <row r="291" spans="1:17" s="28" customFormat="1" x14ac:dyDescent="0.25">
      <c r="A291" s="56"/>
      <c r="B291" s="62"/>
      <c r="C291" s="62"/>
      <c r="D291" s="35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94"/>
      <c r="Q291" s="144"/>
    </row>
    <row r="292" spans="1:17" s="28" customFormat="1" ht="34.5" x14ac:dyDescent="0.5">
      <c r="A292" s="103"/>
      <c r="B292" s="100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75"/>
      <c r="N292" s="75"/>
      <c r="O292" s="75"/>
      <c r="P292" s="94"/>
      <c r="Q292" s="144"/>
    </row>
    <row r="293" spans="1:17" s="28" customFormat="1" x14ac:dyDescent="0.25">
      <c r="A293" s="56"/>
      <c r="B293" s="62"/>
      <c r="C293" s="62"/>
      <c r="D293" s="35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94"/>
      <c r="Q293" s="144"/>
    </row>
    <row r="294" spans="1:17" s="28" customFormat="1" ht="31.5" x14ac:dyDescent="0.45">
      <c r="A294" s="106"/>
      <c r="B294" s="106"/>
      <c r="C294" s="106"/>
      <c r="D294" s="106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94"/>
      <c r="Q294" s="144"/>
    </row>
    <row r="295" spans="1:17" s="28" customFormat="1" x14ac:dyDescent="0.25">
      <c r="A295" s="56"/>
      <c r="B295" s="62"/>
      <c r="C295" s="62"/>
      <c r="D295" s="3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94"/>
      <c r="Q295" s="144"/>
    </row>
    <row r="296" spans="1:17" s="28" customFormat="1" x14ac:dyDescent="0.25">
      <c r="A296" s="56"/>
      <c r="B296" s="62"/>
      <c r="C296" s="62"/>
      <c r="D296" s="35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94"/>
      <c r="Q296" s="144"/>
    </row>
    <row r="297" spans="1:17" s="28" customFormat="1" x14ac:dyDescent="0.25">
      <c r="A297" s="56"/>
      <c r="B297" s="62"/>
      <c r="C297" s="62"/>
      <c r="D297" s="35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94"/>
      <c r="Q297" s="144"/>
    </row>
    <row r="298" spans="1:17" s="28" customFormat="1" x14ac:dyDescent="0.25">
      <c r="A298" s="56"/>
      <c r="B298" s="62"/>
      <c r="C298" s="62"/>
      <c r="D298" s="35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94"/>
      <c r="Q298" s="144"/>
    </row>
    <row r="299" spans="1:17" s="28" customFormat="1" x14ac:dyDescent="0.25">
      <c r="A299" s="56"/>
      <c r="B299" s="62"/>
      <c r="C299" s="62"/>
      <c r="D299" s="3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94"/>
      <c r="Q299" s="144"/>
    </row>
    <row r="300" spans="1:17" s="28" customFormat="1" x14ac:dyDescent="0.25">
      <c r="A300" s="56"/>
      <c r="B300" s="62"/>
      <c r="C300" s="62"/>
      <c r="D300" s="3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94"/>
      <c r="Q300" s="144"/>
    </row>
    <row r="301" spans="1:17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94"/>
      <c r="Q301" s="144"/>
    </row>
    <row r="302" spans="1:17" s="28" customFormat="1" x14ac:dyDescent="0.25">
      <c r="A302" s="56"/>
      <c r="B302" s="62"/>
      <c r="C302" s="62"/>
      <c r="D302" s="3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94"/>
      <c r="Q302" s="144"/>
    </row>
    <row r="303" spans="1:17" s="28" customForma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94"/>
      <c r="Q303" s="144"/>
    </row>
    <row r="304" spans="1:17" s="28" customFormat="1" x14ac:dyDescent="0.25">
      <c r="A304" s="56"/>
      <c r="B304" s="62"/>
      <c r="C304" s="62"/>
      <c r="D304" s="3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94"/>
      <c r="Q304" s="144"/>
    </row>
    <row r="305" spans="1:17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94"/>
      <c r="Q305" s="144"/>
    </row>
    <row r="306" spans="1:17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94"/>
      <c r="Q306" s="144"/>
    </row>
    <row r="307" spans="1:17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94"/>
      <c r="Q307" s="144"/>
    </row>
    <row r="308" spans="1:17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94"/>
      <c r="Q308" s="144"/>
    </row>
    <row r="309" spans="1:17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94"/>
      <c r="Q309" s="144"/>
    </row>
    <row r="310" spans="1:17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94"/>
      <c r="Q310" s="144"/>
    </row>
    <row r="311" spans="1:17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94"/>
      <c r="Q311" s="144"/>
    </row>
    <row r="312" spans="1:17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94"/>
      <c r="Q312" s="144"/>
    </row>
    <row r="313" spans="1:17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94"/>
      <c r="Q313" s="144"/>
    </row>
    <row r="314" spans="1:17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94"/>
      <c r="Q314" s="144"/>
    </row>
    <row r="315" spans="1:17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94"/>
      <c r="Q315" s="144"/>
    </row>
    <row r="316" spans="1:17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94"/>
      <c r="Q316" s="144"/>
    </row>
    <row r="317" spans="1:17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94"/>
      <c r="Q317" s="144"/>
    </row>
    <row r="318" spans="1:17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94"/>
      <c r="Q318" s="144"/>
    </row>
    <row r="319" spans="1:17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94"/>
      <c r="Q319" s="144"/>
    </row>
    <row r="320" spans="1:17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94"/>
      <c r="Q320" s="144"/>
    </row>
    <row r="321" spans="1:17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94"/>
      <c r="Q321" s="144"/>
    </row>
    <row r="322" spans="1:17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94"/>
      <c r="Q322" s="144"/>
    </row>
    <row r="323" spans="1:17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94"/>
      <c r="Q323" s="144"/>
    </row>
    <row r="324" spans="1:17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94"/>
      <c r="Q324" s="144"/>
    </row>
    <row r="325" spans="1:17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94"/>
      <c r="Q325" s="144"/>
    </row>
    <row r="326" spans="1:17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94"/>
      <c r="Q326" s="144"/>
    </row>
    <row r="327" spans="1:17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94"/>
      <c r="Q327" s="144"/>
    </row>
    <row r="328" spans="1:17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94"/>
      <c r="Q328" s="144"/>
    </row>
    <row r="329" spans="1:17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94"/>
      <c r="Q329" s="144"/>
    </row>
    <row r="330" spans="1:17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94"/>
      <c r="Q330" s="144"/>
    </row>
    <row r="331" spans="1:17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94"/>
      <c r="Q331" s="144"/>
    </row>
    <row r="332" spans="1:17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94"/>
      <c r="Q332" s="144"/>
    </row>
    <row r="333" spans="1:17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94"/>
      <c r="Q333" s="144"/>
    </row>
    <row r="334" spans="1:17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94"/>
      <c r="Q334" s="144"/>
    </row>
    <row r="335" spans="1:17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94"/>
      <c r="Q335" s="144"/>
    </row>
    <row r="336" spans="1:17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94"/>
      <c r="Q336" s="144"/>
    </row>
    <row r="337" spans="1:17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94"/>
      <c r="Q337" s="144"/>
    </row>
    <row r="338" spans="1:17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94"/>
      <c r="Q338" s="144"/>
    </row>
    <row r="339" spans="1:17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94"/>
      <c r="Q339" s="144"/>
    </row>
    <row r="340" spans="1:17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94"/>
      <c r="Q340" s="144"/>
    </row>
    <row r="341" spans="1:17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94"/>
      <c r="Q341" s="144"/>
    </row>
    <row r="342" spans="1:17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94"/>
      <c r="Q342" s="144"/>
    </row>
    <row r="343" spans="1:17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94"/>
      <c r="Q343" s="144"/>
    </row>
    <row r="344" spans="1:17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94"/>
      <c r="Q344" s="144"/>
    </row>
    <row r="345" spans="1:17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94"/>
      <c r="Q345" s="144"/>
    </row>
    <row r="346" spans="1:17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94"/>
      <c r="Q346" s="144"/>
    </row>
    <row r="347" spans="1:17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94"/>
      <c r="Q347" s="144"/>
    </row>
    <row r="348" spans="1:17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94"/>
      <c r="Q348" s="144"/>
    </row>
    <row r="349" spans="1:17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94"/>
      <c r="Q349" s="144"/>
    </row>
    <row r="350" spans="1:17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94"/>
      <c r="Q350" s="144"/>
    </row>
    <row r="351" spans="1:17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94"/>
      <c r="Q351" s="144"/>
    </row>
    <row r="352" spans="1:17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94"/>
      <c r="Q352" s="144"/>
    </row>
    <row r="353" spans="1:17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94"/>
      <c r="Q353" s="144"/>
    </row>
    <row r="354" spans="1:17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94"/>
      <c r="Q354" s="144"/>
    </row>
    <row r="355" spans="1:17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94"/>
      <c r="Q355" s="144"/>
    </row>
    <row r="356" spans="1:17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94"/>
      <c r="Q356" s="144"/>
    </row>
    <row r="357" spans="1:17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94"/>
      <c r="Q357" s="144"/>
    </row>
    <row r="358" spans="1:17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94"/>
      <c r="Q358" s="144"/>
    </row>
    <row r="359" spans="1:17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94"/>
      <c r="Q359" s="144"/>
    </row>
    <row r="360" spans="1:17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94"/>
      <c r="Q360" s="144"/>
    </row>
    <row r="361" spans="1:17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94"/>
      <c r="Q361" s="144"/>
    </row>
    <row r="362" spans="1:17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94"/>
      <c r="Q362" s="144"/>
    </row>
    <row r="363" spans="1:17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94"/>
      <c r="Q363" s="144"/>
    </row>
    <row r="364" spans="1:17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94"/>
      <c r="Q364" s="144"/>
    </row>
    <row r="365" spans="1:17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94"/>
      <c r="Q365" s="144"/>
    </row>
    <row r="366" spans="1:17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94"/>
      <c r="Q366" s="144"/>
    </row>
    <row r="367" spans="1:17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94"/>
      <c r="Q367" s="144"/>
    </row>
    <row r="368" spans="1:17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94"/>
      <c r="Q368" s="144"/>
    </row>
    <row r="369" spans="1:17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94"/>
      <c r="Q369" s="144"/>
    </row>
    <row r="370" spans="1:17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94"/>
      <c r="Q370" s="144"/>
    </row>
    <row r="371" spans="1:17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94"/>
      <c r="Q371" s="144"/>
    </row>
    <row r="372" spans="1:17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94"/>
      <c r="Q372" s="144"/>
    </row>
    <row r="373" spans="1:17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94"/>
      <c r="Q373" s="144"/>
    </row>
    <row r="374" spans="1:17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94"/>
      <c r="Q374" s="144"/>
    </row>
    <row r="375" spans="1:17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94"/>
      <c r="Q375" s="144"/>
    </row>
    <row r="376" spans="1:17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94"/>
      <c r="Q376" s="144"/>
    </row>
    <row r="377" spans="1:17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94"/>
      <c r="Q377" s="144"/>
    </row>
    <row r="378" spans="1:17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94"/>
      <c r="Q378" s="144"/>
    </row>
    <row r="379" spans="1:17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94"/>
      <c r="Q379" s="144"/>
    </row>
    <row r="380" spans="1:17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94"/>
      <c r="Q380" s="144"/>
    </row>
    <row r="381" spans="1:17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94"/>
      <c r="Q381" s="144"/>
    </row>
    <row r="382" spans="1:17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94"/>
      <c r="Q382" s="144"/>
    </row>
    <row r="383" spans="1:17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94"/>
      <c r="Q383" s="144"/>
    </row>
    <row r="384" spans="1:17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94"/>
      <c r="Q384" s="144"/>
    </row>
    <row r="385" spans="1:17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94"/>
      <c r="Q385" s="144"/>
    </row>
    <row r="386" spans="1:17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94"/>
      <c r="Q386" s="144"/>
    </row>
    <row r="387" spans="1:17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94"/>
      <c r="Q387" s="144"/>
    </row>
    <row r="388" spans="1:17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94"/>
      <c r="Q388" s="144"/>
    </row>
    <row r="389" spans="1:17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94"/>
      <c r="Q389" s="144"/>
    </row>
    <row r="390" spans="1:17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94"/>
      <c r="Q390" s="144"/>
    </row>
    <row r="391" spans="1:17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94"/>
      <c r="Q391" s="144"/>
    </row>
    <row r="392" spans="1:17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94"/>
      <c r="Q392" s="144"/>
    </row>
    <row r="393" spans="1:17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94"/>
      <c r="Q393" s="144"/>
    </row>
    <row r="394" spans="1:17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94"/>
      <c r="Q394" s="144"/>
    </row>
    <row r="395" spans="1:17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94"/>
      <c r="Q395" s="144"/>
    </row>
    <row r="396" spans="1:17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94"/>
      <c r="Q396" s="144"/>
    </row>
    <row r="397" spans="1:17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94"/>
      <c r="Q397" s="144"/>
    </row>
    <row r="398" spans="1:17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94"/>
      <c r="Q398" s="144"/>
    </row>
    <row r="399" spans="1:17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94"/>
      <c r="Q399" s="144"/>
    </row>
    <row r="400" spans="1:17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94"/>
      <c r="Q400" s="144"/>
    </row>
    <row r="401" spans="1:17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94"/>
      <c r="Q401" s="144"/>
    </row>
    <row r="402" spans="1:17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94"/>
      <c r="Q402" s="144"/>
    </row>
    <row r="403" spans="1:17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94"/>
      <c r="Q403" s="144"/>
    </row>
    <row r="404" spans="1:17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94"/>
      <c r="Q404" s="144"/>
    </row>
    <row r="405" spans="1:17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94"/>
      <c r="Q405" s="144"/>
    </row>
    <row r="406" spans="1:17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94"/>
      <c r="Q406" s="144"/>
    </row>
    <row r="407" spans="1:17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94"/>
      <c r="Q407" s="144"/>
    </row>
    <row r="408" spans="1:17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94"/>
      <c r="Q408" s="144"/>
    </row>
    <row r="409" spans="1:17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94"/>
      <c r="Q409" s="144"/>
    </row>
    <row r="410" spans="1:17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94"/>
      <c r="Q410" s="144"/>
    </row>
    <row r="411" spans="1:17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94"/>
      <c r="Q411" s="144"/>
    </row>
    <row r="412" spans="1:17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94"/>
      <c r="Q412" s="144"/>
    </row>
    <row r="413" spans="1:17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94"/>
      <c r="Q413" s="144"/>
    </row>
    <row r="414" spans="1:17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94"/>
      <c r="Q414" s="144"/>
    </row>
    <row r="415" spans="1:17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94"/>
      <c r="Q415" s="144"/>
    </row>
    <row r="416" spans="1:17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94"/>
      <c r="Q416" s="144"/>
    </row>
    <row r="417" spans="1:17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94"/>
      <c r="Q417" s="144"/>
    </row>
    <row r="418" spans="1:17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94"/>
      <c r="Q418" s="144"/>
    </row>
    <row r="419" spans="1:17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94"/>
      <c r="Q419" s="144"/>
    </row>
    <row r="420" spans="1:17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94"/>
      <c r="Q420" s="144"/>
    </row>
    <row r="421" spans="1:17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94"/>
      <c r="Q421" s="144"/>
    </row>
    <row r="422" spans="1:17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94"/>
      <c r="Q422" s="144"/>
    </row>
    <row r="423" spans="1:17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94"/>
      <c r="Q423" s="144"/>
    </row>
    <row r="424" spans="1:17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94"/>
      <c r="Q424" s="144"/>
    </row>
    <row r="425" spans="1:17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94"/>
      <c r="Q425" s="144"/>
    </row>
    <row r="426" spans="1:17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94"/>
      <c r="Q426" s="144"/>
    </row>
    <row r="427" spans="1:17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94"/>
      <c r="Q427" s="144"/>
    </row>
    <row r="428" spans="1:17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94"/>
      <c r="Q428" s="144"/>
    </row>
    <row r="429" spans="1:17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94"/>
      <c r="Q429" s="144"/>
    </row>
    <row r="430" spans="1:17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94"/>
      <c r="Q430" s="144"/>
    </row>
    <row r="431" spans="1:17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94"/>
      <c r="Q431" s="144"/>
    </row>
    <row r="432" spans="1:17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94"/>
      <c r="Q432" s="144"/>
    </row>
    <row r="433" spans="1:17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94"/>
      <c r="Q433" s="144"/>
    </row>
    <row r="434" spans="1:17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94"/>
      <c r="Q434" s="144"/>
    </row>
    <row r="435" spans="1:17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94"/>
      <c r="Q435" s="144"/>
    </row>
    <row r="436" spans="1:17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94"/>
      <c r="Q436" s="144"/>
    </row>
    <row r="437" spans="1:17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94"/>
      <c r="Q437" s="144"/>
    </row>
    <row r="438" spans="1:17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94"/>
      <c r="Q438" s="144"/>
    </row>
    <row r="439" spans="1:17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94"/>
      <c r="Q439" s="144"/>
    </row>
    <row r="440" spans="1:17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94"/>
      <c r="Q440" s="144"/>
    </row>
    <row r="441" spans="1:17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94"/>
      <c r="Q441" s="144"/>
    </row>
    <row r="442" spans="1:17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94"/>
      <c r="Q442" s="144"/>
    </row>
    <row r="443" spans="1:17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94"/>
      <c r="Q443" s="144"/>
    </row>
    <row r="444" spans="1:17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94"/>
      <c r="Q444" s="144"/>
    </row>
    <row r="445" spans="1:17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94"/>
      <c r="Q445" s="144"/>
    </row>
    <row r="446" spans="1:17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94"/>
      <c r="Q446" s="144"/>
    </row>
    <row r="447" spans="1:17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94"/>
      <c r="Q447" s="144"/>
    </row>
    <row r="448" spans="1:17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94"/>
      <c r="Q448" s="144"/>
    </row>
    <row r="449" spans="1:17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94"/>
      <c r="Q449" s="144"/>
    </row>
    <row r="450" spans="1:17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94"/>
      <c r="Q450" s="144"/>
    </row>
    <row r="451" spans="1:17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94"/>
      <c r="Q451" s="144"/>
    </row>
    <row r="452" spans="1:17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94"/>
      <c r="Q452" s="144"/>
    </row>
    <row r="453" spans="1:17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94"/>
      <c r="Q453" s="144"/>
    </row>
    <row r="454" spans="1:17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94"/>
      <c r="Q454" s="144"/>
    </row>
    <row r="455" spans="1:17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94"/>
      <c r="Q455" s="144"/>
    </row>
    <row r="456" spans="1:17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94"/>
      <c r="Q456" s="144"/>
    </row>
    <row r="457" spans="1:17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94"/>
      <c r="Q457" s="144"/>
    </row>
    <row r="458" spans="1:17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94"/>
      <c r="Q458" s="144"/>
    </row>
    <row r="459" spans="1:17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94"/>
      <c r="Q459" s="144"/>
    </row>
    <row r="460" spans="1:17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94"/>
      <c r="Q460" s="144"/>
    </row>
    <row r="461" spans="1:17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94"/>
      <c r="Q461" s="144"/>
    </row>
    <row r="462" spans="1:17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94"/>
      <c r="Q462" s="144"/>
    </row>
    <row r="463" spans="1:17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94"/>
      <c r="Q463" s="144"/>
    </row>
    <row r="464" spans="1:17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94"/>
      <c r="Q464" s="144"/>
    </row>
    <row r="465" spans="1:17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94"/>
      <c r="Q465" s="144"/>
    </row>
    <row r="466" spans="1:17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94"/>
      <c r="Q466" s="144"/>
    </row>
    <row r="467" spans="1:17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94"/>
      <c r="Q467" s="144"/>
    </row>
    <row r="468" spans="1:17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94"/>
      <c r="Q468" s="144"/>
    </row>
    <row r="469" spans="1:17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94"/>
      <c r="Q469" s="144"/>
    </row>
    <row r="470" spans="1:17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94"/>
      <c r="Q470" s="144"/>
    </row>
    <row r="471" spans="1:17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94"/>
      <c r="Q471" s="144"/>
    </row>
    <row r="472" spans="1:17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94"/>
      <c r="Q472" s="144"/>
    </row>
    <row r="473" spans="1:17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94"/>
      <c r="Q473" s="144"/>
    </row>
    <row r="474" spans="1:17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94"/>
      <c r="Q474" s="144"/>
    </row>
    <row r="475" spans="1:17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94"/>
      <c r="Q475" s="144"/>
    </row>
    <row r="476" spans="1:17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94"/>
      <c r="Q476" s="144"/>
    </row>
    <row r="477" spans="1:17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94"/>
      <c r="Q477" s="144"/>
    </row>
    <row r="478" spans="1:17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94"/>
      <c r="Q478" s="144"/>
    </row>
    <row r="479" spans="1:17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94"/>
      <c r="Q479" s="144"/>
    </row>
    <row r="480" spans="1:17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94"/>
      <c r="Q480" s="144"/>
    </row>
    <row r="481" spans="1:17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94"/>
      <c r="Q481" s="144"/>
    </row>
    <row r="482" spans="1:17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94"/>
      <c r="Q482" s="144"/>
    </row>
    <row r="483" spans="1:17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94"/>
      <c r="Q483" s="144"/>
    </row>
    <row r="484" spans="1:17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94"/>
      <c r="Q484" s="144"/>
    </row>
    <row r="485" spans="1:17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94"/>
      <c r="Q485" s="144"/>
    </row>
    <row r="486" spans="1:17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94"/>
      <c r="Q486" s="144"/>
    </row>
    <row r="487" spans="1:17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94"/>
      <c r="Q487" s="144"/>
    </row>
    <row r="488" spans="1:17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94"/>
      <c r="Q488" s="144"/>
    </row>
    <row r="489" spans="1:17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94"/>
      <c r="Q489" s="144"/>
    </row>
    <row r="490" spans="1:17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94"/>
      <c r="Q490" s="144"/>
    </row>
    <row r="491" spans="1:17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94"/>
      <c r="Q491" s="144"/>
    </row>
    <row r="492" spans="1:17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94"/>
      <c r="Q492" s="144"/>
    </row>
    <row r="493" spans="1:17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94"/>
      <c r="Q493" s="144"/>
    </row>
    <row r="494" spans="1:17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94"/>
      <c r="Q494" s="144"/>
    </row>
    <row r="495" spans="1:17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94"/>
      <c r="Q495" s="144"/>
    </row>
    <row r="496" spans="1:17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94"/>
      <c r="Q496" s="144"/>
    </row>
    <row r="497" spans="1:17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94"/>
      <c r="Q497" s="144"/>
    </row>
    <row r="498" spans="1:17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94"/>
      <c r="Q498" s="144"/>
    </row>
    <row r="499" spans="1:17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94"/>
      <c r="Q499" s="144"/>
    </row>
    <row r="500" spans="1:17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94"/>
      <c r="Q500" s="144"/>
    </row>
    <row r="501" spans="1:17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94"/>
      <c r="Q501" s="144"/>
    </row>
    <row r="502" spans="1:17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94"/>
      <c r="Q502" s="144"/>
    </row>
    <row r="503" spans="1:17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94"/>
      <c r="Q503" s="144"/>
    </row>
    <row r="504" spans="1:17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94"/>
      <c r="Q504" s="144"/>
    </row>
    <row r="505" spans="1:17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94"/>
      <c r="Q505" s="144"/>
    </row>
    <row r="506" spans="1:17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94"/>
      <c r="Q506" s="144"/>
    </row>
    <row r="507" spans="1:17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94"/>
      <c r="Q507" s="144"/>
    </row>
    <row r="508" spans="1:17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94"/>
      <c r="Q508" s="144"/>
    </row>
    <row r="509" spans="1:17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94"/>
      <c r="Q509" s="144"/>
    </row>
    <row r="510" spans="1:17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94"/>
      <c r="Q510" s="144"/>
    </row>
    <row r="511" spans="1:17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94"/>
      <c r="Q511" s="144"/>
    </row>
    <row r="512" spans="1:17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94"/>
      <c r="Q512" s="144"/>
    </row>
    <row r="513" spans="1:17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94"/>
      <c r="Q513" s="144"/>
    </row>
    <row r="514" spans="1:17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94"/>
      <c r="Q514" s="144"/>
    </row>
    <row r="515" spans="1:17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94"/>
      <c r="Q515" s="144"/>
    </row>
    <row r="516" spans="1:17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94"/>
      <c r="Q516" s="144"/>
    </row>
    <row r="517" spans="1:17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94"/>
      <c r="Q517" s="144"/>
    </row>
    <row r="518" spans="1:17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94"/>
      <c r="Q518" s="144"/>
    </row>
    <row r="519" spans="1:17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94"/>
      <c r="Q519" s="144"/>
    </row>
    <row r="520" spans="1:17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94"/>
      <c r="Q520" s="144"/>
    </row>
    <row r="521" spans="1:17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94"/>
      <c r="Q521" s="144"/>
    </row>
    <row r="522" spans="1:17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94"/>
      <c r="Q522" s="144"/>
    </row>
    <row r="523" spans="1:17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94"/>
      <c r="Q523" s="144"/>
    </row>
    <row r="524" spans="1:17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94"/>
      <c r="Q524" s="144"/>
    </row>
    <row r="525" spans="1:17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94"/>
      <c r="Q525" s="144"/>
    </row>
    <row r="526" spans="1:17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94"/>
      <c r="Q526" s="144"/>
    </row>
    <row r="527" spans="1:17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94"/>
      <c r="Q527" s="144"/>
    </row>
    <row r="528" spans="1:17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94"/>
      <c r="Q528" s="144"/>
    </row>
    <row r="529" spans="1:17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94"/>
      <c r="Q529" s="144"/>
    </row>
    <row r="530" spans="1:17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94"/>
      <c r="Q530" s="144"/>
    </row>
    <row r="531" spans="1:17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94"/>
      <c r="Q531" s="144"/>
    </row>
    <row r="532" spans="1:17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94"/>
      <c r="Q532" s="144"/>
    </row>
    <row r="533" spans="1:17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94"/>
      <c r="Q533" s="144"/>
    </row>
    <row r="534" spans="1:17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94"/>
      <c r="Q534" s="144"/>
    </row>
    <row r="535" spans="1:17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94"/>
      <c r="Q535" s="144"/>
    </row>
    <row r="536" spans="1:17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94"/>
      <c r="Q536" s="144"/>
    </row>
    <row r="537" spans="1:17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94"/>
      <c r="Q537" s="144"/>
    </row>
    <row r="538" spans="1:17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94"/>
      <c r="Q538" s="144"/>
    </row>
    <row r="539" spans="1:17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94"/>
      <c r="Q539" s="144"/>
    </row>
    <row r="540" spans="1:17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94"/>
      <c r="Q540" s="144"/>
    </row>
    <row r="541" spans="1:17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94"/>
      <c r="Q541" s="144"/>
    </row>
    <row r="542" spans="1:17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94"/>
      <c r="Q542" s="144"/>
    </row>
    <row r="543" spans="1:17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94"/>
      <c r="Q543" s="144"/>
    </row>
    <row r="544" spans="1:17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94"/>
      <c r="Q544" s="144"/>
    </row>
    <row r="545" spans="1:17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94"/>
      <c r="Q545" s="144"/>
    </row>
    <row r="546" spans="1:17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94"/>
      <c r="Q546" s="144"/>
    </row>
    <row r="547" spans="1:17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94"/>
      <c r="Q547" s="144"/>
    </row>
    <row r="548" spans="1:17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94"/>
      <c r="Q548" s="144"/>
    </row>
    <row r="549" spans="1:17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94"/>
      <c r="Q549" s="144"/>
    </row>
    <row r="550" spans="1:17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94"/>
      <c r="Q550" s="144"/>
    </row>
    <row r="551" spans="1:17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94"/>
      <c r="Q551" s="144"/>
    </row>
    <row r="552" spans="1:17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94"/>
      <c r="Q552" s="144"/>
    </row>
    <row r="553" spans="1:17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94"/>
      <c r="Q553" s="144"/>
    </row>
    <row r="554" spans="1:17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94"/>
      <c r="Q554" s="144"/>
    </row>
    <row r="555" spans="1:17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94"/>
      <c r="Q555" s="144"/>
    </row>
    <row r="556" spans="1:17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94"/>
      <c r="Q556" s="144"/>
    </row>
    <row r="557" spans="1:17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94"/>
      <c r="Q557" s="144"/>
    </row>
    <row r="558" spans="1:17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94"/>
      <c r="Q558" s="144"/>
    </row>
    <row r="559" spans="1:17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94"/>
      <c r="Q559" s="144"/>
    </row>
    <row r="560" spans="1:17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94"/>
      <c r="Q560" s="144"/>
    </row>
    <row r="561" spans="1:17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94"/>
      <c r="Q561" s="144"/>
    </row>
    <row r="562" spans="1:17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94"/>
      <c r="Q562" s="144"/>
    </row>
    <row r="563" spans="1:17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94"/>
      <c r="Q563" s="144"/>
    </row>
    <row r="564" spans="1:17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94"/>
      <c r="Q564" s="144"/>
    </row>
    <row r="565" spans="1:17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94"/>
      <c r="Q565" s="144"/>
    </row>
    <row r="566" spans="1:17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94"/>
      <c r="Q566" s="144"/>
    </row>
    <row r="567" spans="1:17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94"/>
      <c r="Q567" s="144"/>
    </row>
    <row r="568" spans="1:17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94"/>
      <c r="Q568" s="144"/>
    </row>
    <row r="569" spans="1:17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94"/>
      <c r="Q569" s="144"/>
    </row>
    <row r="570" spans="1:17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94"/>
      <c r="Q570" s="144"/>
    </row>
    <row r="571" spans="1:17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94"/>
      <c r="Q571" s="144"/>
    </row>
    <row r="572" spans="1:17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94"/>
      <c r="Q572" s="144"/>
    </row>
    <row r="573" spans="1:17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94"/>
      <c r="Q573" s="144"/>
    </row>
    <row r="574" spans="1:17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94"/>
      <c r="Q574" s="144"/>
    </row>
    <row r="575" spans="1:17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94"/>
      <c r="Q575" s="144"/>
    </row>
    <row r="576" spans="1:17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94"/>
      <c r="Q576" s="144"/>
    </row>
    <row r="577" spans="1:17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94"/>
      <c r="Q577" s="144"/>
    </row>
    <row r="578" spans="1:17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94"/>
      <c r="Q578" s="144"/>
    </row>
    <row r="579" spans="1:17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94"/>
      <c r="Q579" s="144"/>
    </row>
    <row r="580" spans="1:17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94"/>
      <c r="Q580" s="144"/>
    </row>
    <row r="581" spans="1:17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94"/>
      <c r="Q581" s="144"/>
    </row>
    <row r="582" spans="1:17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94"/>
      <c r="Q582" s="144"/>
    </row>
    <row r="583" spans="1:17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94"/>
      <c r="Q583" s="144"/>
    </row>
    <row r="584" spans="1:17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94"/>
      <c r="Q584" s="144"/>
    </row>
    <row r="585" spans="1:17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94"/>
      <c r="Q585" s="144"/>
    </row>
    <row r="586" spans="1:17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94"/>
      <c r="Q586" s="144"/>
    </row>
    <row r="587" spans="1:17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94"/>
      <c r="Q587" s="144"/>
    </row>
    <row r="588" spans="1:17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94"/>
      <c r="Q588" s="144"/>
    </row>
    <row r="589" spans="1:17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94"/>
      <c r="Q589" s="144"/>
    </row>
    <row r="590" spans="1:17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94"/>
      <c r="Q590" s="144"/>
    </row>
    <row r="591" spans="1:17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94"/>
      <c r="Q591" s="144"/>
    </row>
    <row r="592" spans="1:17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94"/>
      <c r="Q592" s="144"/>
    </row>
    <row r="593" spans="1:17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94"/>
      <c r="Q593" s="144"/>
    </row>
    <row r="594" spans="1:17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94"/>
      <c r="Q594" s="144"/>
    </row>
    <row r="595" spans="1:17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94"/>
      <c r="Q595" s="144"/>
    </row>
    <row r="596" spans="1:17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94"/>
      <c r="Q596" s="144"/>
    </row>
    <row r="597" spans="1:17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94"/>
      <c r="Q597" s="144"/>
    </row>
    <row r="598" spans="1:17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94"/>
      <c r="Q598" s="144"/>
    </row>
    <row r="599" spans="1:17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94"/>
      <c r="Q599" s="144"/>
    </row>
    <row r="600" spans="1:17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94"/>
      <c r="Q600" s="144"/>
    </row>
    <row r="601" spans="1:17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94"/>
      <c r="Q601" s="144"/>
    </row>
    <row r="602" spans="1:17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94"/>
      <c r="Q602" s="144"/>
    </row>
    <row r="603" spans="1:17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94"/>
      <c r="Q603" s="144"/>
    </row>
    <row r="604" spans="1:17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94"/>
      <c r="Q604" s="144"/>
    </row>
    <row r="605" spans="1:17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94"/>
      <c r="Q605" s="144"/>
    </row>
    <row r="606" spans="1:17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94"/>
      <c r="Q606" s="144"/>
    </row>
    <row r="607" spans="1:17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94"/>
      <c r="Q607" s="144"/>
    </row>
    <row r="608" spans="1:17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94"/>
      <c r="Q608" s="144"/>
    </row>
    <row r="609" spans="1:17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94"/>
      <c r="Q609" s="144"/>
    </row>
    <row r="610" spans="1:17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94"/>
      <c r="Q610" s="144"/>
    </row>
    <row r="611" spans="1:17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94"/>
      <c r="Q611" s="144"/>
    </row>
    <row r="612" spans="1:17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94"/>
      <c r="Q612" s="144"/>
    </row>
    <row r="613" spans="1:17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94"/>
      <c r="Q613" s="144"/>
    </row>
    <row r="614" spans="1:17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94"/>
      <c r="Q614" s="144"/>
    </row>
    <row r="615" spans="1:17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94"/>
      <c r="Q615" s="144"/>
    </row>
    <row r="616" spans="1:17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94"/>
      <c r="Q616" s="144"/>
    </row>
    <row r="617" spans="1:17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94"/>
      <c r="Q617" s="144"/>
    </row>
    <row r="618" spans="1:17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94"/>
      <c r="Q618" s="144"/>
    </row>
    <row r="619" spans="1:17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94"/>
      <c r="Q619" s="144"/>
    </row>
    <row r="620" spans="1:17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94"/>
      <c r="Q620" s="144"/>
    </row>
    <row r="621" spans="1:17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94"/>
      <c r="Q621" s="144"/>
    </row>
    <row r="622" spans="1:17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94"/>
      <c r="Q622" s="144"/>
    </row>
    <row r="623" spans="1:17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94"/>
      <c r="Q623" s="144"/>
    </row>
    <row r="624" spans="1:17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94"/>
      <c r="Q624" s="144"/>
    </row>
    <row r="625" spans="1:17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94"/>
      <c r="Q625" s="144"/>
    </row>
    <row r="626" spans="1:17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94"/>
      <c r="Q626" s="144"/>
    </row>
    <row r="627" spans="1:17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94"/>
      <c r="Q627" s="144"/>
    </row>
    <row r="628" spans="1:17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94"/>
      <c r="Q628" s="144"/>
    </row>
    <row r="629" spans="1:17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94"/>
      <c r="Q629" s="144"/>
    </row>
    <row r="630" spans="1:17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94"/>
      <c r="Q630" s="144"/>
    </row>
    <row r="631" spans="1:17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94"/>
      <c r="Q631" s="144"/>
    </row>
    <row r="632" spans="1:17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94"/>
      <c r="Q632" s="144"/>
    </row>
    <row r="633" spans="1:17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94"/>
      <c r="Q633" s="144"/>
    </row>
    <row r="634" spans="1:17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94"/>
      <c r="Q634" s="144"/>
    </row>
    <row r="635" spans="1:17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94"/>
      <c r="Q635" s="144"/>
    </row>
    <row r="636" spans="1:17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94"/>
      <c r="Q636" s="144"/>
    </row>
    <row r="637" spans="1:17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94"/>
      <c r="Q637" s="144"/>
    </row>
    <row r="638" spans="1:17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94"/>
      <c r="Q638" s="144"/>
    </row>
    <row r="639" spans="1:17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94"/>
      <c r="Q639" s="144"/>
    </row>
    <row r="640" spans="1:17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94"/>
      <c r="Q640" s="144"/>
    </row>
    <row r="641" spans="1:17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94"/>
      <c r="Q641" s="144"/>
    </row>
    <row r="642" spans="1:17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94"/>
      <c r="Q642" s="144"/>
    </row>
    <row r="643" spans="1:17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94"/>
      <c r="Q643" s="144"/>
    </row>
    <row r="644" spans="1:17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94"/>
      <c r="Q644" s="144"/>
    </row>
    <row r="645" spans="1:17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94"/>
      <c r="Q645" s="144"/>
    </row>
    <row r="646" spans="1:17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94"/>
      <c r="Q646" s="144"/>
    </row>
    <row r="647" spans="1:17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94"/>
      <c r="Q647" s="144"/>
    </row>
    <row r="648" spans="1:17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94"/>
      <c r="Q648" s="144"/>
    </row>
    <row r="649" spans="1:17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94"/>
      <c r="Q649" s="144"/>
    </row>
    <row r="650" spans="1:17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94"/>
      <c r="Q650" s="144"/>
    </row>
    <row r="651" spans="1:17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94"/>
      <c r="Q651" s="144"/>
    </row>
    <row r="652" spans="1:17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94"/>
      <c r="Q652" s="144"/>
    </row>
    <row r="653" spans="1:17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94"/>
      <c r="Q653" s="144"/>
    </row>
    <row r="654" spans="1:17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94"/>
      <c r="Q654" s="144"/>
    </row>
    <row r="655" spans="1:17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94"/>
      <c r="Q655" s="144"/>
    </row>
    <row r="656" spans="1:17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94"/>
      <c r="Q656" s="144"/>
    </row>
    <row r="657" spans="1:17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94"/>
      <c r="Q657" s="144"/>
    </row>
    <row r="658" spans="1:17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94"/>
      <c r="Q658" s="144"/>
    </row>
    <row r="659" spans="1:17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94"/>
      <c r="Q659" s="144"/>
    </row>
    <row r="660" spans="1:17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94"/>
      <c r="Q660" s="144"/>
    </row>
    <row r="661" spans="1:17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94"/>
      <c r="Q661" s="144"/>
    </row>
    <row r="662" spans="1:17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94"/>
      <c r="Q662" s="144"/>
    </row>
    <row r="663" spans="1:17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94"/>
      <c r="Q663" s="144"/>
    </row>
    <row r="664" spans="1:17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94"/>
      <c r="Q664" s="144"/>
    </row>
    <row r="665" spans="1:17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94"/>
      <c r="Q665" s="144"/>
    </row>
    <row r="666" spans="1:17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94"/>
      <c r="Q666" s="144"/>
    </row>
    <row r="667" spans="1:17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94"/>
      <c r="Q667" s="144"/>
    </row>
    <row r="668" spans="1:17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94"/>
      <c r="Q668" s="144"/>
    </row>
    <row r="669" spans="1:17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94"/>
      <c r="Q669" s="144"/>
    </row>
    <row r="670" spans="1:17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94"/>
      <c r="Q670" s="144"/>
    </row>
    <row r="671" spans="1:17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94"/>
      <c r="Q671" s="144"/>
    </row>
    <row r="672" spans="1:17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94"/>
      <c r="Q672" s="144"/>
    </row>
    <row r="673" spans="1:17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94"/>
      <c r="Q673" s="144"/>
    </row>
    <row r="674" spans="1:17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94"/>
      <c r="Q674" s="144"/>
    </row>
    <row r="675" spans="1:17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94"/>
      <c r="Q675" s="144"/>
    </row>
    <row r="676" spans="1:17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94"/>
      <c r="Q676" s="144"/>
    </row>
    <row r="677" spans="1:17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94"/>
      <c r="Q677" s="144"/>
    </row>
    <row r="678" spans="1:17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94"/>
      <c r="Q678" s="144"/>
    </row>
    <row r="679" spans="1:17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94"/>
      <c r="Q679" s="144"/>
    </row>
    <row r="680" spans="1:17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94"/>
      <c r="Q680" s="144"/>
    </row>
    <row r="681" spans="1:17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94"/>
      <c r="Q681" s="144"/>
    </row>
    <row r="682" spans="1:17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94"/>
      <c r="Q682" s="144"/>
    </row>
    <row r="683" spans="1:17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94"/>
      <c r="Q683" s="144"/>
    </row>
    <row r="684" spans="1:17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94"/>
      <c r="Q684" s="144"/>
    </row>
    <row r="685" spans="1:17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94"/>
      <c r="Q685" s="144"/>
    </row>
    <row r="686" spans="1:17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94"/>
      <c r="Q686" s="144"/>
    </row>
    <row r="687" spans="1:17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94"/>
      <c r="Q687" s="144"/>
    </row>
    <row r="688" spans="1:17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94"/>
      <c r="Q688" s="144"/>
    </row>
    <row r="689" spans="1:17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94"/>
      <c r="Q689" s="144"/>
    </row>
    <row r="690" spans="1:17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94"/>
      <c r="Q690" s="144"/>
    </row>
    <row r="691" spans="1:17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94"/>
      <c r="Q691" s="144"/>
    </row>
    <row r="692" spans="1:17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94"/>
      <c r="Q692" s="144"/>
    </row>
    <row r="693" spans="1:17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94"/>
      <c r="Q693" s="144"/>
    </row>
    <row r="694" spans="1:17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94"/>
      <c r="Q694" s="144"/>
    </row>
    <row r="695" spans="1:17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94"/>
      <c r="Q695" s="144"/>
    </row>
    <row r="696" spans="1:17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94"/>
      <c r="Q696" s="144"/>
    </row>
    <row r="697" spans="1:17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94"/>
      <c r="Q697" s="144"/>
    </row>
    <row r="698" spans="1:17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94"/>
      <c r="Q698" s="144"/>
    </row>
    <row r="699" spans="1:17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94"/>
      <c r="Q699" s="144"/>
    </row>
    <row r="700" spans="1:17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94"/>
      <c r="Q700" s="144"/>
    </row>
    <row r="701" spans="1:17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94"/>
      <c r="Q701" s="144"/>
    </row>
    <row r="702" spans="1:17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94"/>
      <c r="Q702" s="144"/>
    </row>
    <row r="703" spans="1:17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94"/>
      <c r="Q703" s="144"/>
    </row>
    <row r="704" spans="1:17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94"/>
      <c r="Q704" s="144"/>
    </row>
    <row r="705" spans="1:17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94"/>
      <c r="Q705" s="144"/>
    </row>
    <row r="706" spans="1:17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94"/>
      <c r="Q706" s="144"/>
    </row>
    <row r="707" spans="1:17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94"/>
      <c r="Q707" s="144"/>
    </row>
    <row r="708" spans="1:17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94"/>
      <c r="Q708" s="144"/>
    </row>
    <row r="709" spans="1:17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94"/>
      <c r="Q709" s="144"/>
    </row>
    <row r="710" spans="1:17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94"/>
      <c r="Q710" s="144"/>
    </row>
    <row r="711" spans="1:17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94"/>
      <c r="Q711" s="144"/>
    </row>
    <row r="712" spans="1:17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94"/>
      <c r="Q712" s="144"/>
    </row>
    <row r="713" spans="1:17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94"/>
      <c r="Q713" s="144"/>
    </row>
    <row r="714" spans="1:17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94"/>
      <c r="Q714" s="144"/>
    </row>
    <row r="715" spans="1:17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94"/>
      <c r="Q715" s="144"/>
    </row>
    <row r="716" spans="1:17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94"/>
      <c r="Q716" s="144"/>
    </row>
    <row r="717" spans="1:17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94"/>
      <c r="Q717" s="144"/>
    </row>
    <row r="718" spans="1:17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94"/>
      <c r="Q718" s="144"/>
    </row>
    <row r="719" spans="1:17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94"/>
      <c r="Q719" s="144"/>
    </row>
    <row r="720" spans="1:17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94"/>
      <c r="Q720" s="144"/>
    </row>
    <row r="721" spans="1:17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94"/>
      <c r="Q721" s="144"/>
    </row>
    <row r="722" spans="1:17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94"/>
      <c r="Q722" s="144"/>
    </row>
    <row r="723" spans="1:17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94"/>
      <c r="Q723" s="144"/>
    </row>
    <row r="724" spans="1:17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94"/>
      <c r="Q724" s="144"/>
    </row>
    <row r="725" spans="1:17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94"/>
      <c r="Q725" s="144"/>
    </row>
    <row r="726" spans="1:17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94"/>
      <c r="Q726" s="144"/>
    </row>
    <row r="727" spans="1:17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94"/>
      <c r="Q727" s="144"/>
    </row>
    <row r="728" spans="1:17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94"/>
      <c r="Q728" s="144"/>
    </row>
    <row r="729" spans="1:17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94"/>
      <c r="Q729" s="144"/>
    </row>
    <row r="730" spans="1:17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94"/>
      <c r="Q730" s="144"/>
    </row>
    <row r="731" spans="1:17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94"/>
      <c r="Q731" s="144"/>
    </row>
    <row r="732" spans="1:17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94"/>
      <c r="Q732" s="144"/>
    </row>
    <row r="733" spans="1:17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94"/>
      <c r="Q733" s="144"/>
    </row>
    <row r="734" spans="1:17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94"/>
      <c r="Q734" s="144"/>
    </row>
    <row r="735" spans="1:17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94"/>
      <c r="Q735" s="144"/>
    </row>
    <row r="736" spans="1:17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94"/>
      <c r="Q736" s="144"/>
    </row>
    <row r="737" spans="1:17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94"/>
      <c r="Q737" s="144"/>
    </row>
    <row r="738" spans="1:17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94"/>
      <c r="Q738" s="144"/>
    </row>
    <row r="739" spans="1:17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94"/>
      <c r="Q739" s="144"/>
    </row>
    <row r="740" spans="1:17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94"/>
      <c r="Q740" s="144"/>
    </row>
    <row r="741" spans="1:17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94"/>
      <c r="Q741" s="144"/>
    </row>
    <row r="742" spans="1:17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94"/>
      <c r="Q742" s="144"/>
    </row>
    <row r="743" spans="1:17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94"/>
      <c r="Q743" s="144"/>
    </row>
    <row r="744" spans="1:17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94"/>
      <c r="Q744" s="144"/>
    </row>
    <row r="745" spans="1:17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94"/>
      <c r="Q745" s="144"/>
    </row>
    <row r="746" spans="1:17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94"/>
      <c r="Q746" s="144"/>
    </row>
    <row r="747" spans="1:17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94"/>
      <c r="Q747" s="144"/>
    </row>
    <row r="748" spans="1:17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94"/>
      <c r="Q748" s="144"/>
    </row>
    <row r="749" spans="1:17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94"/>
      <c r="Q749" s="144"/>
    </row>
    <row r="750" spans="1:17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94"/>
      <c r="Q750" s="144"/>
    </row>
    <row r="751" spans="1:17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94"/>
      <c r="Q751" s="144"/>
    </row>
    <row r="752" spans="1:17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94"/>
      <c r="Q752" s="144"/>
    </row>
    <row r="753" spans="1:17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94"/>
      <c r="Q753" s="144"/>
    </row>
    <row r="754" spans="1:17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94"/>
      <c r="Q754" s="144"/>
    </row>
    <row r="755" spans="1:17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94"/>
      <c r="Q755" s="144"/>
    </row>
    <row r="756" spans="1:17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94"/>
      <c r="Q756" s="144"/>
    </row>
    <row r="757" spans="1:17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94"/>
      <c r="Q757" s="144"/>
    </row>
    <row r="758" spans="1:17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94"/>
      <c r="Q758" s="144"/>
    </row>
    <row r="759" spans="1:17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94"/>
      <c r="Q759" s="144"/>
    </row>
    <row r="760" spans="1:17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94"/>
      <c r="Q760" s="144"/>
    </row>
    <row r="761" spans="1:17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94"/>
      <c r="Q761" s="144"/>
    </row>
    <row r="762" spans="1:17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94"/>
      <c r="Q762" s="144"/>
    </row>
    <row r="763" spans="1:17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94"/>
      <c r="Q763" s="144"/>
    </row>
    <row r="764" spans="1:17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94"/>
      <c r="Q764" s="144"/>
    </row>
    <row r="765" spans="1:17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94"/>
      <c r="Q765" s="144"/>
    </row>
    <row r="766" spans="1:17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94"/>
      <c r="Q766" s="144"/>
    </row>
    <row r="767" spans="1:17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94"/>
      <c r="Q767" s="144"/>
    </row>
    <row r="768" spans="1:17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94"/>
      <c r="Q768" s="144"/>
    </row>
    <row r="769" spans="1:17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94"/>
      <c r="Q769" s="144"/>
    </row>
    <row r="770" spans="1:17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94"/>
      <c r="Q770" s="144"/>
    </row>
    <row r="771" spans="1:17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94"/>
      <c r="Q771" s="144"/>
    </row>
    <row r="772" spans="1:17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94"/>
      <c r="Q772" s="144"/>
    </row>
    <row r="773" spans="1:17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94"/>
      <c r="Q773" s="144"/>
    </row>
    <row r="774" spans="1:17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94"/>
      <c r="Q774" s="144"/>
    </row>
    <row r="775" spans="1:17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94"/>
      <c r="Q775" s="144"/>
    </row>
    <row r="776" spans="1:17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94"/>
      <c r="Q776" s="144"/>
    </row>
    <row r="777" spans="1:17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94"/>
      <c r="Q777" s="144"/>
    </row>
    <row r="778" spans="1:17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94"/>
      <c r="Q778" s="144"/>
    </row>
    <row r="779" spans="1:17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94"/>
      <c r="Q779" s="144"/>
    </row>
    <row r="780" spans="1:17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94"/>
      <c r="Q780" s="144"/>
    </row>
    <row r="781" spans="1:17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94"/>
      <c r="Q781" s="144"/>
    </row>
    <row r="782" spans="1:17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94"/>
      <c r="Q782" s="144"/>
    </row>
    <row r="783" spans="1:17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94"/>
      <c r="Q783" s="144"/>
    </row>
    <row r="784" spans="1:17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94"/>
      <c r="Q784" s="144"/>
    </row>
    <row r="785" spans="1:17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94"/>
      <c r="Q785" s="144"/>
    </row>
    <row r="786" spans="1:17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94"/>
      <c r="Q786" s="144"/>
    </row>
    <row r="787" spans="1:17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94"/>
      <c r="Q787" s="144"/>
    </row>
    <row r="788" spans="1:17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94"/>
      <c r="Q788" s="144"/>
    </row>
    <row r="789" spans="1:17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94"/>
      <c r="Q789" s="144"/>
    </row>
    <row r="790" spans="1:17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94"/>
      <c r="Q790" s="144"/>
    </row>
    <row r="791" spans="1:17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94"/>
      <c r="Q791" s="144"/>
    </row>
    <row r="792" spans="1:17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94"/>
      <c r="Q792" s="144"/>
    </row>
    <row r="793" spans="1:17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94"/>
      <c r="Q793" s="144"/>
    </row>
    <row r="794" spans="1:17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94"/>
      <c r="Q794" s="144"/>
    </row>
    <row r="795" spans="1:17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94"/>
      <c r="Q795" s="144"/>
    </row>
    <row r="796" spans="1:17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94"/>
      <c r="Q796" s="144"/>
    </row>
    <row r="797" spans="1:17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94"/>
      <c r="Q797" s="144"/>
    </row>
    <row r="798" spans="1:17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94"/>
      <c r="Q798" s="144"/>
    </row>
    <row r="799" spans="1:17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94"/>
      <c r="Q799" s="144"/>
    </row>
    <row r="800" spans="1:17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94"/>
      <c r="Q800" s="144"/>
    </row>
    <row r="801" spans="1:17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94"/>
      <c r="Q801" s="144"/>
    </row>
    <row r="802" spans="1:17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94"/>
      <c r="Q802" s="144"/>
    </row>
    <row r="803" spans="1:17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94"/>
      <c r="Q803" s="144"/>
    </row>
    <row r="804" spans="1:17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94"/>
      <c r="Q804" s="144"/>
    </row>
    <row r="805" spans="1:17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94"/>
      <c r="Q805" s="144"/>
    </row>
    <row r="806" spans="1:17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94"/>
      <c r="Q806" s="144"/>
    </row>
    <row r="807" spans="1:17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94"/>
      <c r="Q807" s="144"/>
    </row>
    <row r="808" spans="1:17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94"/>
      <c r="Q808" s="144"/>
    </row>
    <row r="809" spans="1:17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94"/>
      <c r="Q809" s="144"/>
    </row>
    <row r="810" spans="1:17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94"/>
      <c r="Q810" s="144"/>
    </row>
    <row r="811" spans="1:17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94"/>
      <c r="Q811" s="144"/>
    </row>
    <row r="812" spans="1:17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94"/>
      <c r="Q812" s="144"/>
    </row>
    <row r="813" spans="1:17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94"/>
      <c r="Q813" s="144"/>
    </row>
    <row r="814" spans="1:17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94"/>
      <c r="Q814" s="144"/>
    </row>
    <row r="815" spans="1:17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94"/>
      <c r="Q815" s="144"/>
    </row>
    <row r="816" spans="1:17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94"/>
      <c r="Q816" s="144"/>
    </row>
    <row r="817" spans="1:17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94"/>
      <c r="Q817" s="144"/>
    </row>
    <row r="818" spans="1:17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94"/>
      <c r="Q818" s="144"/>
    </row>
    <row r="819" spans="1:17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94"/>
      <c r="Q819" s="144"/>
    </row>
    <row r="820" spans="1:17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94"/>
      <c r="Q820" s="144"/>
    </row>
    <row r="821" spans="1:17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94"/>
      <c r="Q821" s="144"/>
    </row>
    <row r="822" spans="1:17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94"/>
      <c r="Q822" s="144"/>
    </row>
    <row r="823" spans="1:17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94"/>
      <c r="Q823" s="144"/>
    </row>
    <row r="824" spans="1:17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94"/>
      <c r="Q824" s="144"/>
    </row>
    <row r="825" spans="1:17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94"/>
      <c r="Q825" s="144"/>
    </row>
    <row r="826" spans="1:17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94"/>
      <c r="Q826" s="144"/>
    </row>
    <row r="827" spans="1:17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94"/>
      <c r="Q827" s="144"/>
    </row>
    <row r="828" spans="1:17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94"/>
      <c r="Q828" s="144"/>
    </row>
    <row r="829" spans="1:17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94"/>
      <c r="Q829" s="144"/>
    </row>
    <row r="830" spans="1:17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94"/>
      <c r="Q830" s="144"/>
    </row>
    <row r="831" spans="1:17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94"/>
      <c r="Q831" s="144"/>
    </row>
    <row r="832" spans="1:17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94"/>
      <c r="Q832" s="144"/>
    </row>
    <row r="833" spans="1:17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94"/>
      <c r="Q833" s="144"/>
    </row>
    <row r="834" spans="1:17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94"/>
      <c r="Q834" s="144"/>
    </row>
    <row r="835" spans="1:17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94"/>
      <c r="Q835" s="144"/>
    </row>
    <row r="836" spans="1:17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94"/>
      <c r="Q836" s="144"/>
    </row>
    <row r="837" spans="1:17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94"/>
      <c r="Q837" s="144"/>
    </row>
    <row r="838" spans="1:17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94"/>
      <c r="Q838" s="144"/>
    </row>
    <row r="839" spans="1:17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94"/>
      <c r="Q839" s="144"/>
    </row>
    <row r="840" spans="1:17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94"/>
      <c r="Q840" s="144"/>
    </row>
    <row r="841" spans="1:17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94"/>
      <c r="Q841" s="144"/>
    </row>
    <row r="842" spans="1:17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94"/>
      <c r="Q842" s="144"/>
    </row>
    <row r="843" spans="1:17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94"/>
      <c r="Q843" s="144"/>
    </row>
    <row r="844" spans="1:17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94"/>
      <c r="Q844" s="144"/>
    </row>
    <row r="845" spans="1:17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94"/>
      <c r="Q845" s="144"/>
    </row>
    <row r="846" spans="1:17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94"/>
      <c r="Q846" s="144"/>
    </row>
    <row r="847" spans="1:17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94"/>
      <c r="Q847" s="144"/>
    </row>
    <row r="848" spans="1:17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94"/>
      <c r="Q848" s="144"/>
    </row>
    <row r="849" spans="1:17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94"/>
      <c r="Q849" s="144"/>
    </row>
    <row r="850" spans="1:17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94"/>
      <c r="Q850" s="144"/>
    </row>
    <row r="851" spans="1:17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94"/>
      <c r="Q851" s="144"/>
    </row>
    <row r="852" spans="1:17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94"/>
      <c r="Q852" s="144"/>
    </row>
    <row r="853" spans="1:17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94"/>
      <c r="Q853" s="144"/>
    </row>
    <row r="854" spans="1:17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94"/>
      <c r="Q854" s="144"/>
    </row>
    <row r="855" spans="1:17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94"/>
      <c r="Q855" s="144"/>
    </row>
    <row r="856" spans="1:17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94"/>
      <c r="Q856" s="144"/>
    </row>
    <row r="857" spans="1:17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94"/>
      <c r="Q857" s="144"/>
    </row>
    <row r="858" spans="1:17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94"/>
      <c r="Q858" s="144"/>
    </row>
    <row r="859" spans="1:17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94"/>
      <c r="Q859" s="144"/>
    </row>
    <row r="860" spans="1:17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94"/>
      <c r="Q860" s="144"/>
    </row>
    <row r="861" spans="1:17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94"/>
      <c r="Q861" s="144"/>
    </row>
    <row r="862" spans="1:17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94"/>
      <c r="Q862" s="144"/>
    </row>
    <row r="863" spans="1:17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94"/>
      <c r="Q863" s="144"/>
    </row>
    <row r="864" spans="1:17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94"/>
      <c r="Q864" s="144"/>
    </row>
    <row r="865" spans="1:17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94"/>
      <c r="Q865" s="144"/>
    </row>
    <row r="866" spans="1:17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94"/>
      <c r="Q866" s="144"/>
    </row>
    <row r="867" spans="1:17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94"/>
      <c r="Q867" s="144"/>
    </row>
    <row r="868" spans="1:17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94"/>
      <c r="Q868" s="144"/>
    </row>
    <row r="869" spans="1:17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94"/>
      <c r="Q869" s="144"/>
    </row>
    <row r="870" spans="1:17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94"/>
      <c r="Q870" s="144"/>
    </row>
    <row r="871" spans="1:17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94"/>
      <c r="Q871" s="144"/>
    </row>
    <row r="872" spans="1:17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94"/>
      <c r="Q872" s="144"/>
    </row>
    <row r="873" spans="1:17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94"/>
      <c r="Q873" s="144"/>
    </row>
    <row r="874" spans="1:17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94"/>
      <c r="Q874" s="144"/>
    </row>
    <row r="875" spans="1:17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94"/>
      <c r="Q875" s="144"/>
    </row>
    <row r="876" spans="1:17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94"/>
      <c r="Q876" s="144"/>
    </row>
    <row r="877" spans="1:17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94"/>
      <c r="Q877" s="144"/>
    </row>
    <row r="878" spans="1:17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94"/>
      <c r="Q878" s="144"/>
    </row>
    <row r="879" spans="1:17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94"/>
      <c r="Q879" s="144"/>
    </row>
    <row r="880" spans="1:17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94"/>
      <c r="Q880" s="144"/>
    </row>
    <row r="881" spans="1:17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94"/>
      <c r="Q881" s="144"/>
    </row>
    <row r="882" spans="1:17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94"/>
      <c r="Q882" s="144"/>
    </row>
    <row r="883" spans="1:17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94"/>
      <c r="Q883" s="144"/>
    </row>
    <row r="884" spans="1:17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94"/>
      <c r="Q884" s="144"/>
    </row>
    <row r="885" spans="1:17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94"/>
      <c r="Q885" s="144"/>
    </row>
    <row r="886" spans="1:17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94"/>
      <c r="Q886" s="144"/>
    </row>
    <row r="887" spans="1:17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94"/>
      <c r="Q887" s="144"/>
    </row>
    <row r="888" spans="1:17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94"/>
      <c r="Q888" s="144"/>
    </row>
    <row r="889" spans="1:17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94"/>
      <c r="Q889" s="144"/>
    </row>
    <row r="890" spans="1:17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94"/>
      <c r="Q890" s="144"/>
    </row>
    <row r="891" spans="1:17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94"/>
      <c r="Q891" s="144"/>
    </row>
    <row r="892" spans="1:17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94"/>
      <c r="Q892" s="144"/>
    </row>
    <row r="893" spans="1:17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94"/>
      <c r="Q893" s="144"/>
    </row>
    <row r="894" spans="1:17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94"/>
      <c r="Q894" s="144"/>
    </row>
    <row r="895" spans="1:17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94"/>
      <c r="Q895" s="144"/>
    </row>
    <row r="896" spans="1:17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94"/>
      <c r="Q896" s="144"/>
    </row>
    <row r="897" spans="1:17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94"/>
      <c r="Q897" s="144"/>
    </row>
    <row r="898" spans="1:17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94"/>
      <c r="Q898" s="144"/>
    </row>
    <row r="899" spans="1:17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94"/>
      <c r="Q899" s="144"/>
    </row>
    <row r="900" spans="1:17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94"/>
      <c r="Q900" s="144"/>
    </row>
    <row r="901" spans="1:17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94"/>
      <c r="Q901" s="144"/>
    </row>
    <row r="902" spans="1:17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94"/>
      <c r="Q902" s="144"/>
    </row>
    <row r="903" spans="1:17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94"/>
      <c r="Q903" s="144"/>
    </row>
    <row r="904" spans="1:17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94"/>
      <c r="Q904" s="144"/>
    </row>
    <row r="905" spans="1:17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94"/>
      <c r="Q905" s="144"/>
    </row>
    <row r="906" spans="1:17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94"/>
      <c r="Q906" s="144"/>
    </row>
    <row r="907" spans="1:17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94"/>
      <c r="Q907" s="144"/>
    </row>
    <row r="908" spans="1:17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94"/>
      <c r="Q908" s="144"/>
    </row>
    <row r="909" spans="1:17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94"/>
      <c r="Q909" s="144"/>
    </row>
    <row r="910" spans="1:17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94"/>
      <c r="Q910" s="144"/>
    </row>
    <row r="911" spans="1:17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94"/>
      <c r="Q911" s="144"/>
    </row>
    <row r="912" spans="1:17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94"/>
      <c r="Q912" s="144"/>
    </row>
    <row r="913" spans="1:17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94"/>
      <c r="Q913" s="144"/>
    </row>
    <row r="914" spans="1:17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94"/>
      <c r="Q914" s="144"/>
    </row>
    <row r="915" spans="1:17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94"/>
      <c r="Q915" s="144"/>
    </row>
    <row r="916" spans="1:17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94"/>
      <c r="Q916" s="144"/>
    </row>
    <row r="917" spans="1:17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94"/>
      <c r="Q917" s="144"/>
    </row>
    <row r="918" spans="1:17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94"/>
      <c r="Q918" s="144"/>
    </row>
    <row r="919" spans="1:17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94"/>
      <c r="Q919" s="144"/>
    </row>
    <row r="920" spans="1:17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94"/>
      <c r="Q920" s="144"/>
    </row>
    <row r="921" spans="1:17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94"/>
      <c r="Q921" s="144"/>
    </row>
    <row r="922" spans="1:17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94"/>
      <c r="Q922" s="144"/>
    </row>
    <row r="923" spans="1:17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94"/>
      <c r="Q923" s="144"/>
    </row>
    <row r="924" spans="1:17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94"/>
      <c r="Q924" s="144"/>
    </row>
    <row r="925" spans="1:17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94"/>
      <c r="Q925" s="144"/>
    </row>
    <row r="926" spans="1:17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94"/>
      <c r="Q926" s="144"/>
    </row>
    <row r="927" spans="1:17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94"/>
      <c r="Q927" s="144"/>
    </row>
    <row r="928" spans="1:17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94"/>
      <c r="Q928" s="144"/>
    </row>
    <row r="929" spans="1:17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94"/>
      <c r="Q929" s="144"/>
    </row>
    <row r="930" spans="1:17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94"/>
      <c r="Q930" s="144"/>
    </row>
    <row r="931" spans="1:17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94"/>
      <c r="Q931" s="144"/>
    </row>
    <row r="932" spans="1:17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94"/>
      <c r="Q932" s="144"/>
    </row>
    <row r="933" spans="1:17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94"/>
      <c r="Q933" s="144"/>
    </row>
    <row r="934" spans="1:17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94"/>
      <c r="Q934" s="144"/>
    </row>
    <row r="935" spans="1:17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94"/>
      <c r="Q935" s="144"/>
    </row>
    <row r="936" spans="1:17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94"/>
      <c r="Q936" s="144"/>
    </row>
    <row r="937" spans="1:17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94"/>
      <c r="Q937" s="144"/>
    </row>
    <row r="938" spans="1:17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94"/>
      <c r="Q938" s="144"/>
    </row>
    <row r="939" spans="1:17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94"/>
      <c r="Q939" s="144"/>
    </row>
    <row r="940" spans="1:17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94"/>
      <c r="Q940" s="144"/>
    </row>
    <row r="941" spans="1:17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94"/>
      <c r="Q941" s="144"/>
    </row>
    <row r="942" spans="1:17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94"/>
      <c r="Q942" s="144"/>
    </row>
    <row r="943" spans="1:17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94"/>
      <c r="Q943" s="144"/>
    </row>
    <row r="944" spans="1:17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94"/>
      <c r="Q944" s="144"/>
    </row>
    <row r="945" spans="1:17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94"/>
      <c r="Q945" s="144"/>
    </row>
    <row r="946" spans="1:17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94"/>
      <c r="Q946" s="144"/>
    </row>
    <row r="947" spans="1:17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94"/>
      <c r="Q947" s="144"/>
    </row>
    <row r="948" spans="1:17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94"/>
      <c r="Q948" s="144"/>
    </row>
    <row r="949" spans="1:17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94"/>
      <c r="Q949" s="144"/>
    </row>
    <row r="950" spans="1:17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94"/>
      <c r="Q950" s="144"/>
    </row>
    <row r="951" spans="1:17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94"/>
      <c r="Q951" s="144"/>
    </row>
    <row r="952" spans="1:17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94"/>
      <c r="Q952" s="144"/>
    </row>
    <row r="953" spans="1:17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94"/>
      <c r="Q953" s="144"/>
    </row>
    <row r="954" spans="1:17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94"/>
      <c r="Q954" s="144"/>
    </row>
    <row r="955" spans="1:17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94"/>
      <c r="Q955" s="144"/>
    </row>
    <row r="956" spans="1:17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94"/>
      <c r="Q956" s="144"/>
    </row>
    <row r="957" spans="1:17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94"/>
      <c r="Q957" s="144"/>
    </row>
    <row r="958" spans="1:17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94"/>
      <c r="Q958" s="144"/>
    </row>
    <row r="959" spans="1:17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94"/>
      <c r="Q959" s="144"/>
    </row>
    <row r="960" spans="1:17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94"/>
      <c r="Q960" s="144"/>
    </row>
    <row r="961" spans="1:17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94"/>
      <c r="Q961" s="144"/>
    </row>
    <row r="962" spans="1:17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94"/>
      <c r="Q962" s="144"/>
    </row>
    <row r="963" spans="1:17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94"/>
      <c r="Q963" s="144"/>
    </row>
    <row r="964" spans="1:17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94"/>
      <c r="Q964" s="144"/>
    </row>
    <row r="965" spans="1:17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94"/>
      <c r="Q965" s="144"/>
    </row>
    <row r="966" spans="1:17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94"/>
      <c r="Q966" s="144"/>
    </row>
    <row r="967" spans="1:17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94"/>
      <c r="Q967" s="144"/>
    </row>
    <row r="968" spans="1:17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94"/>
      <c r="Q968" s="144"/>
    </row>
    <row r="969" spans="1:17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94"/>
      <c r="Q969" s="144"/>
    </row>
    <row r="970" spans="1:17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94"/>
      <c r="Q970" s="144"/>
    </row>
    <row r="971" spans="1:17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94"/>
      <c r="Q971" s="144"/>
    </row>
    <row r="972" spans="1:17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94"/>
      <c r="Q972" s="144"/>
    </row>
    <row r="973" spans="1:17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94"/>
      <c r="Q973" s="144"/>
    </row>
    <row r="974" spans="1:17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94"/>
      <c r="Q974" s="144"/>
    </row>
    <row r="975" spans="1:17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94"/>
      <c r="Q975" s="144"/>
    </row>
    <row r="976" spans="1:17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94"/>
      <c r="Q976" s="144"/>
    </row>
    <row r="977" spans="1:17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94"/>
      <c r="Q977" s="144"/>
    </row>
    <row r="978" spans="1:17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94"/>
      <c r="Q978" s="144"/>
    </row>
    <row r="979" spans="1:17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94"/>
      <c r="Q979" s="144"/>
    </row>
    <row r="980" spans="1:17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94"/>
      <c r="Q980" s="144"/>
    </row>
    <row r="981" spans="1:17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94"/>
      <c r="Q981" s="144"/>
    </row>
    <row r="982" spans="1:17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94"/>
      <c r="Q982" s="144"/>
    </row>
    <row r="983" spans="1:17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94"/>
      <c r="Q983" s="144"/>
    </row>
    <row r="984" spans="1:17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94"/>
      <c r="Q984" s="144"/>
    </row>
    <row r="985" spans="1:17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94"/>
      <c r="Q985" s="144"/>
    </row>
    <row r="986" spans="1:17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94"/>
      <c r="Q986" s="144"/>
    </row>
    <row r="987" spans="1:17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94"/>
      <c r="Q987" s="144"/>
    </row>
    <row r="988" spans="1:17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94"/>
      <c r="Q988" s="144"/>
    </row>
    <row r="989" spans="1:17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94"/>
      <c r="Q989" s="144"/>
    </row>
    <row r="990" spans="1:17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94"/>
      <c r="Q990" s="144"/>
    </row>
    <row r="991" spans="1:17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94"/>
      <c r="Q991" s="144"/>
    </row>
    <row r="992" spans="1:17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94"/>
      <c r="Q992" s="144"/>
    </row>
    <row r="993" spans="1:17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94"/>
      <c r="Q993" s="144"/>
    </row>
    <row r="994" spans="1:17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94"/>
      <c r="Q994" s="144"/>
    </row>
    <row r="995" spans="1:17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94"/>
      <c r="Q995" s="144"/>
    </row>
    <row r="996" spans="1:17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94"/>
      <c r="Q996" s="144"/>
    </row>
    <row r="997" spans="1:17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94"/>
      <c r="Q997" s="144"/>
    </row>
    <row r="998" spans="1:17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94"/>
      <c r="Q998" s="144"/>
    </row>
    <row r="999" spans="1:17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94"/>
      <c r="Q999" s="144"/>
    </row>
    <row r="1000" spans="1:17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94"/>
      <c r="Q1000" s="144"/>
    </row>
    <row r="1001" spans="1:17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94"/>
      <c r="Q1001" s="144"/>
    </row>
    <row r="1002" spans="1:17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94"/>
      <c r="Q1002" s="144"/>
    </row>
    <row r="1003" spans="1:17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94"/>
      <c r="Q1003" s="144"/>
    </row>
    <row r="1004" spans="1:17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94"/>
      <c r="Q1004" s="144"/>
    </row>
    <row r="1005" spans="1:17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94"/>
      <c r="Q1005" s="144"/>
    </row>
    <row r="1006" spans="1:17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94"/>
      <c r="Q1006" s="144"/>
    </row>
    <row r="1007" spans="1:17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94"/>
      <c r="Q1007" s="144"/>
    </row>
    <row r="1008" spans="1:17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94"/>
      <c r="Q1008" s="144"/>
    </row>
    <row r="1009" spans="1:17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94"/>
      <c r="Q1009" s="144"/>
    </row>
    <row r="1010" spans="1:17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94"/>
      <c r="Q1010" s="144"/>
    </row>
    <row r="1011" spans="1:17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94"/>
      <c r="Q1011" s="144"/>
    </row>
    <row r="1012" spans="1:17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94"/>
      <c r="Q1012" s="144"/>
    </row>
    <row r="1013" spans="1:17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94"/>
      <c r="Q1013" s="144"/>
    </row>
    <row r="1014" spans="1:17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94"/>
      <c r="Q1014" s="144"/>
    </row>
    <row r="1015" spans="1:17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94"/>
      <c r="Q1015" s="144"/>
    </row>
    <row r="1016" spans="1:17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94"/>
      <c r="Q1016" s="144"/>
    </row>
    <row r="1017" spans="1:17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94"/>
      <c r="Q1017" s="144"/>
    </row>
    <row r="1018" spans="1:17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94"/>
      <c r="Q1018" s="144"/>
    </row>
    <row r="1019" spans="1:17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94"/>
      <c r="Q1019" s="144"/>
    </row>
    <row r="1020" spans="1:17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94"/>
      <c r="Q1020" s="144"/>
    </row>
    <row r="1021" spans="1:17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94"/>
      <c r="Q1021" s="144"/>
    </row>
    <row r="1022" spans="1:17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94"/>
      <c r="Q1022" s="144"/>
    </row>
    <row r="1023" spans="1:17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94"/>
      <c r="Q1023" s="144"/>
    </row>
    <row r="1024" spans="1:17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94"/>
      <c r="Q1024" s="144"/>
    </row>
    <row r="1025" spans="1:17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94"/>
      <c r="Q1025" s="144"/>
    </row>
    <row r="1026" spans="1:17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94"/>
      <c r="Q1026" s="144"/>
    </row>
    <row r="1027" spans="1:17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94"/>
      <c r="Q1027" s="144"/>
    </row>
    <row r="1028" spans="1:17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94"/>
      <c r="Q1028" s="144"/>
    </row>
    <row r="1029" spans="1:17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94"/>
      <c r="Q1029" s="144"/>
    </row>
    <row r="1030" spans="1:17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94"/>
      <c r="Q1030" s="144"/>
    </row>
    <row r="1031" spans="1:17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94"/>
      <c r="Q1031" s="144"/>
    </row>
    <row r="1032" spans="1:17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94"/>
      <c r="Q1032" s="144"/>
    </row>
    <row r="1033" spans="1:17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94"/>
      <c r="Q1033" s="144"/>
    </row>
    <row r="1034" spans="1:17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94"/>
      <c r="Q1034" s="144"/>
    </row>
    <row r="1035" spans="1:17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94"/>
      <c r="Q1035" s="144"/>
    </row>
    <row r="1036" spans="1:17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94"/>
      <c r="Q1036" s="144"/>
    </row>
    <row r="1037" spans="1:17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94"/>
      <c r="Q1037" s="144"/>
    </row>
    <row r="1038" spans="1:17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94"/>
      <c r="Q1038" s="144"/>
    </row>
    <row r="1039" spans="1:17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94"/>
      <c r="Q1039" s="144"/>
    </row>
    <row r="1040" spans="1:17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94"/>
      <c r="Q1040" s="144"/>
    </row>
    <row r="1041" spans="1:17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94"/>
      <c r="Q1041" s="144"/>
    </row>
    <row r="1042" spans="1:17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94"/>
      <c r="Q1042" s="144"/>
    </row>
    <row r="1043" spans="1:17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94"/>
      <c r="Q1043" s="144"/>
    </row>
    <row r="1044" spans="1:17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94"/>
      <c r="Q1044" s="144"/>
    </row>
    <row r="1045" spans="1:17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94"/>
      <c r="Q1045" s="144"/>
    </row>
    <row r="1046" spans="1:17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94"/>
      <c r="Q1046" s="144"/>
    </row>
    <row r="1047" spans="1:17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94"/>
      <c r="Q1047" s="144"/>
    </row>
    <row r="1048" spans="1:17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94"/>
      <c r="Q1048" s="144"/>
    </row>
    <row r="1049" spans="1:17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94"/>
      <c r="Q1049" s="144"/>
    </row>
    <row r="1050" spans="1:17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94"/>
      <c r="Q1050" s="144"/>
    </row>
    <row r="1051" spans="1:17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94"/>
      <c r="Q1051" s="144"/>
    </row>
    <row r="1052" spans="1:17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94"/>
      <c r="Q1052" s="144"/>
    </row>
    <row r="1053" spans="1:17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94"/>
      <c r="Q1053" s="144"/>
    </row>
    <row r="1054" spans="1:17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94"/>
      <c r="Q1054" s="144"/>
    </row>
    <row r="1055" spans="1:17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94"/>
      <c r="Q1055" s="144"/>
    </row>
    <row r="1056" spans="1:17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94"/>
      <c r="Q1056" s="144"/>
    </row>
    <row r="1057" spans="1:17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94"/>
      <c r="Q1057" s="144"/>
    </row>
    <row r="1058" spans="1:17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94"/>
      <c r="Q1058" s="144"/>
    </row>
    <row r="1059" spans="1:17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94"/>
      <c r="Q1059" s="144"/>
    </row>
    <row r="1060" spans="1:17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94"/>
      <c r="Q1060" s="144"/>
    </row>
    <row r="1061" spans="1:17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94"/>
      <c r="Q1061" s="144"/>
    </row>
    <row r="1062" spans="1:17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94"/>
      <c r="Q1062" s="144"/>
    </row>
    <row r="1063" spans="1:17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94"/>
      <c r="Q1063" s="144"/>
    </row>
    <row r="1064" spans="1:17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94"/>
      <c r="Q1064" s="144"/>
    </row>
    <row r="1065" spans="1:17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94"/>
      <c r="Q1065" s="144"/>
    </row>
    <row r="1066" spans="1:17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94"/>
      <c r="Q1066" s="144"/>
    </row>
    <row r="1067" spans="1:17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94"/>
      <c r="Q1067" s="144"/>
    </row>
    <row r="1068" spans="1:17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94"/>
      <c r="Q1068" s="144"/>
    </row>
    <row r="1069" spans="1:17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94"/>
      <c r="Q1069" s="144"/>
    </row>
    <row r="1070" spans="1:17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94"/>
      <c r="Q1070" s="144"/>
    </row>
    <row r="1071" spans="1:17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94"/>
      <c r="Q1071" s="144"/>
    </row>
    <row r="1072" spans="1:17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94"/>
      <c r="Q1072" s="144"/>
    </row>
    <row r="1073" spans="1:17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94"/>
      <c r="Q1073" s="144"/>
    </row>
    <row r="1074" spans="1:17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94"/>
      <c r="Q1074" s="144"/>
    </row>
    <row r="1075" spans="1:17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94"/>
      <c r="Q1075" s="144"/>
    </row>
    <row r="1076" spans="1:17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94"/>
      <c r="Q1076" s="144"/>
    </row>
    <row r="1077" spans="1:17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94"/>
      <c r="Q1077" s="144"/>
    </row>
    <row r="1078" spans="1:17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94"/>
      <c r="Q1078" s="144"/>
    </row>
    <row r="1079" spans="1:17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94"/>
      <c r="Q1079" s="144"/>
    </row>
    <row r="1080" spans="1:17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94"/>
      <c r="Q1080" s="144"/>
    </row>
    <row r="1081" spans="1:17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94"/>
      <c r="Q1081" s="144"/>
    </row>
    <row r="1082" spans="1:17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94"/>
      <c r="Q1082" s="144"/>
    </row>
    <row r="1083" spans="1:17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94"/>
      <c r="Q1083" s="144"/>
    </row>
    <row r="1084" spans="1:17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94"/>
      <c r="Q1084" s="144"/>
    </row>
    <row r="1085" spans="1:17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94"/>
      <c r="Q1085" s="144"/>
    </row>
    <row r="1086" spans="1:17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94"/>
      <c r="Q1086" s="144"/>
    </row>
    <row r="1087" spans="1:17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94"/>
      <c r="Q1087" s="144"/>
    </row>
    <row r="1088" spans="1:17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94"/>
      <c r="Q1088" s="144"/>
    </row>
    <row r="1089" spans="1:17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94"/>
      <c r="Q1089" s="144"/>
    </row>
    <row r="1090" spans="1:17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94"/>
      <c r="Q1090" s="144"/>
    </row>
    <row r="1091" spans="1:17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94"/>
      <c r="Q1091" s="144"/>
    </row>
    <row r="1092" spans="1:17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94"/>
      <c r="Q1092" s="144"/>
    </row>
    <row r="1093" spans="1:17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94"/>
      <c r="Q1093" s="144"/>
    </row>
    <row r="1094" spans="1:17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94"/>
      <c r="Q1094" s="144"/>
    </row>
    <row r="1095" spans="1:17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94"/>
      <c r="Q1095" s="144"/>
    </row>
    <row r="1096" spans="1:17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94"/>
      <c r="Q1096" s="144"/>
    </row>
    <row r="1097" spans="1:17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94"/>
      <c r="Q1097" s="144"/>
    </row>
    <row r="1098" spans="1:17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94"/>
      <c r="Q1098" s="144"/>
    </row>
    <row r="1099" spans="1:17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94"/>
      <c r="Q1099" s="144"/>
    </row>
    <row r="1100" spans="1:17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94"/>
      <c r="Q1100" s="144"/>
    </row>
    <row r="1101" spans="1:17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94"/>
      <c r="Q1101" s="144"/>
    </row>
    <row r="1102" spans="1:17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94"/>
      <c r="Q1102" s="144"/>
    </row>
    <row r="1103" spans="1:17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94"/>
      <c r="Q1103" s="144"/>
    </row>
    <row r="1104" spans="1:17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94"/>
      <c r="Q1104" s="144"/>
    </row>
    <row r="1105" spans="1:17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94"/>
      <c r="Q1105" s="144"/>
    </row>
    <row r="1106" spans="1:17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94"/>
      <c r="Q1106" s="144"/>
    </row>
    <row r="1107" spans="1:17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94"/>
      <c r="Q1107" s="144"/>
    </row>
    <row r="1108" spans="1:17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94"/>
      <c r="Q1108" s="144"/>
    </row>
    <row r="1109" spans="1:17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94"/>
      <c r="Q1109" s="144"/>
    </row>
    <row r="1110" spans="1:17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94"/>
      <c r="Q1110" s="144"/>
    </row>
    <row r="1111" spans="1:17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94"/>
      <c r="Q1111" s="144"/>
    </row>
    <row r="1112" spans="1:17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94"/>
      <c r="Q1112" s="144"/>
    </row>
    <row r="1113" spans="1:17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94"/>
      <c r="Q1113" s="144"/>
    </row>
    <row r="1114" spans="1:17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94"/>
      <c r="Q1114" s="144"/>
    </row>
    <row r="1115" spans="1:17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94"/>
      <c r="Q1115" s="144"/>
    </row>
    <row r="1116" spans="1:17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94"/>
      <c r="Q1116" s="144"/>
    </row>
    <row r="1117" spans="1:17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94"/>
      <c r="Q1117" s="144"/>
    </row>
    <row r="1118" spans="1:17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94"/>
      <c r="Q1118" s="144"/>
    </row>
    <row r="1119" spans="1:17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94"/>
      <c r="Q1119" s="144"/>
    </row>
    <row r="1120" spans="1:17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94"/>
      <c r="Q1120" s="144"/>
    </row>
    <row r="1121" spans="1:17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94"/>
      <c r="Q1121" s="144"/>
    </row>
    <row r="1122" spans="1:17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94"/>
      <c r="Q1122" s="144"/>
    </row>
    <row r="1123" spans="1:17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94"/>
      <c r="Q1123" s="144"/>
    </row>
    <row r="1124" spans="1:17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94"/>
      <c r="Q1124" s="144"/>
    </row>
    <row r="1125" spans="1:17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94"/>
      <c r="Q1125" s="144"/>
    </row>
    <row r="1126" spans="1:17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94"/>
      <c r="Q1126" s="144"/>
    </row>
    <row r="1127" spans="1:17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94"/>
      <c r="Q1127" s="144"/>
    </row>
    <row r="1128" spans="1:17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94"/>
      <c r="Q1128" s="144"/>
    </row>
    <row r="1129" spans="1:17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94"/>
      <c r="Q1129" s="144"/>
    </row>
    <row r="1130" spans="1:17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94"/>
      <c r="Q1130" s="144"/>
    </row>
    <row r="1131" spans="1:17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94"/>
      <c r="Q1131" s="144"/>
    </row>
    <row r="1132" spans="1:17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94"/>
      <c r="Q1132" s="144"/>
    </row>
    <row r="1133" spans="1:17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94"/>
      <c r="Q1133" s="144"/>
    </row>
    <row r="1134" spans="1:17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94"/>
      <c r="Q1134" s="144"/>
    </row>
    <row r="1135" spans="1:17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94"/>
      <c r="Q1135" s="144"/>
    </row>
    <row r="1136" spans="1:17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94"/>
      <c r="Q1136" s="144"/>
    </row>
    <row r="1137" spans="1:17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94"/>
      <c r="Q1137" s="144"/>
    </row>
    <row r="1138" spans="1:17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94"/>
      <c r="Q1138" s="144"/>
    </row>
    <row r="1139" spans="1:17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94"/>
      <c r="Q1139" s="144"/>
    </row>
    <row r="1140" spans="1:17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94"/>
      <c r="Q1140" s="144"/>
    </row>
    <row r="1141" spans="1:17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94"/>
      <c r="Q1141" s="144"/>
    </row>
    <row r="1142" spans="1:17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94"/>
      <c r="Q1142" s="144"/>
    </row>
    <row r="1143" spans="1:17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94"/>
      <c r="Q1143" s="144"/>
    </row>
    <row r="1144" spans="1:17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94"/>
      <c r="Q1144" s="144"/>
    </row>
    <row r="1145" spans="1:17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94"/>
      <c r="Q1145" s="144"/>
    </row>
    <row r="1146" spans="1:17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94"/>
      <c r="Q1146" s="144"/>
    </row>
    <row r="1147" spans="1:17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94"/>
      <c r="Q1147" s="144"/>
    </row>
    <row r="1148" spans="1:17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94"/>
      <c r="Q1148" s="144"/>
    </row>
    <row r="1149" spans="1:17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94"/>
      <c r="Q1149" s="144"/>
    </row>
    <row r="1150" spans="1:17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94"/>
      <c r="Q1150" s="144"/>
    </row>
    <row r="1151" spans="1:17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94"/>
      <c r="Q1151" s="144"/>
    </row>
    <row r="1152" spans="1:17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94"/>
      <c r="Q1152" s="144"/>
    </row>
    <row r="1153" spans="1:17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94"/>
      <c r="Q1153" s="144"/>
    </row>
    <row r="1154" spans="1:17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94"/>
      <c r="Q1154" s="144"/>
    </row>
    <row r="1155" spans="1:17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94"/>
      <c r="Q1155" s="144"/>
    </row>
    <row r="1156" spans="1:17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94"/>
      <c r="Q1156" s="144"/>
    </row>
    <row r="1157" spans="1:17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94"/>
      <c r="Q1157" s="144"/>
    </row>
    <row r="1158" spans="1:17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94"/>
      <c r="Q1158" s="144"/>
    </row>
    <row r="1159" spans="1:17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94"/>
      <c r="Q1159" s="144"/>
    </row>
    <row r="1160" spans="1:17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94"/>
      <c r="Q1160" s="144"/>
    </row>
    <row r="1161" spans="1:17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94"/>
      <c r="Q1161" s="144"/>
    </row>
    <row r="1162" spans="1:17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94"/>
      <c r="Q1162" s="144"/>
    </row>
    <row r="1163" spans="1:17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94"/>
      <c r="Q1163" s="144"/>
    </row>
    <row r="1164" spans="1:17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94"/>
      <c r="Q1164" s="144"/>
    </row>
    <row r="1165" spans="1:17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94"/>
      <c r="Q1165" s="144"/>
    </row>
    <row r="1166" spans="1:17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94"/>
      <c r="Q1166" s="144"/>
    </row>
    <row r="1167" spans="1:17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94"/>
      <c r="Q1167" s="144"/>
    </row>
    <row r="1168" spans="1:17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94"/>
      <c r="Q1168" s="144"/>
    </row>
    <row r="1169" spans="1:17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94"/>
      <c r="Q1169" s="144"/>
    </row>
    <row r="1170" spans="1:17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94"/>
      <c r="Q1170" s="144"/>
    </row>
    <row r="1171" spans="1:17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94"/>
      <c r="Q1171" s="144"/>
    </row>
    <row r="1172" spans="1:17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94"/>
      <c r="Q1172" s="144"/>
    </row>
    <row r="1173" spans="1:17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94"/>
      <c r="Q1173" s="144"/>
    </row>
    <row r="1174" spans="1:17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94"/>
      <c r="Q1174" s="144"/>
    </row>
    <row r="1175" spans="1:17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94"/>
      <c r="Q1175" s="144"/>
    </row>
    <row r="1176" spans="1:17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94"/>
      <c r="Q1176" s="144"/>
    </row>
    <row r="1177" spans="1:17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94"/>
      <c r="Q1177" s="144"/>
    </row>
    <row r="1178" spans="1:17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94"/>
      <c r="Q1178" s="144"/>
    </row>
    <row r="1179" spans="1:17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94"/>
      <c r="Q1179" s="144"/>
    </row>
    <row r="1180" spans="1:17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94"/>
      <c r="Q1180" s="144"/>
    </row>
    <row r="1181" spans="1:17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94"/>
      <c r="Q1181" s="144"/>
    </row>
    <row r="1182" spans="1:17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94"/>
      <c r="Q1182" s="144"/>
    </row>
    <row r="1183" spans="1:17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94"/>
      <c r="Q1183" s="144"/>
    </row>
    <row r="1184" spans="1:17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94"/>
      <c r="Q1184" s="144"/>
    </row>
    <row r="1185" spans="1:17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94"/>
      <c r="Q1185" s="144"/>
    </row>
    <row r="1186" spans="1:17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94"/>
      <c r="Q1186" s="144"/>
    </row>
    <row r="1187" spans="1:17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94"/>
      <c r="Q1187" s="144"/>
    </row>
    <row r="1188" spans="1:17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94"/>
      <c r="Q1188" s="144"/>
    </row>
    <row r="1189" spans="1:17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94"/>
      <c r="Q1189" s="144"/>
    </row>
    <row r="1190" spans="1:17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94"/>
      <c r="Q1190" s="144"/>
    </row>
    <row r="1191" spans="1:17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94"/>
      <c r="Q1191" s="144"/>
    </row>
    <row r="1192" spans="1:17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94"/>
      <c r="Q1192" s="144"/>
    </row>
    <row r="1193" spans="1:17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94"/>
      <c r="Q1193" s="144"/>
    </row>
    <row r="1194" spans="1:17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94"/>
      <c r="Q1194" s="144"/>
    </row>
    <row r="1195" spans="1:17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94"/>
      <c r="Q1195" s="144"/>
    </row>
    <row r="1196" spans="1:17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94"/>
      <c r="Q1196" s="144"/>
    </row>
    <row r="1197" spans="1:17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94"/>
      <c r="Q1197" s="144"/>
    </row>
    <row r="1198" spans="1:17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94"/>
      <c r="Q1198" s="144"/>
    </row>
    <row r="1199" spans="1:17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94"/>
      <c r="Q1199" s="144"/>
    </row>
    <row r="1200" spans="1:17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94"/>
      <c r="Q1200" s="144"/>
    </row>
    <row r="1201" spans="1:17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94"/>
      <c r="Q1201" s="144"/>
    </row>
    <row r="1202" spans="1:17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94"/>
      <c r="Q1202" s="144"/>
    </row>
    <row r="1203" spans="1:17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94"/>
      <c r="Q1203" s="144"/>
    </row>
    <row r="1204" spans="1:17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94"/>
      <c r="Q1204" s="144"/>
    </row>
    <row r="1205" spans="1:17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94"/>
      <c r="Q1205" s="144"/>
    </row>
    <row r="1206" spans="1:17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94"/>
      <c r="Q1206" s="144"/>
    </row>
    <row r="1207" spans="1:17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94"/>
      <c r="Q1207" s="144"/>
    </row>
    <row r="1208" spans="1:17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94"/>
      <c r="Q1208" s="144"/>
    </row>
    <row r="1209" spans="1:17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94"/>
      <c r="Q1209" s="144"/>
    </row>
    <row r="1210" spans="1:17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94"/>
      <c r="Q1210" s="144"/>
    </row>
    <row r="1211" spans="1:17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94"/>
      <c r="Q1211" s="144"/>
    </row>
    <row r="1212" spans="1:17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94"/>
      <c r="Q1212" s="144"/>
    </row>
    <row r="1213" spans="1:17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94"/>
      <c r="Q1213" s="144"/>
    </row>
    <row r="1214" spans="1:17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94"/>
      <c r="Q1214" s="144"/>
    </row>
    <row r="1215" spans="1:17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94"/>
      <c r="Q1215" s="144"/>
    </row>
    <row r="1216" spans="1:17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94"/>
      <c r="Q1216" s="144"/>
    </row>
    <row r="1217" spans="1:17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94"/>
      <c r="Q1217" s="144"/>
    </row>
    <row r="1218" spans="1:17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94"/>
      <c r="Q1218" s="144"/>
    </row>
    <row r="1219" spans="1:17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94"/>
      <c r="Q1219" s="144"/>
    </row>
    <row r="1220" spans="1:17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94"/>
      <c r="Q1220" s="144"/>
    </row>
    <row r="1221" spans="1:17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94"/>
      <c r="Q1221" s="144"/>
    </row>
    <row r="1222" spans="1:17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94"/>
      <c r="Q1222" s="144"/>
    </row>
    <row r="1223" spans="1:17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94"/>
      <c r="Q1223" s="144"/>
    </row>
    <row r="1224" spans="1:17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94"/>
      <c r="Q1224" s="144"/>
    </row>
    <row r="1225" spans="1:17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94"/>
      <c r="Q1225" s="144"/>
    </row>
    <row r="1226" spans="1:17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94"/>
      <c r="Q1226" s="144"/>
    </row>
    <row r="1227" spans="1:17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94"/>
      <c r="Q1227" s="144"/>
    </row>
    <row r="1228" spans="1:17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94"/>
      <c r="Q1228" s="144"/>
    </row>
    <row r="1229" spans="1:17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94"/>
      <c r="Q1229" s="144"/>
    </row>
    <row r="1230" spans="1:17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94"/>
      <c r="Q1230" s="144"/>
    </row>
    <row r="1231" spans="1:17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94"/>
      <c r="Q1231" s="144"/>
    </row>
    <row r="1232" spans="1:17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94"/>
      <c r="Q1232" s="144"/>
    </row>
    <row r="1233" spans="1:17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94"/>
      <c r="Q1233" s="144"/>
    </row>
    <row r="1234" spans="1:17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94"/>
      <c r="Q1234" s="144"/>
    </row>
    <row r="1235" spans="1:17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94"/>
      <c r="Q1235" s="144"/>
    </row>
    <row r="1236" spans="1:17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94"/>
      <c r="Q1236" s="144"/>
    </row>
    <row r="1237" spans="1:17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94"/>
      <c r="Q1237" s="144"/>
    </row>
    <row r="1238" spans="1:17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94"/>
      <c r="Q1238" s="144"/>
    </row>
    <row r="1239" spans="1:17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94"/>
      <c r="Q1239" s="144"/>
    </row>
    <row r="1240" spans="1:17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94"/>
      <c r="Q1240" s="144"/>
    </row>
    <row r="1241" spans="1:17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94"/>
      <c r="Q1241" s="144"/>
    </row>
    <row r="1242" spans="1:17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94"/>
      <c r="Q1242" s="144"/>
    </row>
    <row r="1243" spans="1:17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94"/>
      <c r="Q1243" s="144"/>
    </row>
    <row r="1244" spans="1:17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94"/>
      <c r="Q1244" s="144"/>
    </row>
    <row r="1245" spans="1:17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94"/>
      <c r="Q1245" s="144"/>
    </row>
    <row r="1246" spans="1:17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94"/>
      <c r="Q1246" s="144"/>
    </row>
    <row r="1247" spans="1:17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94"/>
      <c r="Q1247" s="144"/>
    </row>
    <row r="1248" spans="1:17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94"/>
      <c r="Q1248" s="144"/>
    </row>
    <row r="1249" spans="1:17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94"/>
      <c r="Q1249" s="144"/>
    </row>
    <row r="1250" spans="1:17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94"/>
      <c r="Q1250" s="144"/>
    </row>
    <row r="1251" spans="1:17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94"/>
      <c r="Q1251" s="144"/>
    </row>
    <row r="1252" spans="1:17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94"/>
      <c r="Q1252" s="144"/>
    </row>
    <row r="1253" spans="1:17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94"/>
      <c r="Q1253" s="144"/>
    </row>
    <row r="1254" spans="1:17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94"/>
      <c r="Q1254" s="144"/>
    </row>
    <row r="1255" spans="1:17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94"/>
      <c r="Q1255" s="144"/>
    </row>
    <row r="1256" spans="1:17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94"/>
      <c r="Q1256" s="144"/>
    </row>
    <row r="1257" spans="1:17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94"/>
      <c r="Q1257" s="144"/>
    </row>
    <row r="1258" spans="1:17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94"/>
      <c r="Q1258" s="144"/>
    </row>
    <row r="1259" spans="1:17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94"/>
      <c r="Q1259" s="144"/>
    </row>
    <row r="1260" spans="1:17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94"/>
      <c r="Q1260" s="144"/>
    </row>
    <row r="1261" spans="1:17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94"/>
      <c r="Q1261" s="144"/>
    </row>
    <row r="1262" spans="1:17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94"/>
      <c r="Q1262" s="144"/>
    </row>
    <row r="1263" spans="1:17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94"/>
      <c r="Q1263" s="144"/>
    </row>
    <row r="1264" spans="1:17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94"/>
      <c r="Q1264" s="144"/>
    </row>
    <row r="1265" spans="1:17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94"/>
      <c r="Q1265" s="144"/>
    </row>
    <row r="1266" spans="1:17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94"/>
      <c r="Q1266" s="144"/>
    </row>
    <row r="1267" spans="1:17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94"/>
      <c r="Q1267" s="144"/>
    </row>
    <row r="1268" spans="1:17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94"/>
      <c r="Q1268" s="144"/>
    </row>
    <row r="1269" spans="1:17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94"/>
      <c r="Q1269" s="144"/>
    </row>
    <row r="1270" spans="1:17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94"/>
      <c r="Q1270" s="144"/>
    </row>
    <row r="1271" spans="1:17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94"/>
      <c r="Q1271" s="144"/>
    </row>
    <row r="1272" spans="1:17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94"/>
      <c r="Q1272" s="144"/>
    </row>
    <row r="1273" spans="1:17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94"/>
      <c r="Q1273" s="144"/>
    </row>
    <row r="1274" spans="1:17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94"/>
      <c r="Q1274" s="144"/>
    </row>
    <row r="1275" spans="1:17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94"/>
      <c r="Q1275" s="144"/>
    </row>
    <row r="1276" spans="1:17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94"/>
      <c r="Q1276" s="144"/>
    </row>
    <row r="1277" spans="1:17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94"/>
      <c r="Q1277" s="144"/>
    </row>
    <row r="1278" spans="1:17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94"/>
      <c r="Q1278" s="144"/>
    </row>
    <row r="1279" spans="1:17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94"/>
      <c r="Q1279" s="144"/>
    </row>
    <row r="1280" spans="1:17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94"/>
      <c r="Q1280" s="144"/>
    </row>
    <row r="1281" spans="1:17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94"/>
      <c r="Q1281" s="144"/>
    </row>
    <row r="1282" spans="1:17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94"/>
      <c r="Q1282" s="144"/>
    </row>
    <row r="1283" spans="1:17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94"/>
      <c r="Q1283" s="144"/>
    </row>
    <row r="1284" spans="1:17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94"/>
      <c r="Q1284" s="144"/>
    </row>
    <row r="1285" spans="1:17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94"/>
      <c r="Q1285" s="144"/>
    </row>
    <row r="1286" spans="1:17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94"/>
      <c r="Q1286" s="144"/>
    </row>
    <row r="1287" spans="1:17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94"/>
      <c r="Q1287" s="144"/>
    </row>
    <row r="1288" spans="1:17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94"/>
      <c r="Q1288" s="144"/>
    </row>
    <row r="1289" spans="1:17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94"/>
      <c r="Q1289" s="144"/>
    </row>
    <row r="1290" spans="1:17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94"/>
      <c r="Q1290" s="144"/>
    </row>
    <row r="1291" spans="1:17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94"/>
      <c r="Q1291" s="144"/>
    </row>
    <row r="1292" spans="1:17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94"/>
      <c r="Q1292" s="144"/>
    </row>
    <row r="1293" spans="1:17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94"/>
      <c r="Q1293" s="144"/>
    </row>
    <row r="1294" spans="1:17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94"/>
      <c r="Q1294" s="144"/>
    </row>
    <row r="1295" spans="1:17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94"/>
      <c r="Q1295" s="144"/>
    </row>
    <row r="1296" spans="1:17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94"/>
      <c r="Q1296" s="144"/>
    </row>
    <row r="1297" spans="1:17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94"/>
      <c r="Q1297" s="144"/>
    </row>
    <row r="1298" spans="1:17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94"/>
      <c r="Q1298" s="144"/>
    </row>
    <row r="1299" spans="1:17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94"/>
      <c r="Q1299" s="144"/>
    </row>
    <row r="1300" spans="1:17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94"/>
      <c r="Q1300" s="144"/>
    </row>
    <row r="1301" spans="1:17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94"/>
      <c r="Q1301" s="144"/>
    </row>
    <row r="1302" spans="1:17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94"/>
      <c r="Q1302" s="144"/>
    </row>
    <row r="1303" spans="1:17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94"/>
      <c r="Q1303" s="144"/>
    </row>
    <row r="1304" spans="1:17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94"/>
      <c r="Q1304" s="144"/>
    </row>
    <row r="1305" spans="1:17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94"/>
      <c r="Q1305" s="144"/>
    </row>
    <row r="1306" spans="1:17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94"/>
      <c r="Q1306" s="144"/>
    </row>
    <row r="1307" spans="1:17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94"/>
      <c r="Q1307" s="144"/>
    </row>
    <row r="1308" spans="1:17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94"/>
      <c r="Q1308" s="144"/>
    </row>
    <row r="1309" spans="1:17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94"/>
      <c r="Q1309" s="144"/>
    </row>
    <row r="1310" spans="1:17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94"/>
      <c r="Q1310" s="144"/>
    </row>
    <row r="1311" spans="1:17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94"/>
      <c r="Q1311" s="144"/>
    </row>
    <row r="1312" spans="1:17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94"/>
      <c r="Q1312" s="144"/>
    </row>
    <row r="1313" spans="1:17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94"/>
      <c r="Q1313" s="144"/>
    </row>
    <row r="1314" spans="1:17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94"/>
      <c r="Q1314" s="144"/>
    </row>
    <row r="1315" spans="1:17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94"/>
      <c r="Q1315" s="144"/>
    </row>
    <row r="1316" spans="1:17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94"/>
      <c r="Q1316" s="144"/>
    </row>
    <row r="1317" spans="1:17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94"/>
      <c r="Q1317" s="144"/>
    </row>
    <row r="1318" spans="1:17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94"/>
      <c r="Q1318" s="144"/>
    </row>
    <row r="1319" spans="1:17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94"/>
      <c r="Q1319" s="144"/>
    </row>
    <row r="1320" spans="1:17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94"/>
      <c r="Q1320" s="144"/>
    </row>
    <row r="1321" spans="1:17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94"/>
      <c r="Q1321" s="144"/>
    </row>
    <row r="1322" spans="1:17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94"/>
      <c r="Q1322" s="144"/>
    </row>
    <row r="1323" spans="1:17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94"/>
      <c r="Q1323" s="144"/>
    </row>
    <row r="1324" spans="1:17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94"/>
      <c r="Q1324" s="144"/>
    </row>
    <row r="1325" spans="1:17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94"/>
      <c r="Q1325" s="144"/>
    </row>
    <row r="1326" spans="1:17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94"/>
      <c r="Q1326" s="144"/>
    </row>
    <row r="1327" spans="1:17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94"/>
      <c r="Q1327" s="144"/>
    </row>
    <row r="1328" spans="1:17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94"/>
      <c r="Q1328" s="144"/>
    </row>
    <row r="1329" spans="1:17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94"/>
      <c r="Q1329" s="144"/>
    </row>
    <row r="1330" spans="1:17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94"/>
      <c r="Q1330" s="144"/>
    </row>
    <row r="1331" spans="1:17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94"/>
      <c r="Q1331" s="144"/>
    </row>
    <row r="1332" spans="1:17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94"/>
      <c r="Q1332" s="144"/>
    </row>
    <row r="1333" spans="1:17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94"/>
      <c r="Q1333" s="144"/>
    </row>
    <row r="1334" spans="1:17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94"/>
      <c r="Q1334" s="144"/>
    </row>
    <row r="1335" spans="1:17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94"/>
      <c r="Q1335" s="144"/>
    </row>
    <row r="1336" spans="1:17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94"/>
      <c r="Q1336" s="144"/>
    </row>
    <row r="1337" spans="1:17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94"/>
      <c r="Q1337" s="144"/>
    </row>
    <row r="1338" spans="1:17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94"/>
      <c r="Q1338" s="144"/>
    </row>
    <row r="1339" spans="1:17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94"/>
      <c r="Q1339" s="144"/>
    </row>
    <row r="1340" spans="1:17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94"/>
      <c r="Q1340" s="144"/>
    </row>
    <row r="1341" spans="1:17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94"/>
      <c r="Q1341" s="144"/>
    </row>
    <row r="1342" spans="1:17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94"/>
      <c r="Q1342" s="144"/>
    </row>
    <row r="1343" spans="1:17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94"/>
      <c r="Q1343" s="144"/>
    </row>
    <row r="1344" spans="1:17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94"/>
      <c r="Q1344" s="144"/>
    </row>
    <row r="1345" spans="1:17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94"/>
      <c r="Q1345" s="144"/>
    </row>
    <row r="1346" spans="1:17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94"/>
      <c r="Q1346" s="144"/>
    </row>
    <row r="1347" spans="1:17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94"/>
      <c r="Q1347" s="144"/>
    </row>
    <row r="1348" spans="1:17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94"/>
      <c r="Q1348" s="144"/>
    </row>
    <row r="1349" spans="1:17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94"/>
      <c r="Q1349" s="144"/>
    </row>
    <row r="1350" spans="1:17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94"/>
      <c r="Q1350" s="144"/>
    </row>
    <row r="1351" spans="1:17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94"/>
      <c r="Q1351" s="144"/>
    </row>
    <row r="1352" spans="1:17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94"/>
      <c r="Q1352" s="144"/>
    </row>
    <row r="1353" spans="1:17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94"/>
      <c r="Q1353" s="144"/>
    </row>
    <row r="1354" spans="1:17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94"/>
      <c r="Q1354" s="144"/>
    </row>
    <row r="1355" spans="1:17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94"/>
      <c r="Q1355" s="144"/>
    </row>
    <row r="1356" spans="1:17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94"/>
      <c r="Q1356" s="144"/>
    </row>
    <row r="1357" spans="1:17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94"/>
      <c r="Q1357" s="144"/>
    </row>
    <row r="1358" spans="1:17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94"/>
      <c r="Q1358" s="144"/>
    </row>
    <row r="1359" spans="1:17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94"/>
      <c r="Q1359" s="144"/>
    </row>
    <row r="1360" spans="1:17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94"/>
      <c r="Q1360" s="144"/>
    </row>
    <row r="1361" spans="1:17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94"/>
      <c r="Q1361" s="144"/>
    </row>
    <row r="1362" spans="1:17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94"/>
      <c r="Q1362" s="144"/>
    </row>
    <row r="1363" spans="1:17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94"/>
      <c r="Q1363" s="144"/>
    </row>
    <row r="1364" spans="1:17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94"/>
      <c r="Q1364" s="144"/>
    </row>
    <row r="1365" spans="1:17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94"/>
      <c r="Q1365" s="144"/>
    </row>
    <row r="1366" spans="1:17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94"/>
      <c r="Q1366" s="144"/>
    </row>
    <row r="1367" spans="1:17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94"/>
      <c r="Q1367" s="144"/>
    </row>
    <row r="1368" spans="1:17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94"/>
      <c r="Q1368" s="144"/>
    </row>
    <row r="1369" spans="1:17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94"/>
      <c r="Q1369" s="144"/>
    </row>
    <row r="1370" spans="1:17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94"/>
      <c r="Q1370" s="144"/>
    </row>
    <row r="1371" spans="1:17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94"/>
      <c r="Q1371" s="144"/>
    </row>
    <row r="1372" spans="1:17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94"/>
      <c r="Q1372" s="144"/>
    </row>
    <row r="1373" spans="1:17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94"/>
      <c r="Q1373" s="144"/>
    </row>
    <row r="1374" spans="1:17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94"/>
      <c r="Q1374" s="144"/>
    </row>
    <row r="1375" spans="1:17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94"/>
      <c r="Q1375" s="144"/>
    </row>
    <row r="1376" spans="1:17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94"/>
      <c r="Q1376" s="144"/>
    </row>
    <row r="1377" spans="1:17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94"/>
      <c r="Q1377" s="144"/>
    </row>
    <row r="1378" spans="1:17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94"/>
      <c r="Q1378" s="144"/>
    </row>
    <row r="1379" spans="1:17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94"/>
      <c r="Q1379" s="144"/>
    </row>
    <row r="1380" spans="1:17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94"/>
      <c r="Q1380" s="144"/>
    </row>
    <row r="1381" spans="1:17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94"/>
      <c r="Q1381" s="144"/>
    </row>
    <row r="1382" spans="1:17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94"/>
      <c r="Q1382" s="144"/>
    </row>
    <row r="1383" spans="1:17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94"/>
      <c r="Q1383" s="144"/>
    </row>
    <row r="1384" spans="1:17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94"/>
      <c r="Q1384" s="144"/>
    </row>
    <row r="1385" spans="1:17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94"/>
      <c r="Q1385" s="144"/>
    </row>
    <row r="1386" spans="1:17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94"/>
      <c r="Q1386" s="144"/>
    </row>
    <row r="1387" spans="1:17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94"/>
      <c r="Q1387" s="144"/>
    </row>
    <row r="1388" spans="1:17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94"/>
      <c r="Q1388" s="144"/>
    </row>
    <row r="1389" spans="1:17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94"/>
      <c r="Q1389" s="144"/>
    </row>
    <row r="1390" spans="1:17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94"/>
      <c r="Q1390" s="144"/>
    </row>
    <row r="1391" spans="1:17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94"/>
      <c r="Q1391" s="144"/>
    </row>
    <row r="1392" spans="1:17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94"/>
      <c r="Q1392" s="144"/>
    </row>
    <row r="1393" spans="1:17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94"/>
      <c r="Q1393" s="144"/>
    </row>
    <row r="1394" spans="1:17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94"/>
      <c r="Q1394" s="144"/>
    </row>
    <row r="1395" spans="1:17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94"/>
      <c r="Q1395" s="144"/>
    </row>
    <row r="1396" spans="1:17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94"/>
      <c r="Q1396" s="144"/>
    </row>
    <row r="1397" spans="1:17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94"/>
      <c r="Q1397" s="144"/>
    </row>
    <row r="1398" spans="1:17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94"/>
      <c r="Q1398" s="144"/>
    </row>
    <row r="1399" spans="1:17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94"/>
      <c r="Q1399" s="144"/>
    </row>
    <row r="1400" spans="1:17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94"/>
      <c r="Q1400" s="144"/>
    </row>
    <row r="1401" spans="1:17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94"/>
      <c r="Q1401" s="144"/>
    </row>
    <row r="1402" spans="1:17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94"/>
      <c r="Q1402" s="144"/>
    </row>
    <row r="1403" spans="1:17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94"/>
      <c r="Q1403" s="144"/>
    </row>
    <row r="1404" spans="1:17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94"/>
      <c r="Q1404" s="144"/>
    </row>
    <row r="1405" spans="1:17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94"/>
      <c r="Q1405" s="144"/>
    </row>
    <row r="1406" spans="1:17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94"/>
      <c r="Q1406" s="144"/>
    </row>
    <row r="1407" spans="1:17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94"/>
      <c r="Q1407" s="144"/>
    </row>
    <row r="1408" spans="1:17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94"/>
      <c r="Q1408" s="144"/>
    </row>
    <row r="1409" spans="1:17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94"/>
      <c r="Q1409" s="144"/>
    </row>
    <row r="1410" spans="1:17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94"/>
      <c r="Q1410" s="144"/>
    </row>
    <row r="1411" spans="1:17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94"/>
      <c r="Q1411" s="144"/>
    </row>
    <row r="1412" spans="1:17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94"/>
      <c r="Q1412" s="144"/>
    </row>
    <row r="1413" spans="1:17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94"/>
      <c r="Q1413" s="144"/>
    </row>
    <row r="1414" spans="1:17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94"/>
      <c r="Q1414" s="144"/>
    </row>
    <row r="1415" spans="1:17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94"/>
      <c r="Q1415" s="144"/>
    </row>
    <row r="1416" spans="1:17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94"/>
      <c r="Q1416" s="144"/>
    </row>
    <row r="1417" spans="1:17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94"/>
      <c r="Q1417" s="144"/>
    </row>
    <row r="1418" spans="1:17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94"/>
      <c r="Q1418" s="144"/>
    </row>
    <row r="1419" spans="1:17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94"/>
      <c r="Q1419" s="144"/>
    </row>
    <row r="1420" spans="1:17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94"/>
      <c r="Q1420" s="144"/>
    </row>
    <row r="1421" spans="1:17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94"/>
      <c r="Q1421" s="144"/>
    </row>
    <row r="1422" spans="1:17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94"/>
      <c r="Q1422" s="144"/>
    </row>
    <row r="1423" spans="1:17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94"/>
      <c r="Q1423" s="144"/>
    </row>
    <row r="1424" spans="1:17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94"/>
      <c r="Q1424" s="144"/>
    </row>
    <row r="1425" spans="1:17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94"/>
      <c r="Q1425" s="144"/>
    </row>
    <row r="1426" spans="1:17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94"/>
      <c r="Q1426" s="144"/>
    </row>
    <row r="1427" spans="1:17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94"/>
      <c r="Q1427" s="144"/>
    </row>
    <row r="1428" spans="1:17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94"/>
      <c r="Q1428" s="144"/>
    </row>
    <row r="1429" spans="1:17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94"/>
      <c r="Q1429" s="144"/>
    </row>
    <row r="1430" spans="1:17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94"/>
      <c r="Q1430" s="144"/>
    </row>
    <row r="1431" spans="1:17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94"/>
      <c r="Q1431" s="144"/>
    </row>
    <row r="1432" spans="1:17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94"/>
      <c r="Q1432" s="144"/>
    </row>
    <row r="1433" spans="1:17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94"/>
      <c r="Q1433" s="144"/>
    </row>
    <row r="1434" spans="1:17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94"/>
      <c r="Q1434" s="144"/>
    </row>
    <row r="1435" spans="1:17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94"/>
      <c r="Q1435" s="144"/>
    </row>
    <row r="1436" spans="1:17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94"/>
      <c r="Q1436" s="144"/>
    </row>
    <row r="1437" spans="1:17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94"/>
      <c r="Q1437" s="144"/>
    </row>
    <row r="1438" spans="1:17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94"/>
      <c r="Q1438" s="144"/>
    </row>
    <row r="1439" spans="1:17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94"/>
      <c r="Q1439" s="144"/>
    </row>
    <row r="1440" spans="1:17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94"/>
      <c r="Q1440" s="144"/>
    </row>
    <row r="1441" spans="1:17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94"/>
      <c r="Q1441" s="144"/>
    </row>
    <row r="1442" spans="1:17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94"/>
      <c r="Q1442" s="144"/>
    </row>
    <row r="1443" spans="1:17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94"/>
      <c r="Q1443" s="144"/>
    </row>
    <row r="1444" spans="1:17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94"/>
      <c r="Q1444" s="144"/>
    </row>
    <row r="1445" spans="1:17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94"/>
      <c r="Q1445" s="144"/>
    </row>
    <row r="1446" spans="1:17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94"/>
      <c r="Q1446" s="144"/>
    </row>
    <row r="1447" spans="1:17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94"/>
      <c r="Q1447" s="144"/>
    </row>
    <row r="1448" spans="1:17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94"/>
      <c r="Q1448" s="144"/>
    </row>
    <row r="1449" spans="1:17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94"/>
      <c r="Q1449" s="144"/>
    </row>
    <row r="1450" spans="1:17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94"/>
      <c r="Q1450" s="144"/>
    </row>
    <row r="1451" spans="1:17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94"/>
      <c r="Q1451" s="144"/>
    </row>
    <row r="1452" spans="1:17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94"/>
      <c r="Q1452" s="144"/>
    </row>
    <row r="1453" spans="1:17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94"/>
      <c r="Q1453" s="144"/>
    </row>
    <row r="1454" spans="1:17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94"/>
      <c r="Q1454" s="144"/>
    </row>
    <row r="1455" spans="1:17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94"/>
      <c r="Q1455" s="144"/>
    </row>
    <row r="1456" spans="1:17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94"/>
      <c r="Q1456" s="144"/>
    </row>
    <row r="1457" spans="1:17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94"/>
      <c r="Q1457" s="144"/>
    </row>
    <row r="1458" spans="1:17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94"/>
      <c r="Q1458" s="144"/>
    </row>
    <row r="1459" spans="1:17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94"/>
      <c r="Q1459" s="144"/>
    </row>
    <row r="1460" spans="1:17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94"/>
      <c r="Q1460" s="144"/>
    </row>
    <row r="1461" spans="1:17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94"/>
      <c r="Q1461" s="144"/>
    </row>
    <row r="1462" spans="1:17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94"/>
      <c r="Q1462" s="144"/>
    </row>
    <row r="1463" spans="1:17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94"/>
      <c r="Q1463" s="144"/>
    </row>
    <row r="1464" spans="1:17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94"/>
      <c r="Q1464" s="144"/>
    </row>
    <row r="1465" spans="1:17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94"/>
      <c r="Q1465" s="144"/>
    </row>
    <row r="1466" spans="1:17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94"/>
      <c r="Q1466" s="144"/>
    </row>
    <row r="1467" spans="1:17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94"/>
      <c r="Q1467" s="144"/>
    </row>
    <row r="1468" spans="1:17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94"/>
      <c r="Q1468" s="144"/>
    </row>
    <row r="1469" spans="1:17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94"/>
      <c r="Q1469" s="144"/>
    </row>
    <row r="1470" spans="1:17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94"/>
      <c r="Q1470" s="144"/>
    </row>
    <row r="1471" spans="1:17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94"/>
      <c r="Q1471" s="144"/>
    </row>
    <row r="1472" spans="1:17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94"/>
      <c r="Q1472" s="144"/>
    </row>
    <row r="1473" spans="1:17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94"/>
      <c r="Q1473" s="144"/>
    </row>
    <row r="1474" spans="1:17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94"/>
      <c r="Q1474" s="144"/>
    </row>
    <row r="1475" spans="1:17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94"/>
      <c r="Q1475" s="144"/>
    </row>
    <row r="1476" spans="1:17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94"/>
      <c r="Q1476" s="144"/>
    </row>
    <row r="1477" spans="1:17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94"/>
      <c r="Q1477" s="144"/>
    </row>
    <row r="1478" spans="1:17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94"/>
      <c r="Q1478" s="144"/>
    </row>
    <row r="1479" spans="1:17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94"/>
      <c r="Q1479" s="144"/>
    </row>
    <row r="1480" spans="1:17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94"/>
      <c r="Q1480" s="144"/>
    </row>
    <row r="1481" spans="1:17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94"/>
      <c r="Q1481" s="144"/>
    </row>
    <row r="1482" spans="1:17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94"/>
      <c r="Q1482" s="144"/>
    </row>
    <row r="1483" spans="1:17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94"/>
      <c r="Q1483" s="144"/>
    </row>
    <row r="1484" spans="1:17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94"/>
      <c r="Q1484" s="144"/>
    </row>
    <row r="1485" spans="1:17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94"/>
      <c r="Q1485" s="144"/>
    </row>
    <row r="1486" spans="1:17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94"/>
      <c r="Q1486" s="144"/>
    </row>
    <row r="1487" spans="1:17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94"/>
      <c r="Q1487" s="144"/>
    </row>
    <row r="1488" spans="1:17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94"/>
      <c r="Q1488" s="144"/>
    </row>
    <row r="1489" spans="1:17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94"/>
      <c r="Q1489" s="144"/>
    </row>
    <row r="1490" spans="1:17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94"/>
      <c r="Q1490" s="144"/>
    </row>
    <row r="1491" spans="1:17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94"/>
      <c r="Q1491" s="144"/>
    </row>
    <row r="1492" spans="1:17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94"/>
      <c r="Q1492" s="144"/>
    </row>
    <row r="1493" spans="1:17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94"/>
      <c r="Q1493" s="144"/>
    </row>
    <row r="1494" spans="1:17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94"/>
      <c r="Q1494" s="144"/>
    </row>
    <row r="1495" spans="1:17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94"/>
      <c r="Q1495" s="144"/>
    </row>
    <row r="1496" spans="1:17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94"/>
      <c r="Q1496" s="144"/>
    </row>
    <row r="1497" spans="1:17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94"/>
      <c r="Q1497" s="144"/>
    </row>
    <row r="1498" spans="1:17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94"/>
      <c r="Q1498" s="144"/>
    </row>
    <row r="1499" spans="1:17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94"/>
      <c r="Q1499" s="144"/>
    </row>
    <row r="1500" spans="1:17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94"/>
      <c r="Q1500" s="144"/>
    </row>
    <row r="1501" spans="1:17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94"/>
      <c r="Q1501" s="144"/>
    </row>
    <row r="1502" spans="1:17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94"/>
      <c r="Q1502" s="144"/>
    </row>
    <row r="1503" spans="1:17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94"/>
      <c r="Q1503" s="144"/>
    </row>
    <row r="1504" spans="1:17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94"/>
      <c r="Q1504" s="144"/>
    </row>
    <row r="1505" spans="1:17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94"/>
      <c r="Q1505" s="144"/>
    </row>
    <row r="1506" spans="1:17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94"/>
      <c r="Q1506" s="144"/>
    </row>
    <row r="1507" spans="1:17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94"/>
      <c r="Q1507" s="144"/>
    </row>
    <row r="1508" spans="1:17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94"/>
      <c r="Q1508" s="144"/>
    </row>
    <row r="1509" spans="1:17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94"/>
      <c r="Q1509" s="144"/>
    </row>
    <row r="1510" spans="1:17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94"/>
      <c r="Q1510" s="144"/>
    </row>
    <row r="1511" spans="1:17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94"/>
      <c r="Q1511" s="144"/>
    </row>
    <row r="1512" spans="1:17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94"/>
      <c r="Q1512" s="144"/>
    </row>
    <row r="1513" spans="1:17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94"/>
      <c r="Q1513" s="144"/>
    </row>
    <row r="1514" spans="1:17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94"/>
      <c r="Q1514" s="144"/>
    </row>
    <row r="1515" spans="1:17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94"/>
      <c r="Q1515" s="144"/>
    </row>
    <row r="1516" spans="1:17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94"/>
      <c r="Q1516" s="144"/>
    </row>
    <row r="1517" spans="1:17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94"/>
      <c r="Q1517" s="144"/>
    </row>
    <row r="1518" spans="1:17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94"/>
      <c r="Q1518" s="144"/>
    </row>
    <row r="1519" spans="1:17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94"/>
      <c r="Q1519" s="144"/>
    </row>
    <row r="1520" spans="1:17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94"/>
      <c r="Q1520" s="144"/>
    </row>
    <row r="1521" spans="1:17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94"/>
      <c r="Q1521" s="144"/>
    </row>
    <row r="1522" spans="1:17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94"/>
      <c r="Q1522" s="144"/>
    </row>
    <row r="1523" spans="1:17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94"/>
      <c r="Q1523" s="144"/>
    </row>
    <row r="1524" spans="1:17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94"/>
      <c r="Q1524" s="144"/>
    </row>
    <row r="1525" spans="1:17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94"/>
      <c r="Q1525" s="144"/>
    </row>
    <row r="1526" spans="1:17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94"/>
      <c r="Q1526" s="144"/>
    </row>
    <row r="1527" spans="1:17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94"/>
      <c r="Q1527" s="144"/>
    </row>
    <row r="1528" spans="1:17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94"/>
      <c r="Q1528" s="144"/>
    </row>
    <row r="1529" spans="1:17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94"/>
      <c r="Q1529" s="144"/>
    </row>
    <row r="1530" spans="1:17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94"/>
      <c r="Q1530" s="144"/>
    </row>
    <row r="1531" spans="1:17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94"/>
      <c r="Q1531" s="144"/>
    </row>
    <row r="1532" spans="1:17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94"/>
      <c r="Q1532" s="144"/>
    </row>
    <row r="1533" spans="1:17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94"/>
      <c r="Q1533" s="144"/>
    </row>
    <row r="1534" spans="1:17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94"/>
      <c r="Q1534" s="144"/>
    </row>
    <row r="1535" spans="1:17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94"/>
      <c r="Q1535" s="144"/>
    </row>
    <row r="1536" spans="1:17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94"/>
      <c r="Q1536" s="144"/>
    </row>
    <row r="1537" spans="1:17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94"/>
      <c r="Q1537" s="144"/>
    </row>
    <row r="1538" spans="1:17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94"/>
      <c r="Q1538" s="144"/>
    </row>
    <row r="1539" spans="1:17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94"/>
      <c r="Q1539" s="144"/>
    </row>
    <row r="1540" spans="1:17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94"/>
      <c r="Q1540" s="144"/>
    </row>
    <row r="1541" spans="1:17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94"/>
      <c r="Q1541" s="144"/>
    </row>
    <row r="1542" spans="1:17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94"/>
      <c r="Q1542" s="144"/>
    </row>
    <row r="1543" spans="1:17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94"/>
      <c r="Q1543" s="144"/>
    </row>
    <row r="1544" spans="1:17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94"/>
      <c r="Q1544" s="144"/>
    </row>
    <row r="1545" spans="1:17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94"/>
      <c r="Q1545" s="144"/>
    </row>
    <row r="1546" spans="1:17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94"/>
      <c r="Q1546" s="144"/>
    </row>
    <row r="1547" spans="1:17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94"/>
      <c r="Q1547" s="144"/>
    </row>
    <row r="1548" spans="1:17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94"/>
      <c r="Q1548" s="144"/>
    </row>
    <row r="1549" spans="1:17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94"/>
      <c r="Q1549" s="144"/>
    </row>
    <row r="1550" spans="1:17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94"/>
      <c r="Q1550" s="144"/>
    </row>
    <row r="1551" spans="1:17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94"/>
      <c r="Q1551" s="144"/>
    </row>
    <row r="1552" spans="1:17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94"/>
      <c r="Q1552" s="144"/>
    </row>
    <row r="1553" spans="1:17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94"/>
      <c r="Q1553" s="144"/>
    </row>
    <row r="1554" spans="1:17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94"/>
      <c r="Q1554" s="144"/>
    </row>
    <row r="1555" spans="1:17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94"/>
      <c r="Q1555" s="144"/>
    </row>
    <row r="1556" spans="1:17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94"/>
      <c r="Q1556" s="144"/>
    </row>
    <row r="1557" spans="1:17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94"/>
      <c r="Q1557" s="144"/>
    </row>
    <row r="1558" spans="1:17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94"/>
      <c r="Q1558" s="144"/>
    </row>
    <row r="1559" spans="1:17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94"/>
      <c r="Q1559" s="144"/>
    </row>
    <row r="1560" spans="1:17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94"/>
      <c r="Q1560" s="144"/>
    </row>
    <row r="1561" spans="1:17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94"/>
      <c r="Q1561" s="144"/>
    </row>
    <row r="1562" spans="1:17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94"/>
      <c r="Q1562" s="144"/>
    </row>
    <row r="1563" spans="1:17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94"/>
      <c r="Q1563" s="144"/>
    </row>
    <row r="1564" spans="1:17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94"/>
      <c r="Q1564" s="144"/>
    </row>
    <row r="1565" spans="1:17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94"/>
      <c r="Q1565" s="144"/>
    </row>
    <row r="1566" spans="1:17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94"/>
      <c r="Q1566" s="144"/>
    </row>
    <row r="1567" spans="1:17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94"/>
      <c r="Q1567" s="144"/>
    </row>
    <row r="1568" spans="1:17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94"/>
      <c r="Q1568" s="144"/>
    </row>
    <row r="1569" spans="1:17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94"/>
      <c r="Q1569" s="144"/>
    </row>
    <row r="1570" spans="1:17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94"/>
      <c r="Q1570" s="144"/>
    </row>
    <row r="1571" spans="1:17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94"/>
      <c r="Q1571" s="144"/>
    </row>
    <row r="1572" spans="1:17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94"/>
      <c r="Q1572" s="144"/>
    </row>
    <row r="1573" spans="1:17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94"/>
      <c r="Q1573" s="144"/>
    </row>
    <row r="1574" spans="1:17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94"/>
      <c r="Q1574" s="144"/>
    </row>
    <row r="1575" spans="1:17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94"/>
      <c r="Q1575" s="144"/>
    </row>
    <row r="1576" spans="1:17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94"/>
      <c r="Q1576" s="144"/>
    </row>
    <row r="1577" spans="1:17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94"/>
      <c r="Q1577" s="144"/>
    </row>
    <row r="1578" spans="1:17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94"/>
      <c r="Q1578" s="144"/>
    </row>
    <row r="1579" spans="1:17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94"/>
      <c r="Q1579" s="144"/>
    </row>
    <row r="1580" spans="1:17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94"/>
      <c r="Q1580" s="144"/>
    </row>
    <row r="1581" spans="1:17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94"/>
      <c r="Q1581" s="144"/>
    </row>
    <row r="1582" spans="1:17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94"/>
      <c r="Q1582" s="144"/>
    </row>
    <row r="1583" spans="1:17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94"/>
      <c r="Q1583" s="144"/>
    </row>
    <row r="1584" spans="1:17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94"/>
      <c r="Q1584" s="144"/>
    </row>
    <row r="1585" spans="1:17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94"/>
      <c r="Q1585" s="144"/>
    </row>
    <row r="1586" spans="1:17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94"/>
      <c r="Q1586" s="144"/>
    </row>
    <row r="1587" spans="1:17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94"/>
      <c r="Q1587" s="144"/>
    </row>
    <row r="1588" spans="1:17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94"/>
      <c r="Q1588" s="144"/>
    </row>
    <row r="1589" spans="1:17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94"/>
      <c r="Q1589" s="144"/>
    </row>
    <row r="1590" spans="1:17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94"/>
      <c r="Q1590" s="144"/>
    </row>
    <row r="1591" spans="1:17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94"/>
      <c r="Q1591" s="144"/>
    </row>
    <row r="1592" spans="1:17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94"/>
      <c r="Q1592" s="144"/>
    </row>
    <row r="1593" spans="1:17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94"/>
      <c r="Q1593" s="144"/>
    </row>
    <row r="1594" spans="1:17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94"/>
      <c r="Q1594" s="144"/>
    </row>
    <row r="1595" spans="1:17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94"/>
      <c r="Q1595" s="144"/>
    </row>
    <row r="1596" spans="1:17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94"/>
      <c r="Q1596" s="144"/>
    </row>
    <row r="1597" spans="1:17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94"/>
      <c r="Q1597" s="144"/>
    </row>
    <row r="1598" spans="1:17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94"/>
      <c r="Q1598" s="144"/>
    </row>
    <row r="1599" spans="1:17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94"/>
      <c r="Q1599" s="144"/>
    </row>
    <row r="1600" spans="1:17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94"/>
      <c r="Q1600" s="144"/>
    </row>
    <row r="1601" spans="1:17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94"/>
      <c r="Q1601" s="144"/>
    </row>
    <row r="1602" spans="1:17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94"/>
      <c r="Q1602" s="144"/>
    </row>
    <row r="1603" spans="1:17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94"/>
      <c r="Q1603" s="144"/>
    </row>
    <row r="1604" spans="1:17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94"/>
      <c r="Q1604" s="144"/>
    </row>
    <row r="1605" spans="1:17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94"/>
      <c r="Q1605" s="144"/>
    </row>
    <row r="1606" spans="1:17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94"/>
      <c r="Q1606" s="144"/>
    </row>
    <row r="1607" spans="1:17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94"/>
      <c r="Q1607" s="144"/>
    </row>
    <row r="1608" spans="1:17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94"/>
      <c r="Q1608" s="144"/>
    </row>
    <row r="1609" spans="1:17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94"/>
      <c r="Q1609" s="144"/>
    </row>
    <row r="1610" spans="1:17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94"/>
      <c r="Q1610" s="144"/>
    </row>
    <row r="1611" spans="1:17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94"/>
      <c r="Q1611" s="144"/>
    </row>
    <row r="1612" spans="1:17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94"/>
      <c r="Q1612" s="144"/>
    </row>
    <row r="1613" spans="1:17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94"/>
      <c r="Q1613" s="144"/>
    </row>
    <row r="1614" spans="1:17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94"/>
      <c r="Q1614" s="144"/>
    </row>
    <row r="1615" spans="1:17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94"/>
      <c r="Q1615" s="144"/>
    </row>
    <row r="1616" spans="1:17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94"/>
      <c r="Q1616" s="144"/>
    </row>
    <row r="1617" spans="1:17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94"/>
      <c r="Q1617" s="144"/>
    </row>
    <row r="1618" spans="1:17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94"/>
      <c r="Q1618" s="144"/>
    </row>
    <row r="1619" spans="1:17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94"/>
      <c r="Q1619" s="144"/>
    </row>
    <row r="1620" spans="1:17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94"/>
      <c r="Q1620" s="144"/>
    </row>
    <row r="1621" spans="1:17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94"/>
      <c r="Q1621" s="144"/>
    </row>
    <row r="1622" spans="1:17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94"/>
      <c r="Q1622" s="144"/>
    </row>
    <row r="1623" spans="1:17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94"/>
      <c r="Q1623" s="144"/>
    </row>
    <row r="1624" spans="1:17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94"/>
      <c r="Q1624" s="144"/>
    </row>
    <row r="1625" spans="1:17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94"/>
      <c r="Q1625" s="144"/>
    </row>
    <row r="1626" spans="1:17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94"/>
      <c r="Q1626" s="144"/>
    </row>
    <row r="1627" spans="1:17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94"/>
      <c r="Q1627" s="144"/>
    </row>
    <row r="1628" spans="1:17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94"/>
      <c r="Q1628" s="144"/>
    </row>
    <row r="1629" spans="1:17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94"/>
      <c r="Q1629" s="144"/>
    </row>
    <row r="1630" spans="1:17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94"/>
      <c r="Q1630" s="144"/>
    </row>
    <row r="1631" spans="1:17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94"/>
      <c r="Q1631" s="144"/>
    </row>
    <row r="1632" spans="1:17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94"/>
      <c r="Q1632" s="144"/>
    </row>
    <row r="1633" spans="1:17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94"/>
      <c r="Q1633" s="144"/>
    </row>
    <row r="1634" spans="1:17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94"/>
      <c r="Q1634" s="144"/>
    </row>
    <row r="1635" spans="1:17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94"/>
      <c r="Q1635" s="144"/>
    </row>
    <row r="1636" spans="1:17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94"/>
      <c r="Q1636" s="144"/>
    </row>
    <row r="1637" spans="1:17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94"/>
      <c r="Q1637" s="144"/>
    </row>
    <row r="1638" spans="1:17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94"/>
      <c r="Q1638" s="144"/>
    </row>
    <row r="1639" spans="1:17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94"/>
      <c r="Q1639" s="144"/>
    </row>
    <row r="1640" spans="1:17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94"/>
      <c r="Q1640" s="144"/>
    </row>
    <row r="1641" spans="1:17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94"/>
      <c r="Q1641" s="144"/>
    </row>
    <row r="1642" spans="1:17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94"/>
      <c r="Q1642" s="144"/>
    </row>
    <row r="1643" spans="1:17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94"/>
      <c r="Q1643" s="144"/>
    </row>
    <row r="1644" spans="1:17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94"/>
      <c r="Q1644" s="144"/>
    </row>
    <row r="1645" spans="1:17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94"/>
      <c r="Q1645" s="144"/>
    </row>
    <row r="1646" spans="1:17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94"/>
      <c r="Q1646" s="144"/>
    </row>
    <row r="1647" spans="1:17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94"/>
      <c r="Q1647" s="144"/>
    </row>
    <row r="1648" spans="1:17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94"/>
      <c r="Q1648" s="144"/>
    </row>
    <row r="1649" spans="1:17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94"/>
      <c r="Q1649" s="144"/>
    </row>
    <row r="1650" spans="1:17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94"/>
      <c r="Q1650" s="144"/>
    </row>
    <row r="1651" spans="1:17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94"/>
      <c r="Q1651" s="144"/>
    </row>
    <row r="1652" spans="1:17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94"/>
      <c r="Q1652" s="144"/>
    </row>
  </sheetData>
  <mergeCells count="32">
    <mergeCell ref="K6:P6"/>
    <mergeCell ref="K7:P7"/>
    <mergeCell ref="M14:N14"/>
    <mergeCell ref="O14:O15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F14:F15"/>
    <mergeCell ref="A285:F285"/>
    <mergeCell ref="E13:I13"/>
    <mergeCell ref="L14:L15"/>
    <mergeCell ref="Q264:Q283"/>
    <mergeCell ref="Q1:Q34"/>
    <mergeCell ref="Q35:Q60"/>
    <mergeCell ref="Q61:Q86"/>
    <mergeCell ref="Q87:Q136"/>
    <mergeCell ref="Q137:Q166"/>
    <mergeCell ref="Q168:Q201"/>
    <mergeCell ref="Q210:Q241"/>
    <mergeCell ref="Q242:Q263"/>
    <mergeCell ref="K3:P3"/>
    <mergeCell ref="K4:P4"/>
    <mergeCell ref="K5:P5"/>
  </mergeCells>
  <phoneticPr fontId="3" type="noConversion"/>
  <printOptions horizontalCentered="1"/>
  <pageMargins left="0" right="0" top="0.78740157480314965" bottom="0.78740157480314965" header="0.47244094488188981" footer="0.39370078740157483"/>
  <pageSetup paperSize="9" scale="47" fitToHeight="100" orientation="landscape" useFirstPageNumber="1" r:id="rId1"/>
  <headerFooter scaleWithDoc="0" alignWithMargins="0">
    <oddHeader xml:space="preserve">&amp;R&amp;12Продовження додатку&amp;10
</oddHeader>
  </headerFooter>
  <rowBreaks count="1" manualBreakCount="1">
    <brk id="2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T221"/>
  <sheetViews>
    <sheetView showGridLines="0" showZeros="0" tabSelected="1" view="pageBreakPreview" topLeftCell="A196" zoomScale="55" zoomScaleNormal="87" zoomScaleSheetLayoutView="55" workbookViewId="0">
      <selection activeCell="C215" sqref="C215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6" width="20.5" style="4" customWidth="1"/>
    <col min="7" max="7" width="18" style="4" customWidth="1"/>
    <col min="8" max="8" width="17.5" style="4" customWidth="1"/>
    <col min="9" max="9" width="18.83203125" style="4" customWidth="1"/>
    <col min="10" max="10" width="19.1640625" style="4" customWidth="1"/>
    <col min="11" max="11" width="17.6640625" style="4" customWidth="1"/>
    <col min="12" max="12" width="15.83203125" style="4" customWidth="1"/>
    <col min="13" max="13" width="14.83203125" style="4" customWidth="1"/>
    <col min="14" max="14" width="18.83203125" style="4" customWidth="1"/>
    <col min="15" max="15" width="20.5" style="4" customWidth="1"/>
    <col min="16" max="16" width="6.1640625" style="148" customWidth="1"/>
    <col min="17" max="16384" width="9.1640625" style="4"/>
  </cols>
  <sheetData>
    <row r="1" spans="1:16" ht="23.25" x14ac:dyDescent="0.35">
      <c r="J1" s="186" t="s">
        <v>557</v>
      </c>
      <c r="K1" s="186"/>
      <c r="L1" s="186"/>
      <c r="M1" s="186"/>
      <c r="N1" s="186"/>
      <c r="O1" s="186"/>
      <c r="P1" s="184">
        <v>47</v>
      </c>
    </row>
    <row r="2" spans="1:16" ht="24" customHeight="1" x14ac:dyDescent="0.25">
      <c r="J2" s="149" t="s">
        <v>545</v>
      </c>
      <c r="K2" s="149"/>
      <c r="L2" s="149"/>
      <c r="M2" s="149"/>
      <c r="N2" s="149"/>
      <c r="O2" s="149"/>
      <c r="P2" s="184"/>
    </row>
    <row r="3" spans="1:16" ht="26.25" customHeight="1" x14ac:dyDescent="0.35">
      <c r="J3" s="178" t="s">
        <v>546</v>
      </c>
      <c r="K3" s="178"/>
      <c r="L3" s="178"/>
      <c r="M3" s="178"/>
      <c r="N3" s="178"/>
      <c r="O3" s="178"/>
      <c r="P3" s="184"/>
    </row>
    <row r="4" spans="1:16" ht="26.25" customHeight="1" x14ac:dyDescent="0.35">
      <c r="J4" s="178" t="s">
        <v>547</v>
      </c>
      <c r="K4" s="178"/>
      <c r="L4" s="178"/>
      <c r="M4" s="178"/>
      <c r="N4" s="178"/>
      <c r="O4" s="178"/>
      <c r="P4" s="184"/>
    </row>
    <row r="5" spans="1:16" ht="26.25" customHeight="1" x14ac:dyDescent="0.35">
      <c r="J5" s="178" t="s">
        <v>548</v>
      </c>
      <c r="K5" s="178"/>
      <c r="L5" s="178"/>
      <c r="M5" s="178"/>
      <c r="N5" s="178"/>
      <c r="O5" s="178"/>
      <c r="P5" s="184"/>
    </row>
    <row r="6" spans="1:16" ht="26.25" customHeight="1" x14ac:dyDescent="0.35">
      <c r="J6" s="178" t="s">
        <v>549</v>
      </c>
      <c r="K6" s="178"/>
      <c r="L6" s="178"/>
      <c r="M6" s="178"/>
      <c r="N6" s="178"/>
      <c r="O6" s="178"/>
      <c r="P6" s="184"/>
    </row>
    <row r="7" spans="1:16" ht="26.25" customHeight="1" x14ac:dyDescent="0.35">
      <c r="J7" s="178" t="s">
        <v>551</v>
      </c>
      <c r="K7" s="178"/>
      <c r="L7" s="178"/>
      <c r="M7" s="178"/>
      <c r="N7" s="178"/>
      <c r="O7" s="178"/>
      <c r="P7" s="184"/>
    </row>
    <row r="8" spans="1:16" ht="17.25" customHeight="1" x14ac:dyDescent="0.25">
      <c r="J8" s="149"/>
      <c r="K8" s="149"/>
      <c r="L8" s="149"/>
      <c r="M8" s="149"/>
      <c r="N8" s="149"/>
      <c r="O8" s="149"/>
      <c r="P8" s="184"/>
    </row>
    <row r="9" spans="1:16" ht="102.75" customHeight="1" x14ac:dyDescent="0.25">
      <c r="A9" s="187" t="s">
        <v>462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4"/>
    </row>
    <row r="10" spans="1:16" ht="19.5" customHeight="1" x14ac:dyDescent="0.25">
      <c r="A10" s="66"/>
      <c r="B10" s="66"/>
      <c r="C10" s="58"/>
      <c r="D10" s="58"/>
      <c r="E10" s="58"/>
      <c r="F10" s="141" t="s">
        <v>541</v>
      </c>
      <c r="G10" s="58"/>
      <c r="H10" s="58"/>
      <c r="I10" s="58"/>
      <c r="J10" s="58"/>
      <c r="K10" s="58"/>
      <c r="L10" s="58"/>
      <c r="M10" s="58"/>
      <c r="N10" s="58"/>
      <c r="O10" s="58"/>
      <c r="P10" s="184"/>
    </row>
    <row r="11" spans="1:16" ht="16.5" customHeight="1" x14ac:dyDescent="0.25">
      <c r="A11" s="67"/>
      <c r="B11" s="67"/>
      <c r="C11" s="58"/>
      <c r="D11" s="58"/>
      <c r="E11" s="58"/>
      <c r="F11" s="67" t="s">
        <v>542</v>
      </c>
      <c r="G11" s="58"/>
      <c r="H11" s="58"/>
      <c r="I11" s="58"/>
      <c r="J11" s="58"/>
      <c r="K11" s="58"/>
      <c r="L11" s="58"/>
      <c r="M11" s="58"/>
      <c r="N11" s="58"/>
      <c r="O11" s="58"/>
      <c r="P11" s="184"/>
    </row>
    <row r="12" spans="1:16" s="17" customFormat="1" ht="15" customHeight="1" x14ac:dyDescent="0.3">
      <c r="A12" s="14"/>
      <c r="B12" s="15"/>
      <c r="C12" s="16"/>
      <c r="O12" s="65" t="s">
        <v>366</v>
      </c>
      <c r="P12" s="184"/>
    </row>
    <row r="13" spans="1:16" s="52" customFormat="1" ht="21.75" customHeight="1" x14ac:dyDescent="0.25">
      <c r="A13" s="172" t="s">
        <v>345</v>
      </c>
      <c r="B13" s="172" t="s">
        <v>334</v>
      </c>
      <c r="C13" s="172" t="s">
        <v>347</v>
      </c>
      <c r="D13" s="174" t="s">
        <v>228</v>
      </c>
      <c r="E13" s="174"/>
      <c r="F13" s="174"/>
      <c r="G13" s="174"/>
      <c r="H13" s="174"/>
      <c r="I13" s="174" t="s">
        <v>229</v>
      </c>
      <c r="J13" s="174"/>
      <c r="K13" s="174"/>
      <c r="L13" s="174"/>
      <c r="M13" s="174"/>
      <c r="N13" s="174"/>
      <c r="O13" s="174" t="s">
        <v>230</v>
      </c>
      <c r="P13" s="184"/>
    </row>
    <row r="14" spans="1:16" s="52" customFormat="1" ht="29.25" customHeight="1" x14ac:dyDescent="0.25">
      <c r="A14" s="172"/>
      <c r="B14" s="172"/>
      <c r="C14" s="172"/>
      <c r="D14" s="182" t="s">
        <v>335</v>
      </c>
      <c r="E14" s="182" t="s">
        <v>231</v>
      </c>
      <c r="F14" s="179" t="s">
        <v>232</v>
      </c>
      <c r="G14" s="179"/>
      <c r="H14" s="182" t="s">
        <v>233</v>
      </c>
      <c r="I14" s="182" t="s">
        <v>335</v>
      </c>
      <c r="J14" s="182" t="s">
        <v>336</v>
      </c>
      <c r="K14" s="182" t="s">
        <v>231</v>
      </c>
      <c r="L14" s="179" t="s">
        <v>232</v>
      </c>
      <c r="M14" s="179"/>
      <c r="N14" s="182" t="s">
        <v>233</v>
      </c>
      <c r="O14" s="174"/>
      <c r="P14" s="184"/>
    </row>
    <row r="15" spans="1:16" s="52" customFormat="1" ht="66" customHeight="1" x14ac:dyDescent="0.25">
      <c r="A15" s="172"/>
      <c r="B15" s="172"/>
      <c r="C15" s="172"/>
      <c r="D15" s="182"/>
      <c r="E15" s="182"/>
      <c r="F15" s="93" t="s">
        <v>234</v>
      </c>
      <c r="G15" s="93" t="s">
        <v>235</v>
      </c>
      <c r="H15" s="182"/>
      <c r="I15" s="182"/>
      <c r="J15" s="182"/>
      <c r="K15" s="182"/>
      <c r="L15" s="93" t="s">
        <v>234</v>
      </c>
      <c r="M15" s="93" t="s">
        <v>235</v>
      </c>
      <c r="N15" s="182"/>
      <c r="O15" s="174"/>
      <c r="P15" s="184"/>
    </row>
    <row r="16" spans="1:16" s="52" customFormat="1" ht="21" customHeight="1" x14ac:dyDescent="0.25">
      <c r="A16" s="7" t="s">
        <v>44</v>
      </c>
      <c r="B16" s="8"/>
      <c r="C16" s="9" t="s">
        <v>45</v>
      </c>
      <c r="D16" s="48">
        <f>D18+D19+D20+D21</f>
        <v>259852700</v>
      </c>
      <c r="E16" s="48">
        <f t="shared" ref="E16:O16" si="0">E18+E19+E20+E21</f>
        <v>259852700</v>
      </c>
      <c r="F16" s="48">
        <f>F18+F19+F20+F21</f>
        <v>197271700</v>
      </c>
      <c r="G16" s="48">
        <f t="shared" si="0"/>
        <v>4147100</v>
      </c>
      <c r="H16" s="48">
        <f t="shared" si="0"/>
        <v>0</v>
      </c>
      <c r="I16" s="48">
        <f t="shared" si="0"/>
        <v>2776000</v>
      </c>
      <c r="J16" s="48">
        <f t="shared" si="0"/>
        <v>876000</v>
      </c>
      <c r="K16" s="48">
        <f t="shared" si="0"/>
        <v>1900000</v>
      </c>
      <c r="L16" s="48">
        <f t="shared" si="0"/>
        <v>1332000</v>
      </c>
      <c r="M16" s="48">
        <f t="shared" si="0"/>
        <v>71500</v>
      </c>
      <c r="N16" s="48">
        <f t="shared" si="0"/>
        <v>876000</v>
      </c>
      <c r="O16" s="48">
        <f t="shared" si="0"/>
        <v>262628700</v>
      </c>
      <c r="P16" s="184"/>
    </row>
    <row r="17" spans="1:16" s="52" customFormat="1" ht="61.5" hidden="1" customHeight="1" x14ac:dyDescent="0.25">
      <c r="A17" s="7"/>
      <c r="B17" s="8"/>
      <c r="C17" s="9" t="s">
        <v>450</v>
      </c>
      <c r="D17" s="48">
        <f>D22</f>
        <v>0</v>
      </c>
      <c r="E17" s="48">
        <f t="shared" ref="E17:O17" si="1">E22</f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184"/>
    </row>
    <row r="18" spans="1:16" ht="37.5" customHeight="1" x14ac:dyDescent="0.25">
      <c r="A18" s="37" t="s">
        <v>122</v>
      </c>
      <c r="B18" s="37" t="s">
        <v>47</v>
      </c>
      <c r="C18" s="6" t="s">
        <v>516</v>
      </c>
      <c r="D18" s="49">
        <f>'дод 3'!E20+'дод 3'!E70+'дод 3'!E104+'дод 3'!E134+'дод 3'!E168+'дод 3'!E175+'дод 3'!E190+'дод 3'!E220+'дод 3'!E224+'дод 3'!E241+'дод 3'!E247+'дод 3'!E250+'дод 3'!E261+'дод 3'!E258</f>
        <v>259256700</v>
      </c>
      <c r="E18" s="49">
        <f>'дод 3'!F20+'дод 3'!F70+'дод 3'!F104+'дод 3'!F134+'дод 3'!F168+'дод 3'!F175+'дод 3'!F190+'дод 3'!F220+'дод 3'!F224+'дод 3'!F241+'дод 3'!F247+'дод 3'!F250+'дод 3'!F261+'дод 3'!F258</f>
        <v>259256700</v>
      </c>
      <c r="F18" s="49">
        <f>'дод 3'!G20+'дод 3'!G70+'дод 3'!G104+'дод 3'!G134+'дод 3'!G168+'дод 3'!G175+'дод 3'!G190+'дод 3'!G220+'дод 3'!G224+'дод 3'!G241+'дод 3'!G247+'дод 3'!G250+'дод 3'!G261+'дод 3'!G258</f>
        <v>197271700</v>
      </c>
      <c r="G18" s="49">
        <f>'дод 3'!H20+'дод 3'!H70+'дод 3'!H104+'дод 3'!H134+'дод 3'!H168+'дод 3'!H175+'дод 3'!H190+'дод 3'!H220+'дод 3'!H224+'дод 3'!H241+'дод 3'!H247+'дод 3'!H250+'дод 3'!H261+'дод 3'!H258</f>
        <v>4147100</v>
      </c>
      <c r="H18" s="49">
        <f>'дод 3'!I20+'дод 3'!I70+'дод 3'!I104+'дод 3'!I134+'дод 3'!I168+'дод 3'!I175+'дод 3'!I190+'дод 3'!I220+'дод 3'!I224+'дод 3'!I241+'дод 3'!I247+'дод 3'!I250+'дод 3'!I261+'дод 3'!I258</f>
        <v>0</v>
      </c>
      <c r="I18" s="49">
        <f>'дод 3'!J20+'дод 3'!J70+'дод 3'!J104+'дод 3'!J134+'дод 3'!J168+'дод 3'!J175+'дод 3'!J190+'дод 3'!J220+'дод 3'!J224+'дод 3'!J241+'дод 3'!J247+'дод 3'!J250+'дод 3'!J261+'дод 3'!J258</f>
        <v>2776000</v>
      </c>
      <c r="J18" s="49">
        <f>'дод 3'!K20+'дод 3'!K70+'дод 3'!K104+'дод 3'!K134+'дод 3'!K168+'дод 3'!K175+'дод 3'!K190+'дод 3'!K220+'дод 3'!K224+'дод 3'!K241+'дод 3'!K247+'дод 3'!K250+'дод 3'!K261+'дод 3'!K258</f>
        <v>876000</v>
      </c>
      <c r="K18" s="49">
        <f>'дод 3'!L20+'дод 3'!L70+'дод 3'!L104+'дод 3'!L134+'дод 3'!L168+'дод 3'!L175+'дод 3'!L190+'дод 3'!L220+'дод 3'!L224+'дод 3'!L241+'дод 3'!L247+'дод 3'!L250+'дод 3'!L261+'дод 3'!L258</f>
        <v>1900000</v>
      </c>
      <c r="L18" s="49">
        <f>'дод 3'!M20+'дод 3'!M70+'дод 3'!M104+'дод 3'!M134+'дод 3'!M168+'дод 3'!M175+'дод 3'!M190+'дод 3'!M220+'дод 3'!M224+'дод 3'!M241+'дод 3'!M247+'дод 3'!M250+'дод 3'!M261+'дод 3'!M258</f>
        <v>1332000</v>
      </c>
      <c r="M18" s="49">
        <f>'дод 3'!N20+'дод 3'!N70+'дод 3'!N104+'дод 3'!N134+'дод 3'!N168+'дод 3'!N175+'дод 3'!N190+'дод 3'!N220+'дод 3'!N224+'дод 3'!N241+'дод 3'!N247+'дод 3'!N250+'дод 3'!N261+'дод 3'!N258</f>
        <v>71500</v>
      </c>
      <c r="N18" s="49">
        <f>'дод 3'!O20+'дод 3'!O70+'дод 3'!O104+'дод 3'!O134+'дод 3'!O168+'дод 3'!O175+'дод 3'!O190+'дод 3'!O220+'дод 3'!O224+'дод 3'!O241+'дод 3'!O247+'дод 3'!O250+'дод 3'!O261+'дод 3'!O258</f>
        <v>876000</v>
      </c>
      <c r="O18" s="49">
        <f>'дод 3'!P20+'дод 3'!P70+'дод 3'!P104+'дод 3'!P134+'дод 3'!P168+'дод 3'!P175+'дод 3'!P190+'дод 3'!P220+'дод 3'!P224+'дод 3'!P241+'дод 3'!P247+'дод 3'!P250+'дод 3'!P261+'дод 3'!P258</f>
        <v>262032700</v>
      </c>
      <c r="P18" s="184"/>
    </row>
    <row r="19" spans="1:16" ht="33" customHeight="1" x14ac:dyDescent="0.25">
      <c r="A19" s="59" t="s">
        <v>92</v>
      </c>
      <c r="B19" s="59" t="s">
        <v>476</v>
      </c>
      <c r="C19" s="6" t="s">
        <v>465</v>
      </c>
      <c r="D19" s="49">
        <f>'дод 3'!E21</f>
        <v>200000</v>
      </c>
      <c r="E19" s="49">
        <f>'дод 3'!F21</f>
        <v>200000</v>
      </c>
      <c r="F19" s="49">
        <f>'дод 3'!G21</f>
        <v>0</v>
      </c>
      <c r="G19" s="49">
        <f>'дод 3'!H21</f>
        <v>0</v>
      </c>
      <c r="H19" s="49">
        <f>'дод 3'!I21</f>
        <v>0</v>
      </c>
      <c r="I19" s="49">
        <f>'дод 3'!J21</f>
        <v>0</v>
      </c>
      <c r="J19" s="49">
        <f>'дод 3'!K21</f>
        <v>0</v>
      </c>
      <c r="K19" s="49">
        <f>'дод 3'!L21</f>
        <v>0</v>
      </c>
      <c r="L19" s="49">
        <f>'дод 3'!M21</f>
        <v>0</v>
      </c>
      <c r="M19" s="49">
        <f>'дод 3'!N21</f>
        <v>0</v>
      </c>
      <c r="N19" s="49">
        <f>'дод 3'!O21</f>
        <v>0</v>
      </c>
      <c r="O19" s="49">
        <f>'дод 3'!P21</f>
        <v>200000</v>
      </c>
      <c r="P19" s="184"/>
    </row>
    <row r="20" spans="1:16" ht="22.5" customHeight="1" x14ac:dyDescent="0.25">
      <c r="A20" s="37" t="s">
        <v>46</v>
      </c>
      <c r="B20" s="37" t="s">
        <v>95</v>
      </c>
      <c r="C20" s="6" t="s">
        <v>246</v>
      </c>
      <c r="D20" s="49">
        <f>'дод 3'!E22</f>
        <v>396000</v>
      </c>
      <c r="E20" s="49">
        <f>'дод 3'!F22</f>
        <v>396000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396000</v>
      </c>
      <c r="P20" s="184"/>
    </row>
    <row r="21" spans="1:16" ht="27" hidden="1" customHeight="1" x14ac:dyDescent="0.25">
      <c r="A21" s="59" t="s">
        <v>446</v>
      </c>
      <c r="B21" s="59" t="s">
        <v>122</v>
      </c>
      <c r="C21" s="6" t="s">
        <v>447</v>
      </c>
      <c r="D21" s="49">
        <f>'дод 3'!E23</f>
        <v>0</v>
      </c>
      <c r="E21" s="49">
        <f>'дод 3'!F23</f>
        <v>0</v>
      </c>
      <c r="F21" s="49">
        <f>'дод 3'!G23</f>
        <v>0</v>
      </c>
      <c r="G21" s="49">
        <f>'дод 3'!H23</f>
        <v>0</v>
      </c>
      <c r="H21" s="49">
        <f>'дод 3'!I23</f>
        <v>0</v>
      </c>
      <c r="I21" s="49">
        <f>'дод 3'!J23</f>
        <v>0</v>
      </c>
      <c r="J21" s="49">
        <f>'дод 3'!K23</f>
        <v>0</v>
      </c>
      <c r="K21" s="49">
        <f>'дод 3'!L23</f>
        <v>0</v>
      </c>
      <c r="L21" s="49">
        <f>'дод 3'!M23</f>
        <v>0</v>
      </c>
      <c r="M21" s="49">
        <f>'дод 3'!N23</f>
        <v>0</v>
      </c>
      <c r="N21" s="49">
        <f>'дод 3'!O23</f>
        <v>0</v>
      </c>
      <c r="O21" s="49">
        <f>'дод 3'!P23</f>
        <v>0</v>
      </c>
      <c r="P21" s="184"/>
    </row>
    <row r="22" spans="1:16" s="54" customFormat="1" ht="63" hidden="1" customHeight="1" x14ac:dyDescent="0.25">
      <c r="A22" s="83"/>
      <c r="B22" s="96"/>
      <c r="C22" s="84" t="s">
        <v>450</v>
      </c>
      <c r="D22" s="85">
        <f>'дод 3'!E24</f>
        <v>0</v>
      </c>
      <c r="E22" s="85">
        <f>'дод 3'!F24</f>
        <v>0</v>
      </c>
      <c r="F22" s="85">
        <f>'дод 3'!G24</f>
        <v>0</v>
      </c>
      <c r="G22" s="85">
        <f>'дод 3'!H24</f>
        <v>0</v>
      </c>
      <c r="H22" s="85">
        <f>'дод 3'!I24</f>
        <v>0</v>
      </c>
      <c r="I22" s="85">
        <f>'дод 3'!J24</f>
        <v>0</v>
      </c>
      <c r="J22" s="85">
        <f>'дод 3'!K24</f>
        <v>0</v>
      </c>
      <c r="K22" s="85">
        <f>'дод 3'!L24</f>
        <v>0</v>
      </c>
      <c r="L22" s="85">
        <f>'дод 3'!M24</f>
        <v>0</v>
      </c>
      <c r="M22" s="85">
        <f>'дод 3'!N24</f>
        <v>0</v>
      </c>
      <c r="N22" s="85">
        <f>'дод 3'!O24</f>
        <v>0</v>
      </c>
      <c r="O22" s="85">
        <f>'дод 3'!P24</f>
        <v>0</v>
      </c>
      <c r="P22" s="184"/>
    </row>
    <row r="23" spans="1:16" s="52" customFormat="1" ht="18.75" customHeight="1" x14ac:dyDescent="0.25">
      <c r="A23" s="38" t="s">
        <v>48</v>
      </c>
      <c r="B23" s="39"/>
      <c r="C23" s="9" t="s">
        <v>412</v>
      </c>
      <c r="D23" s="48">
        <f>D31+D33+D40+D42+D45+D47+D48+D49+D50+D51+D52+D54+D55</f>
        <v>1098491026</v>
      </c>
      <c r="E23" s="48">
        <f t="shared" ref="E23:O23" si="2">E31+E33+E40+E42+E45+E47+E48+E49+E50+E51+E52+E54+E55</f>
        <v>1098491026</v>
      </c>
      <c r="F23" s="48">
        <f t="shared" si="2"/>
        <v>809191140</v>
      </c>
      <c r="G23" s="48">
        <f t="shared" si="2"/>
        <v>57096650</v>
      </c>
      <c r="H23" s="48">
        <f t="shared" si="2"/>
        <v>0</v>
      </c>
      <c r="I23" s="48">
        <f t="shared" si="2"/>
        <v>40923440</v>
      </c>
      <c r="J23" s="48">
        <f t="shared" si="2"/>
        <v>1303840</v>
      </c>
      <c r="K23" s="48">
        <f t="shared" si="2"/>
        <v>39616470</v>
      </c>
      <c r="L23" s="48">
        <f t="shared" si="2"/>
        <v>4494964</v>
      </c>
      <c r="M23" s="48">
        <f t="shared" si="2"/>
        <v>139890</v>
      </c>
      <c r="N23" s="48">
        <f t="shared" si="2"/>
        <v>1306970</v>
      </c>
      <c r="O23" s="48">
        <f t="shared" si="2"/>
        <v>1139414466</v>
      </c>
      <c r="P23" s="184"/>
    </row>
    <row r="24" spans="1:16" s="53" customFormat="1" ht="31.5" x14ac:dyDescent="0.25">
      <c r="A24" s="76"/>
      <c r="B24" s="79"/>
      <c r="C24" s="80" t="s">
        <v>398</v>
      </c>
      <c r="D24" s="81">
        <f>D43+D46</f>
        <v>482448000</v>
      </c>
      <c r="E24" s="81">
        <f t="shared" ref="E24:O24" si="3">E43+E46</f>
        <v>482448000</v>
      </c>
      <c r="F24" s="81">
        <f t="shared" si="3"/>
        <v>396066000</v>
      </c>
      <c r="G24" s="81">
        <f t="shared" si="3"/>
        <v>0</v>
      </c>
      <c r="H24" s="81">
        <f t="shared" si="3"/>
        <v>0</v>
      </c>
      <c r="I24" s="81">
        <f t="shared" si="3"/>
        <v>0</v>
      </c>
      <c r="J24" s="81">
        <f t="shared" si="3"/>
        <v>0</v>
      </c>
      <c r="K24" s="81">
        <f t="shared" si="3"/>
        <v>0</v>
      </c>
      <c r="L24" s="81">
        <f t="shared" si="3"/>
        <v>0</v>
      </c>
      <c r="M24" s="81">
        <f t="shared" si="3"/>
        <v>0</v>
      </c>
      <c r="N24" s="81">
        <f t="shared" si="3"/>
        <v>0</v>
      </c>
      <c r="O24" s="81">
        <f t="shared" si="3"/>
        <v>482448000</v>
      </c>
      <c r="P24" s="184"/>
    </row>
    <row r="25" spans="1:16" s="53" customFormat="1" ht="69" hidden="1" customHeight="1" x14ac:dyDescent="0.25">
      <c r="A25" s="76"/>
      <c r="B25" s="79"/>
      <c r="C25" s="80" t="s">
        <v>396</v>
      </c>
      <c r="D25" s="81" t="e">
        <f>D34+D41</f>
        <v>#REF!</v>
      </c>
      <c r="E25" s="81" t="e">
        <f t="shared" ref="E25:O25" si="4">E34+E41</f>
        <v>#REF!</v>
      </c>
      <c r="F25" s="81" t="e">
        <f t="shared" si="4"/>
        <v>#REF!</v>
      </c>
      <c r="G25" s="81" t="e">
        <f t="shared" si="4"/>
        <v>#REF!</v>
      </c>
      <c r="H25" s="81" t="e">
        <f t="shared" si="4"/>
        <v>#REF!</v>
      </c>
      <c r="I25" s="81" t="e">
        <f t="shared" si="4"/>
        <v>#REF!</v>
      </c>
      <c r="J25" s="81" t="e">
        <f t="shared" si="4"/>
        <v>#REF!</v>
      </c>
      <c r="K25" s="81" t="e">
        <f t="shared" si="4"/>
        <v>#REF!</v>
      </c>
      <c r="L25" s="81" t="e">
        <f t="shared" si="4"/>
        <v>#REF!</v>
      </c>
      <c r="M25" s="81" t="e">
        <f t="shared" si="4"/>
        <v>#REF!</v>
      </c>
      <c r="N25" s="81" t="e">
        <f t="shared" si="4"/>
        <v>#REF!</v>
      </c>
      <c r="O25" s="81" t="e">
        <f t="shared" si="4"/>
        <v>#REF!</v>
      </c>
      <c r="P25" s="184"/>
    </row>
    <row r="26" spans="1:16" s="53" customFormat="1" ht="47.25" x14ac:dyDescent="0.25">
      <c r="A26" s="76"/>
      <c r="B26" s="79"/>
      <c r="C26" s="80" t="s">
        <v>393</v>
      </c>
      <c r="D26" s="81">
        <f>D44+D53</f>
        <v>3578416</v>
      </c>
      <c r="E26" s="81">
        <f t="shared" ref="E26:O26" si="5">E44+E53</f>
        <v>3578416</v>
      </c>
      <c r="F26" s="81">
        <f t="shared" si="5"/>
        <v>1228720</v>
      </c>
      <c r="G26" s="81">
        <f t="shared" si="5"/>
        <v>0</v>
      </c>
      <c r="H26" s="81">
        <f t="shared" si="5"/>
        <v>0</v>
      </c>
      <c r="I26" s="81">
        <f t="shared" si="5"/>
        <v>0</v>
      </c>
      <c r="J26" s="81">
        <f t="shared" si="5"/>
        <v>0</v>
      </c>
      <c r="K26" s="81">
        <f t="shared" si="5"/>
        <v>0</v>
      </c>
      <c r="L26" s="81">
        <f t="shared" si="5"/>
        <v>0</v>
      </c>
      <c r="M26" s="81">
        <f t="shared" si="5"/>
        <v>0</v>
      </c>
      <c r="N26" s="81">
        <f t="shared" si="5"/>
        <v>0</v>
      </c>
      <c r="O26" s="81">
        <f t="shared" si="5"/>
        <v>3578416</v>
      </c>
      <c r="P26" s="184"/>
    </row>
    <row r="27" spans="1:16" s="53" customFormat="1" ht="47.25" hidden="1" customHeight="1" x14ac:dyDescent="0.25">
      <c r="A27" s="76"/>
      <c r="B27" s="79"/>
      <c r="C27" s="80" t="s">
        <v>395</v>
      </c>
      <c r="D27" s="81">
        <f>D36+D49</f>
        <v>11229130</v>
      </c>
      <c r="E27" s="81">
        <f t="shared" ref="E27:O27" si="6">E36+E49</f>
        <v>11229130</v>
      </c>
      <c r="F27" s="81">
        <f t="shared" si="6"/>
        <v>8331500</v>
      </c>
      <c r="G27" s="81">
        <f t="shared" si="6"/>
        <v>527130</v>
      </c>
      <c r="H27" s="81">
        <f t="shared" si="6"/>
        <v>0</v>
      </c>
      <c r="I27" s="81">
        <f t="shared" si="6"/>
        <v>100000</v>
      </c>
      <c r="J27" s="81">
        <f t="shared" si="6"/>
        <v>100000</v>
      </c>
      <c r="K27" s="81">
        <f t="shared" si="6"/>
        <v>0</v>
      </c>
      <c r="L27" s="81">
        <f t="shared" si="6"/>
        <v>0</v>
      </c>
      <c r="M27" s="81">
        <f t="shared" si="6"/>
        <v>0</v>
      </c>
      <c r="N27" s="81">
        <f t="shared" si="6"/>
        <v>100000</v>
      </c>
      <c r="O27" s="81">
        <f t="shared" si="6"/>
        <v>11329130</v>
      </c>
      <c r="P27" s="184"/>
    </row>
    <row r="28" spans="1:16" s="53" customFormat="1" ht="63" x14ac:dyDescent="0.25">
      <c r="A28" s="76"/>
      <c r="B28" s="79"/>
      <c r="C28" s="82" t="s">
        <v>392</v>
      </c>
      <c r="D28" s="81">
        <f>D56</f>
        <v>1780860</v>
      </c>
      <c r="E28" s="81">
        <f t="shared" ref="E28:O28" si="7">E56</f>
        <v>1780860</v>
      </c>
      <c r="F28" s="81">
        <f t="shared" si="7"/>
        <v>1459720</v>
      </c>
      <c r="G28" s="81">
        <f t="shared" si="7"/>
        <v>0</v>
      </c>
      <c r="H28" s="81">
        <f t="shared" si="7"/>
        <v>0</v>
      </c>
      <c r="I28" s="81">
        <f t="shared" si="7"/>
        <v>903840</v>
      </c>
      <c r="J28" s="81">
        <f t="shared" si="7"/>
        <v>903840</v>
      </c>
      <c r="K28" s="81">
        <f t="shared" si="7"/>
        <v>0</v>
      </c>
      <c r="L28" s="81">
        <f t="shared" si="7"/>
        <v>0</v>
      </c>
      <c r="M28" s="81">
        <f t="shared" si="7"/>
        <v>0</v>
      </c>
      <c r="N28" s="81">
        <f t="shared" si="7"/>
        <v>903840</v>
      </c>
      <c r="O28" s="81">
        <f t="shared" si="7"/>
        <v>2684700</v>
      </c>
      <c r="P28" s="184"/>
    </row>
    <row r="29" spans="1:16" s="53" customFormat="1" ht="63" hidden="1" customHeight="1" x14ac:dyDescent="0.25">
      <c r="A29" s="76"/>
      <c r="B29" s="79"/>
      <c r="C29" s="80" t="s">
        <v>394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84"/>
    </row>
    <row r="30" spans="1:16" s="53" customFormat="1" ht="56.25" hidden="1" customHeight="1" x14ac:dyDescent="0.25">
      <c r="A30" s="76"/>
      <c r="B30" s="76"/>
      <c r="C30" s="80" t="s">
        <v>440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84"/>
    </row>
    <row r="31" spans="1:16" ht="17.25" customHeight="1" x14ac:dyDescent="0.25">
      <c r="A31" s="37" t="s">
        <v>49</v>
      </c>
      <c r="B31" s="37" t="s">
        <v>50</v>
      </c>
      <c r="C31" s="6" t="s">
        <v>525</v>
      </c>
      <c r="D31" s="49">
        <f>'дод 3'!E71</f>
        <v>290084900</v>
      </c>
      <c r="E31" s="49">
        <f>'дод 3'!F71</f>
        <v>290084900</v>
      </c>
      <c r="F31" s="49">
        <f>'дод 3'!G71</f>
        <v>205054200</v>
      </c>
      <c r="G31" s="49">
        <f>'дод 3'!H71</f>
        <v>21914800</v>
      </c>
      <c r="H31" s="49">
        <f>'дод 3'!I71</f>
        <v>0</v>
      </c>
      <c r="I31" s="49">
        <f>'дод 3'!J71</f>
        <v>11759700</v>
      </c>
      <c r="J31" s="49">
        <f>'дод 3'!K71</f>
        <v>0</v>
      </c>
      <c r="K31" s="49">
        <f>'дод 3'!L71</f>
        <v>11759700</v>
      </c>
      <c r="L31" s="49">
        <f>'дод 3'!M71</f>
        <v>0</v>
      </c>
      <c r="M31" s="49">
        <f>'дод 3'!N71</f>
        <v>0</v>
      </c>
      <c r="N31" s="49">
        <f>'дод 3'!O71</f>
        <v>0</v>
      </c>
      <c r="O31" s="49">
        <f>'дод 3'!P71</f>
        <v>301844600</v>
      </c>
      <c r="P31" s="184"/>
    </row>
    <row r="32" spans="1:16" s="54" customFormat="1" ht="47.25" hidden="1" customHeight="1" x14ac:dyDescent="0.25">
      <c r="A32" s="83"/>
      <c r="B32" s="83"/>
      <c r="C32" s="84" t="s">
        <v>392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84"/>
    </row>
    <row r="33" spans="1:16" ht="38.25" customHeight="1" x14ac:dyDescent="0.25">
      <c r="A33" s="37">
        <v>1021</v>
      </c>
      <c r="B33" s="37" t="s">
        <v>52</v>
      </c>
      <c r="C33" s="61" t="s">
        <v>493</v>
      </c>
      <c r="D33" s="49">
        <f>'дод 3'!E72</f>
        <v>207798800</v>
      </c>
      <c r="E33" s="49">
        <f>'дод 3'!F72</f>
        <v>207798800</v>
      </c>
      <c r="F33" s="49">
        <f>'дод 3'!G72</f>
        <v>119643500</v>
      </c>
      <c r="G33" s="49">
        <f>'дод 3'!H72</f>
        <v>30342200</v>
      </c>
      <c r="H33" s="49">
        <f>'дод 3'!I72</f>
        <v>0</v>
      </c>
      <c r="I33" s="49">
        <f>'дод 3'!J72</f>
        <v>25130800</v>
      </c>
      <c r="J33" s="49">
        <f>'дод 3'!K72</f>
        <v>0</v>
      </c>
      <c r="K33" s="49">
        <f>'дод 3'!L72</f>
        <v>25130800</v>
      </c>
      <c r="L33" s="49">
        <f>'дод 3'!M72</f>
        <v>2268060</v>
      </c>
      <c r="M33" s="49">
        <f>'дод 3'!N72</f>
        <v>139890</v>
      </c>
      <c r="N33" s="49">
        <f>'дод 3'!O72</f>
        <v>0</v>
      </c>
      <c r="O33" s="49">
        <f>'дод 3'!P72</f>
        <v>232929600</v>
      </c>
      <c r="P33" s="184"/>
    </row>
    <row r="34" spans="1:16" s="54" customFormat="1" ht="63" hidden="1" customHeight="1" x14ac:dyDescent="0.25">
      <c r="A34" s="83"/>
      <c r="B34" s="83"/>
      <c r="C34" s="84" t="s">
        <v>396</v>
      </c>
      <c r="D34" s="85" t="e">
        <f>'дод 3'!#REF!</f>
        <v>#REF!</v>
      </c>
      <c r="E34" s="85" t="e">
        <f>'дод 3'!#REF!</f>
        <v>#REF!</v>
      </c>
      <c r="F34" s="85" t="e">
        <f>'дод 3'!#REF!</f>
        <v>#REF!</v>
      </c>
      <c r="G34" s="85" t="e">
        <f>'дод 3'!#REF!</f>
        <v>#REF!</v>
      </c>
      <c r="H34" s="85" t="e">
        <f>'дод 3'!#REF!</f>
        <v>#REF!</v>
      </c>
      <c r="I34" s="85" t="e">
        <f>'дод 3'!#REF!</f>
        <v>#REF!</v>
      </c>
      <c r="J34" s="85" t="e">
        <f>'дод 3'!#REF!</f>
        <v>#REF!</v>
      </c>
      <c r="K34" s="85" t="e">
        <f>'дод 3'!#REF!</f>
        <v>#REF!</v>
      </c>
      <c r="L34" s="85" t="e">
        <f>'дод 3'!#REF!</f>
        <v>#REF!</v>
      </c>
      <c r="M34" s="85" t="e">
        <f>'дод 3'!#REF!</f>
        <v>#REF!</v>
      </c>
      <c r="N34" s="85" t="e">
        <f>'дод 3'!#REF!</f>
        <v>#REF!</v>
      </c>
      <c r="O34" s="85" t="e">
        <f>'дод 3'!#REF!</f>
        <v>#REF!</v>
      </c>
      <c r="P34" s="184"/>
    </row>
    <row r="35" spans="1:16" s="54" customFormat="1" ht="47.25" hidden="1" customHeight="1" x14ac:dyDescent="0.25">
      <c r="A35" s="83"/>
      <c r="B35" s="83"/>
      <c r="C35" s="84" t="s">
        <v>393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84"/>
    </row>
    <row r="36" spans="1:16" s="54" customFormat="1" ht="47.25" hidden="1" customHeight="1" x14ac:dyDescent="0.25">
      <c r="A36" s="83"/>
      <c r="B36" s="83"/>
      <c r="C36" s="84" t="s">
        <v>395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84"/>
    </row>
    <row r="37" spans="1:16" s="54" customFormat="1" ht="47.25" hidden="1" customHeight="1" x14ac:dyDescent="0.25">
      <c r="A37" s="83"/>
      <c r="B37" s="83"/>
      <c r="C37" s="84" t="s">
        <v>392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84"/>
    </row>
    <row r="38" spans="1:16" s="54" customFormat="1" ht="31.5" hidden="1" customHeight="1" x14ac:dyDescent="0.25">
      <c r="A38" s="83"/>
      <c r="B38" s="83"/>
      <c r="C38" s="84" t="s">
        <v>398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84"/>
    </row>
    <row r="39" spans="1:16" s="54" customFormat="1" ht="63" hidden="1" customHeight="1" x14ac:dyDescent="0.25">
      <c r="A39" s="83"/>
      <c r="B39" s="83"/>
      <c r="C39" s="84" t="s">
        <v>394</v>
      </c>
      <c r="D39" s="85">
        <f>'дод 3'!E73</f>
        <v>13632600</v>
      </c>
      <c r="E39" s="85">
        <f>'дод 3'!F73</f>
        <v>13632600</v>
      </c>
      <c r="F39" s="85">
        <f>'дод 3'!G73</f>
        <v>8830500</v>
      </c>
      <c r="G39" s="85">
        <f>'дод 3'!H73</f>
        <v>1210000</v>
      </c>
      <c r="H39" s="85">
        <f>'дод 3'!I73</f>
        <v>0</v>
      </c>
      <c r="I39" s="85">
        <f>'дод 3'!J73</f>
        <v>250000</v>
      </c>
      <c r="J39" s="85">
        <f>'дод 3'!K73</f>
        <v>250000</v>
      </c>
      <c r="K39" s="85">
        <f>'дод 3'!L73</f>
        <v>0</v>
      </c>
      <c r="L39" s="85">
        <f>'дод 3'!M73</f>
        <v>0</v>
      </c>
      <c r="M39" s="85">
        <f>'дод 3'!N73</f>
        <v>0</v>
      </c>
      <c r="N39" s="85">
        <f>'дод 3'!O73</f>
        <v>250000</v>
      </c>
      <c r="O39" s="85">
        <f>'дод 3'!P73</f>
        <v>13882600</v>
      </c>
      <c r="P39" s="184"/>
    </row>
    <row r="40" spans="1:16" ht="55.5" customHeight="1" x14ac:dyDescent="0.25">
      <c r="A40" s="37">
        <v>1022</v>
      </c>
      <c r="B40" s="60" t="s">
        <v>56</v>
      </c>
      <c r="C40" s="36" t="s">
        <v>495</v>
      </c>
      <c r="D40" s="49">
        <f>'дод 3'!E73</f>
        <v>13632600</v>
      </c>
      <c r="E40" s="49">
        <f>'дод 3'!F73</f>
        <v>13632600</v>
      </c>
      <c r="F40" s="49">
        <f>'дод 3'!G73</f>
        <v>8830500</v>
      </c>
      <c r="G40" s="49">
        <f>'дод 3'!H73</f>
        <v>1210000</v>
      </c>
      <c r="H40" s="49">
        <f>'дод 3'!I73</f>
        <v>0</v>
      </c>
      <c r="I40" s="49">
        <f>'дод 3'!J73</f>
        <v>250000</v>
      </c>
      <c r="J40" s="49">
        <f>'дод 3'!K73</f>
        <v>250000</v>
      </c>
      <c r="K40" s="49">
        <f>'дод 3'!L73</f>
        <v>0</v>
      </c>
      <c r="L40" s="49">
        <f>'дод 3'!M73</f>
        <v>0</v>
      </c>
      <c r="M40" s="49">
        <f>'дод 3'!N73</f>
        <v>0</v>
      </c>
      <c r="N40" s="49">
        <f>'дод 3'!O73</f>
        <v>250000</v>
      </c>
      <c r="O40" s="49">
        <f>'дод 3'!P73</f>
        <v>13882600</v>
      </c>
      <c r="P40" s="184"/>
    </row>
    <row r="41" spans="1:16" ht="63" hidden="1" customHeight="1" x14ac:dyDescent="0.25">
      <c r="A41" s="37"/>
      <c r="B41" s="37"/>
      <c r="C41" s="84" t="s">
        <v>396</v>
      </c>
      <c r="D41" s="49" t="e">
        <f>'дод 3'!#REF!</f>
        <v>#REF!</v>
      </c>
      <c r="E41" s="49" t="e">
        <f>'дод 3'!#REF!</f>
        <v>#REF!</v>
      </c>
      <c r="F41" s="49" t="e">
        <f>'дод 3'!#REF!</f>
        <v>#REF!</v>
      </c>
      <c r="G41" s="49" t="e">
        <f>'дод 3'!#REF!</f>
        <v>#REF!</v>
      </c>
      <c r="H41" s="49" t="e">
        <f>'дод 3'!#REF!</f>
        <v>#REF!</v>
      </c>
      <c r="I41" s="49" t="e">
        <f>'дод 3'!#REF!</f>
        <v>#REF!</v>
      </c>
      <c r="J41" s="49" t="e">
        <f>'дод 3'!#REF!</f>
        <v>#REF!</v>
      </c>
      <c r="K41" s="49" t="e">
        <f>'дод 3'!#REF!</f>
        <v>#REF!</v>
      </c>
      <c r="L41" s="49" t="e">
        <f>'дод 3'!#REF!</f>
        <v>#REF!</v>
      </c>
      <c r="M41" s="49" t="e">
        <f>'дод 3'!#REF!</f>
        <v>#REF!</v>
      </c>
      <c r="N41" s="49" t="e">
        <f>'дод 3'!#REF!</f>
        <v>#REF!</v>
      </c>
      <c r="O41" s="49" t="e">
        <f>'дод 3'!#REF!</f>
        <v>#REF!</v>
      </c>
      <c r="P41" s="184"/>
    </row>
    <row r="42" spans="1:16" s="54" customFormat="1" ht="35.25" customHeight="1" x14ac:dyDescent="0.25">
      <c r="A42" s="107">
        <v>1031</v>
      </c>
      <c r="B42" s="60" t="s">
        <v>52</v>
      </c>
      <c r="C42" s="61" t="s">
        <v>526</v>
      </c>
      <c r="D42" s="49">
        <f>'дод 3'!E74</f>
        <v>468962880</v>
      </c>
      <c r="E42" s="49">
        <f>'дод 3'!F74</f>
        <v>468962880</v>
      </c>
      <c r="F42" s="49">
        <f>'дод 3'!G74</f>
        <v>383296900</v>
      </c>
      <c r="G42" s="49">
        <f>'дод 3'!H74</f>
        <v>0</v>
      </c>
      <c r="H42" s="49">
        <f>'дод 3'!I74</f>
        <v>0</v>
      </c>
      <c r="I42" s="49">
        <f>'дод 3'!J74</f>
        <v>0</v>
      </c>
      <c r="J42" s="49">
        <f>'дод 3'!K74</f>
        <v>0</v>
      </c>
      <c r="K42" s="49">
        <f>'дод 3'!L74</f>
        <v>0</v>
      </c>
      <c r="L42" s="49">
        <f>'дод 3'!M74</f>
        <v>0</v>
      </c>
      <c r="M42" s="49">
        <f>'дод 3'!N74</f>
        <v>0</v>
      </c>
      <c r="N42" s="49">
        <f>'дод 3'!O74</f>
        <v>0</v>
      </c>
      <c r="O42" s="49">
        <f>'дод 3'!P74</f>
        <v>468962880</v>
      </c>
      <c r="P42" s="184"/>
    </row>
    <row r="43" spans="1:16" s="54" customFormat="1" ht="31.5" x14ac:dyDescent="0.25">
      <c r="A43" s="83"/>
      <c r="B43" s="83"/>
      <c r="C43" s="92" t="s">
        <v>398</v>
      </c>
      <c r="D43" s="85">
        <f>'дод 3'!E75</f>
        <v>466883500</v>
      </c>
      <c r="E43" s="85">
        <f>'дод 3'!F75</f>
        <v>466883500</v>
      </c>
      <c r="F43" s="85">
        <f>'дод 3'!G75</f>
        <v>383296900</v>
      </c>
      <c r="G43" s="85">
        <f>'дод 3'!H75</f>
        <v>0</v>
      </c>
      <c r="H43" s="85">
        <f>'дод 3'!I75</f>
        <v>0</v>
      </c>
      <c r="I43" s="85">
        <f>'дод 3'!J75</f>
        <v>0</v>
      </c>
      <c r="J43" s="85">
        <f>'дод 3'!K75</f>
        <v>0</v>
      </c>
      <c r="K43" s="85">
        <f>'дод 3'!L75</f>
        <v>0</v>
      </c>
      <c r="L43" s="85">
        <f>'дод 3'!M75</f>
        <v>0</v>
      </c>
      <c r="M43" s="85">
        <f>'дод 3'!N75</f>
        <v>0</v>
      </c>
      <c r="N43" s="85">
        <f>'дод 3'!O75</f>
        <v>0</v>
      </c>
      <c r="O43" s="85">
        <f>'дод 3'!P75</f>
        <v>466883500</v>
      </c>
      <c r="P43" s="184"/>
    </row>
    <row r="44" spans="1:16" ht="50.25" customHeight="1" x14ac:dyDescent="0.25">
      <c r="A44" s="37"/>
      <c r="B44" s="37"/>
      <c r="C44" s="92" t="s">
        <v>393</v>
      </c>
      <c r="D44" s="85">
        <f>'дод 3'!E76</f>
        <v>2079380</v>
      </c>
      <c r="E44" s="85">
        <f>'дод 3'!F76</f>
        <v>2079380</v>
      </c>
      <c r="F44" s="85">
        <f>'дод 3'!G76</f>
        <v>0</v>
      </c>
      <c r="G44" s="85">
        <f>'дод 3'!H76</f>
        <v>0</v>
      </c>
      <c r="H44" s="85">
        <f>'дод 3'!I76</f>
        <v>0</v>
      </c>
      <c r="I44" s="85">
        <f>'дод 3'!J76</f>
        <v>0</v>
      </c>
      <c r="J44" s="85">
        <f>'дод 3'!K76</f>
        <v>0</v>
      </c>
      <c r="K44" s="85">
        <f>'дод 3'!L76</f>
        <v>0</v>
      </c>
      <c r="L44" s="85">
        <f>'дод 3'!M76</f>
        <v>0</v>
      </c>
      <c r="M44" s="85">
        <f>'дод 3'!N76</f>
        <v>0</v>
      </c>
      <c r="N44" s="85">
        <f>'дод 3'!O76</f>
        <v>0</v>
      </c>
      <c r="O44" s="85">
        <f>'дод 3'!P76</f>
        <v>2079380</v>
      </c>
      <c r="P44" s="184"/>
    </row>
    <row r="45" spans="1:16" ht="63.75" customHeight="1" x14ac:dyDescent="0.25">
      <c r="A45" s="60" t="s">
        <v>498</v>
      </c>
      <c r="B45" s="60" t="s">
        <v>56</v>
      </c>
      <c r="C45" s="61" t="s">
        <v>527</v>
      </c>
      <c r="D45" s="49">
        <f>'дод 3'!E77</f>
        <v>15564500</v>
      </c>
      <c r="E45" s="49">
        <f>'дод 3'!F77</f>
        <v>15564500</v>
      </c>
      <c r="F45" s="49">
        <f>'дод 3'!G77</f>
        <v>12769100</v>
      </c>
      <c r="G45" s="49">
        <f>'дод 3'!H77</f>
        <v>0</v>
      </c>
      <c r="H45" s="49">
        <f>'дод 3'!I77</f>
        <v>0</v>
      </c>
      <c r="I45" s="49">
        <f>'дод 3'!J77</f>
        <v>0</v>
      </c>
      <c r="J45" s="49">
        <f>'дод 3'!K77</f>
        <v>0</v>
      </c>
      <c r="K45" s="49">
        <f>'дод 3'!L77</f>
        <v>0</v>
      </c>
      <c r="L45" s="49">
        <f>'дод 3'!M77</f>
        <v>0</v>
      </c>
      <c r="M45" s="49">
        <f>'дод 3'!N77</f>
        <v>0</v>
      </c>
      <c r="N45" s="49">
        <f>'дод 3'!O77</f>
        <v>0</v>
      </c>
      <c r="O45" s="49">
        <f>'дод 3'!P77</f>
        <v>15564500</v>
      </c>
      <c r="P45" s="184"/>
    </row>
    <row r="46" spans="1:16" ht="31.5" x14ac:dyDescent="0.25">
      <c r="A46" s="37"/>
      <c r="B46" s="37"/>
      <c r="C46" s="92" t="s">
        <v>398</v>
      </c>
      <c r="D46" s="85">
        <f>'дод 3'!E78</f>
        <v>15564500</v>
      </c>
      <c r="E46" s="85">
        <f>'дод 3'!F78</f>
        <v>15564500</v>
      </c>
      <c r="F46" s="85">
        <f>'дод 3'!G78</f>
        <v>12769100</v>
      </c>
      <c r="G46" s="85">
        <f>'дод 3'!H78</f>
        <v>0</v>
      </c>
      <c r="H46" s="85">
        <f>'дод 3'!I78</f>
        <v>0</v>
      </c>
      <c r="I46" s="85">
        <f>'дод 3'!J78</f>
        <v>0</v>
      </c>
      <c r="J46" s="85">
        <f>'дод 3'!K78</f>
        <v>0</v>
      </c>
      <c r="K46" s="85">
        <f>'дод 3'!L78</f>
        <v>0</v>
      </c>
      <c r="L46" s="85">
        <f>'дод 3'!M78</f>
        <v>0</v>
      </c>
      <c r="M46" s="85">
        <f>'дод 3'!N78</f>
        <v>0</v>
      </c>
      <c r="N46" s="85">
        <f>'дод 3'!O78</f>
        <v>0</v>
      </c>
      <c r="O46" s="85">
        <f>'дод 3'!P78</f>
        <v>15564500</v>
      </c>
      <c r="P46" s="184"/>
    </row>
    <row r="47" spans="1:16" s="54" customFormat="1" ht="38.25" customHeight="1" x14ac:dyDescent="0.25">
      <c r="A47" s="60" t="s">
        <v>55</v>
      </c>
      <c r="B47" s="60" t="s">
        <v>58</v>
      </c>
      <c r="C47" s="61" t="s">
        <v>374</v>
      </c>
      <c r="D47" s="49">
        <f>'дод 3'!E79</f>
        <v>34328200</v>
      </c>
      <c r="E47" s="49">
        <f>'дод 3'!F79</f>
        <v>34328200</v>
      </c>
      <c r="F47" s="49">
        <f>'дод 3'!G79</f>
        <v>25836800</v>
      </c>
      <c r="G47" s="49">
        <f>'дод 3'!H79</f>
        <v>2353200</v>
      </c>
      <c r="H47" s="49">
        <f>'дод 3'!I79</f>
        <v>0</v>
      </c>
      <c r="I47" s="49">
        <f>'дод 3'!J79</f>
        <v>0</v>
      </c>
      <c r="J47" s="49">
        <f>'дод 3'!K79</f>
        <v>0</v>
      </c>
      <c r="K47" s="49">
        <f>'дод 3'!L79</f>
        <v>0</v>
      </c>
      <c r="L47" s="49">
        <f>'дод 3'!M79</f>
        <v>0</v>
      </c>
      <c r="M47" s="49">
        <f>'дод 3'!N79</f>
        <v>0</v>
      </c>
      <c r="N47" s="49">
        <f>'дод 3'!O79</f>
        <v>0</v>
      </c>
      <c r="O47" s="49">
        <f>'дод 3'!P79</f>
        <v>34328200</v>
      </c>
      <c r="P47" s="185">
        <v>48</v>
      </c>
    </row>
    <row r="48" spans="1:16" s="54" customFormat="1" ht="16.5" customHeight="1" x14ac:dyDescent="0.25">
      <c r="A48" s="107">
        <v>1080</v>
      </c>
      <c r="B48" s="60" t="s">
        <v>58</v>
      </c>
      <c r="C48" s="61" t="s">
        <v>532</v>
      </c>
      <c r="D48" s="49">
        <f>'дод 3'!E176</f>
        <v>50652500</v>
      </c>
      <c r="E48" s="49">
        <f>'дод 3'!F176</f>
        <v>50652500</v>
      </c>
      <c r="F48" s="49">
        <f>'дод 3'!G176</f>
        <v>40594000</v>
      </c>
      <c r="G48" s="49">
        <f>'дод 3'!H176</f>
        <v>612300</v>
      </c>
      <c r="H48" s="49">
        <f>'дод 3'!I176</f>
        <v>0</v>
      </c>
      <c r="I48" s="49">
        <f>'дод 3'!J176</f>
        <v>2729100</v>
      </c>
      <c r="J48" s="49">
        <f>'дод 3'!K176</f>
        <v>0</v>
      </c>
      <c r="K48" s="49">
        <f>'дод 3'!L176</f>
        <v>2725970</v>
      </c>
      <c r="L48" s="49">
        <f>'дод 3'!M176</f>
        <v>2226904</v>
      </c>
      <c r="M48" s="49">
        <f>'дод 3'!N176</f>
        <v>0</v>
      </c>
      <c r="N48" s="49">
        <f>'дод 3'!O176</f>
        <v>3130</v>
      </c>
      <c r="O48" s="49">
        <f>'дод 3'!P176</f>
        <v>53381600</v>
      </c>
      <c r="P48" s="185"/>
    </row>
    <row r="49" spans="1:16" s="54" customFormat="1" ht="21" customHeight="1" x14ac:dyDescent="0.25">
      <c r="A49" s="60" t="s">
        <v>501</v>
      </c>
      <c r="B49" s="60" t="s">
        <v>59</v>
      </c>
      <c r="C49" s="36" t="s">
        <v>533</v>
      </c>
      <c r="D49" s="49">
        <f>'дод 3'!E80</f>
        <v>11229130</v>
      </c>
      <c r="E49" s="49">
        <f>'дод 3'!F80</f>
        <v>11229130</v>
      </c>
      <c r="F49" s="49">
        <f>'дод 3'!G80</f>
        <v>8331500</v>
      </c>
      <c r="G49" s="49">
        <f>'дод 3'!H80</f>
        <v>527130</v>
      </c>
      <c r="H49" s="49">
        <f>'дод 3'!I80</f>
        <v>0</v>
      </c>
      <c r="I49" s="49">
        <f>'дод 3'!J80</f>
        <v>100000</v>
      </c>
      <c r="J49" s="49">
        <f>'дод 3'!K80</f>
        <v>100000</v>
      </c>
      <c r="K49" s="49">
        <f>'дод 3'!L80</f>
        <v>0</v>
      </c>
      <c r="L49" s="49">
        <f>'дод 3'!M80</f>
        <v>0</v>
      </c>
      <c r="M49" s="49">
        <f>'дод 3'!N80</f>
        <v>0</v>
      </c>
      <c r="N49" s="49">
        <f>'дод 3'!O80</f>
        <v>100000</v>
      </c>
      <c r="O49" s="49">
        <f>'дод 3'!P80</f>
        <v>11329130</v>
      </c>
      <c r="P49" s="185"/>
    </row>
    <row r="50" spans="1:16" x14ac:dyDescent="0.25">
      <c r="A50" s="60" t="s">
        <v>503</v>
      </c>
      <c r="B50" s="60" t="s">
        <v>59</v>
      </c>
      <c r="C50" s="36" t="s">
        <v>288</v>
      </c>
      <c r="D50" s="49">
        <f>'дод 3'!E81</f>
        <v>113000</v>
      </c>
      <c r="E50" s="49">
        <f>'дод 3'!F81</f>
        <v>113000</v>
      </c>
      <c r="F50" s="49">
        <f>'дод 3'!G81</f>
        <v>0</v>
      </c>
      <c r="G50" s="49">
        <f>'дод 3'!H81</f>
        <v>0</v>
      </c>
      <c r="H50" s="49">
        <f>'дод 3'!I81</f>
        <v>0</v>
      </c>
      <c r="I50" s="49">
        <f>'дод 3'!J81</f>
        <v>0</v>
      </c>
      <c r="J50" s="49">
        <f>'дод 3'!K81</f>
        <v>0</v>
      </c>
      <c r="K50" s="49">
        <f>'дод 3'!L81</f>
        <v>0</v>
      </c>
      <c r="L50" s="49">
        <f>'дод 3'!M81</f>
        <v>0</v>
      </c>
      <c r="M50" s="49">
        <f>'дод 3'!N81</f>
        <v>0</v>
      </c>
      <c r="N50" s="49">
        <f>'дод 3'!O81</f>
        <v>0</v>
      </c>
      <c r="O50" s="49">
        <f>'дод 3'!P81</f>
        <v>113000</v>
      </c>
      <c r="P50" s="185"/>
    </row>
    <row r="51" spans="1:16" ht="31.5" x14ac:dyDescent="0.25">
      <c r="A51" s="60" t="s">
        <v>505</v>
      </c>
      <c r="B51" s="60" t="s">
        <v>59</v>
      </c>
      <c r="C51" s="61" t="s">
        <v>506</v>
      </c>
      <c r="D51" s="49">
        <f>'дод 3'!E82</f>
        <v>431850</v>
      </c>
      <c r="E51" s="49">
        <f>'дод 3'!F82</f>
        <v>431850</v>
      </c>
      <c r="F51" s="49">
        <f>'дод 3'!G82</f>
        <v>266200</v>
      </c>
      <c r="G51" s="49">
        <f>'дод 3'!H82</f>
        <v>52650</v>
      </c>
      <c r="H51" s="49">
        <f>'дод 3'!I82</f>
        <v>0</v>
      </c>
      <c r="I51" s="49">
        <f>'дод 3'!J82</f>
        <v>0</v>
      </c>
      <c r="J51" s="49">
        <f>'дод 3'!K82</f>
        <v>0</v>
      </c>
      <c r="K51" s="49">
        <f>'дод 3'!L82</f>
        <v>0</v>
      </c>
      <c r="L51" s="49">
        <f>'дод 3'!M82</f>
        <v>0</v>
      </c>
      <c r="M51" s="49">
        <f>'дод 3'!N82</f>
        <v>0</v>
      </c>
      <c r="N51" s="49">
        <f>'дод 3'!O82</f>
        <v>0</v>
      </c>
      <c r="O51" s="49">
        <f>'дод 3'!P82</f>
        <v>431850</v>
      </c>
      <c r="P51" s="185"/>
    </row>
    <row r="52" spans="1:16" ht="36.75" customHeight="1" x14ac:dyDescent="0.25">
      <c r="A52" s="60" t="s">
        <v>508</v>
      </c>
      <c r="B52" s="60" t="s">
        <v>59</v>
      </c>
      <c r="C52" s="61" t="s">
        <v>534</v>
      </c>
      <c r="D52" s="49">
        <f>'дод 3'!E83</f>
        <v>1499036</v>
      </c>
      <c r="E52" s="49">
        <f>'дод 3'!F83</f>
        <v>1499036</v>
      </c>
      <c r="F52" s="49">
        <f>'дод 3'!G83</f>
        <v>1228720</v>
      </c>
      <c r="G52" s="49">
        <f>'дод 3'!H83</f>
        <v>0</v>
      </c>
      <c r="H52" s="49">
        <f>'дод 3'!I83</f>
        <v>0</v>
      </c>
      <c r="I52" s="49">
        <f>'дод 3'!J83</f>
        <v>0</v>
      </c>
      <c r="J52" s="49">
        <f>'дод 3'!K83</f>
        <v>0</v>
      </c>
      <c r="K52" s="49">
        <f>'дод 3'!L83</f>
        <v>0</v>
      </c>
      <c r="L52" s="49">
        <f>'дод 3'!M83</f>
        <v>0</v>
      </c>
      <c r="M52" s="49">
        <f>'дод 3'!N83</f>
        <v>0</v>
      </c>
      <c r="N52" s="49">
        <f>'дод 3'!O83</f>
        <v>0</v>
      </c>
      <c r="O52" s="49">
        <f>'дод 3'!P83</f>
        <v>1499036</v>
      </c>
      <c r="P52" s="185"/>
    </row>
    <row r="53" spans="1:16" ht="49.5" customHeight="1" x14ac:dyDescent="0.25">
      <c r="A53" s="37"/>
      <c r="B53" s="37"/>
      <c r="C53" s="92" t="s">
        <v>393</v>
      </c>
      <c r="D53" s="85">
        <f>'дод 3'!E84</f>
        <v>1499036</v>
      </c>
      <c r="E53" s="85">
        <f>'дод 3'!F84</f>
        <v>1499036</v>
      </c>
      <c r="F53" s="85">
        <f>'дод 3'!G84</f>
        <v>1228720</v>
      </c>
      <c r="G53" s="85">
        <f>'дод 3'!H84</f>
        <v>0</v>
      </c>
      <c r="H53" s="85">
        <f>'дод 3'!I84</f>
        <v>0</v>
      </c>
      <c r="I53" s="85">
        <f>'дод 3'!J84</f>
        <v>0</v>
      </c>
      <c r="J53" s="85">
        <f>'дод 3'!K84</f>
        <v>0</v>
      </c>
      <c r="K53" s="85">
        <f>'дод 3'!L84</f>
        <v>0</v>
      </c>
      <c r="L53" s="85">
        <f>'дод 3'!M84</f>
        <v>0</v>
      </c>
      <c r="M53" s="85">
        <f>'дод 3'!N84</f>
        <v>0</v>
      </c>
      <c r="N53" s="85">
        <f>'дод 3'!O84</f>
        <v>0</v>
      </c>
      <c r="O53" s="85">
        <f>'дод 3'!P84</f>
        <v>1499036</v>
      </c>
      <c r="P53" s="185"/>
    </row>
    <row r="54" spans="1:16" s="54" customFormat="1" ht="31.5" x14ac:dyDescent="0.25">
      <c r="A54" s="60" t="s">
        <v>510</v>
      </c>
      <c r="B54" s="60" t="str">
        <f>'дод 7'!A18</f>
        <v>0160</v>
      </c>
      <c r="C54" s="61" t="s">
        <v>511</v>
      </c>
      <c r="D54" s="49">
        <f>'дод 3'!E85</f>
        <v>2412770</v>
      </c>
      <c r="E54" s="49">
        <f>'дод 3'!F85</f>
        <v>2412770</v>
      </c>
      <c r="F54" s="49">
        <f>'дод 3'!G85</f>
        <v>1880000</v>
      </c>
      <c r="G54" s="49">
        <f>'дод 3'!H85</f>
        <v>84370</v>
      </c>
      <c r="H54" s="49">
        <f>'дод 3'!I85</f>
        <v>0</v>
      </c>
      <c r="I54" s="49">
        <f>'дод 3'!J85</f>
        <v>50000</v>
      </c>
      <c r="J54" s="49">
        <f>'дод 3'!K85</f>
        <v>50000</v>
      </c>
      <c r="K54" s="49">
        <f>'дод 3'!L85</f>
        <v>0</v>
      </c>
      <c r="L54" s="49">
        <f>'дод 3'!M85</f>
        <v>0</v>
      </c>
      <c r="M54" s="49">
        <f>'дод 3'!N85</f>
        <v>0</v>
      </c>
      <c r="N54" s="49">
        <f>'дод 3'!O85</f>
        <v>50000</v>
      </c>
      <c r="O54" s="49">
        <f>'дод 3'!P85</f>
        <v>2462770</v>
      </c>
      <c r="P54" s="185"/>
    </row>
    <row r="55" spans="1:16" s="54" customFormat="1" ht="63" x14ac:dyDescent="0.25">
      <c r="A55" s="60" t="s">
        <v>513</v>
      </c>
      <c r="B55" s="60" t="s">
        <v>59</v>
      </c>
      <c r="C55" s="108" t="s">
        <v>535</v>
      </c>
      <c r="D55" s="49">
        <f>'дод 3'!E86</f>
        <v>1780860</v>
      </c>
      <c r="E55" s="49">
        <f>'дод 3'!F86</f>
        <v>1780860</v>
      </c>
      <c r="F55" s="49">
        <f>'дод 3'!G86</f>
        <v>1459720</v>
      </c>
      <c r="G55" s="49">
        <f>'дод 3'!H86</f>
        <v>0</v>
      </c>
      <c r="H55" s="49">
        <f>'дод 3'!I86</f>
        <v>0</v>
      </c>
      <c r="I55" s="49">
        <f>'дод 3'!J86</f>
        <v>903840</v>
      </c>
      <c r="J55" s="49">
        <f>'дод 3'!K86</f>
        <v>903840</v>
      </c>
      <c r="K55" s="49">
        <f>'дод 3'!L86</f>
        <v>0</v>
      </c>
      <c r="L55" s="49">
        <f>'дод 3'!M86</f>
        <v>0</v>
      </c>
      <c r="M55" s="49">
        <f>'дод 3'!N86</f>
        <v>0</v>
      </c>
      <c r="N55" s="49">
        <f>'дод 3'!O86</f>
        <v>903840</v>
      </c>
      <c r="O55" s="49">
        <f>'дод 3'!P86</f>
        <v>2684700</v>
      </c>
      <c r="P55" s="185"/>
    </row>
    <row r="56" spans="1:16" s="54" customFormat="1" ht="63" x14ac:dyDescent="0.25">
      <c r="A56" s="60"/>
      <c r="B56" s="60"/>
      <c r="C56" s="92" t="s">
        <v>392</v>
      </c>
      <c r="D56" s="85">
        <f>'дод 3'!E87</f>
        <v>1780860</v>
      </c>
      <c r="E56" s="85">
        <f>'дод 3'!F87</f>
        <v>1780860</v>
      </c>
      <c r="F56" s="85">
        <f>'дод 3'!G87</f>
        <v>1459720</v>
      </c>
      <c r="G56" s="85">
        <f>'дод 3'!H87</f>
        <v>0</v>
      </c>
      <c r="H56" s="85">
        <f>'дод 3'!I87</f>
        <v>0</v>
      </c>
      <c r="I56" s="85">
        <f>'дод 3'!J87</f>
        <v>903840</v>
      </c>
      <c r="J56" s="85">
        <f>'дод 3'!K87</f>
        <v>903840</v>
      </c>
      <c r="K56" s="85">
        <f>'дод 3'!L87</f>
        <v>0</v>
      </c>
      <c r="L56" s="85">
        <f>'дод 3'!M87</f>
        <v>0</v>
      </c>
      <c r="M56" s="85">
        <f>'дод 3'!N87</f>
        <v>0</v>
      </c>
      <c r="N56" s="85">
        <f>'дод 3'!O87</f>
        <v>903840</v>
      </c>
      <c r="O56" s="85">
        <f>'дод 3'!P87</f>
        <v>2684700</v>
      </c>
      <c r="P56" s="185"/>
    </row>
    <row r="57" spans="1:16" s="52" customFormat="1" ht="19.5" customHeight="1" x14ac:dyDescent="0.25">
      <c r="A57" s="38" t="s">
        <v>60</v>
      </c>
      <c r="B57" s="39"/>
      <c r="C57" s="9" t="s">
        <v>480</v>
      </c>
      <c r="D57" s="48">
        <f>D62+D67+D69+D71+D73+D76+D77+D66</f>
        <v>70505200</v>
      </c>
      <c r="E57" s="48">
        <f t="shared" ref="E57:O57" si="8">E62+E67+E69+E71+E73+E76+E77+E66</f>
        <v>70505200</v>
      </c>
      <c r="F57" s="48">
        <f t="shared" si="8"/>
        <v>2387600</v>
      </c>
      <c r="G57" s="48">
        <f t="shared" si="8"/>
        <v>48700</v>
      </c>
      <c r="H57" s="48">
        <f t="shared" si="8"/>
        <v>0</v>
      </c>
      <c r="I57" s="48">
        <f t="shared" si="8"/>
        <v>63837500</v>
      </c>
      <c r="J57" s="48">
        <f t="shared" si="8"/>
        <v>63837500</v>
      </c>
      <c r="K57" s="48">
        <f t="shared" si="8"/>
        <v>0</v>
      </c>
      <c r="L57" s="48">
        <f t="shared" si="8"/>
        <v>0</v>
      </c>
      <c r="M57" s="48">
        <f t="shared" si="8"/>
        <v>0</v>
      </c>
      <c r="N57" s="48">
        <f t="shared" si="8"/>
        <v>63837500</v>
      </c>
      <c r="O57" s="48">
        <f t="shared" si="8"/>
        <v>134342700</v>
      </c>
      <c r="P57" s="185"/>
    </row>
    <row r="58" spans="1:16" s="53" customFormat="1" ht="31.5" hidden="1" customHeight="1" x14ac:dyDescent="0.25">
      <c r="A58" s="76"/>
      <c r="B58" s="79"/>
      <c r="C58" s="80" t="s">
        <v>399</v>
      </c>
      <c r="D58" s="81">
        <f>D63+D68+D70</f>
        <v>0</v>
      </c>
      <c r="E58" s="81">
        <f t="shared" ref="E58:O58" si="9">E63+E68+E70</f>
        <v>0</v>
      </c>
      <c r="F58" s="81">
        <f t="shared" si="9"/>
        <v>0</v>
      </c>
      <c r="G58" s="81">
        <f t="shared" si="9"/>
        <v>0</v>
      </c>
      <c r="H58" s="81">
        <f t="shared" si="9"/>
        <v>0</v>
      </c>
      <c r="I58" s="81">
        <f t="shared" si="9"/>
        <v>0</v>
      </c>
      <c r="J58" s="81">
        <f t="shared" si="9"/>
        <v>0</v>
      </c>
      <c r="K58" s="81">
        <f t="shared" si="9"/>
        <v>0</v>
      </c>
      <c r="L58" s="81">
        <f t="shared" si="9"/>
        <v>0</v>
      </c>
      <c r="M58" s="81">
        <f t="shared" si="9"/>
        <v>0</v>
      </c>
      <c r="N58" s="81">
        <f t="shared" si="9"/>
        <v>0</v>
      </c>
      <c r="O58" s="81">
        <f t="shared" si="9"/>
        <v>0</v>
      </c>
      <c r="P58" s="185"/>
    </row>
    <row r="59" spans="1:16" s="53" customFormat="1" ht="47.25" hidden="1" customHeight="1" x14ac:dyDescent="0.25">
      <c r="A59" s="76"/>
      <c r="B59" s="79"/>
      <c r="C59" s="80" t="s">
        <v>400</v>
      </c>
      <c r="D59" s="81">
        <f>D64+D74</f>
        <v>0</v>
      </c>
      <c r="E59" s="81">
        <f t="shared" ref="E59:O59" si="10">E64+E74</f>
        <v>0</v>
      </c>
      <c r="F59" s="81">
        <f t="shared" si="10"/>
        <v>0</v>
      </c>
      <c r="G59" s="81">
        <f t="shared" si="10"/>
        <v>0</v>
      </c>
      <c r="H59" s="81">
        <f t="shared" si="10"/>
        <v>0</v>
      </c>
      <c r="I59" s="81">
        <f t="shared" si="10"/>
        <v>0</v>
      </c>
      <c r="J59" s="81">
        <f t="shared" si="10"/>
        <v>0</v>
      </c>
      <c r="K59" s="81">
        <f t="shared" si="10"/>
        <v>0</v>
      </c>
      <c r="L59" s="81">
        <f t="shared" si="10"/>
        <v>0</v>
      </c>
      <c r="M59" s="81">
        <f t="shared" si="10"/>
        <v>0</v>
      </c>
      <c r="N59" s="81">
        <f t="shared" si="10"/>
        <v>0</v>
      </c>
      <c r="O59" s="81">
        <f t="shared" si="10"/>
        <v>0</v>
      </c>
      <c r="P59" s="185"/>
    </row>
    <row r="60" spans="1:16" s="53" customFormat="1" ht="63" hidden="1" customHeight="1" x14ac:dyDescent="0.25">
      <c r="A60" s="76"/>
      <c r="B60" s="79"/>
      <c r="C60" s="80" t="s">
        <v>401</v>
      </c>
      <c r="D60" s="81">
        <f>D72+D75</f>
        <v>0</v>
      </c>
      <c r="E60" s="81">
        <f t="shared" ref="E60:O60" si="11">E72+E75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O60" s="81">
        <f t="shared" si="11"/>
        <v>0</v>
      </c>
      <c r="P60" s="185"/>
    </row>
    <row r="61" spans="1:16" s="53" customFormat="1" ht="15.75" hidden="1" customHeight="1" x14ac:dyDescent="0.25">
      <c r="A61" s="76"/>
      <c r="B61" s="79"/>
      <c r="C61" s="80" t="s">
        <v>402</v>
      </c>
      <c r="D61" s="81">
        <f>D65</f>
        <v>0</v>
      </c>
      <c r="E61" s="81">
        <f t="shared" ref="E61:O61" si="12">E65</f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  <c r="I61" s="81">
        <f t="shared" si="12"/>
        <v>0</v>
      </c>
      <c r="J61" s="81">
        <f t="shared" si="12"/>
        <v>0</v>
      </c>
      <c r="K61" s="81">
        <f t="shared" si="12"/>
        <v>0</v>
      </c>
      <c r="L61" s="81">
        <f t="shared" si="12"/>
        <v>0</v>
      </c>
      <c r="M61" s="81">
        <f t="shared" si="12"/>
        <v>0</v>
      </c>
      <c r="N61" s="81">
        <f t="shared" si="12"/>
        <v>0</v>
      </c>
      <c r="O61" s="81">
        <f t="shared" si="12"/>
        <v>0</v>
      </c>
      <c r="P61" s="185"/>
    </row>
    <row r="62" spans="1:16" ht="24" customHeight="1" x14ac:dyDescent="0.25">
      <c r="A62" s="37" t="s">
        <v>61</v>
      </c>
      <c r="B62" s="37" t="s">
        <v>62</v>
      </c>
      <c r="C62" s="6" t="s">
        <v>478</v>
      </c>
      <c r="D62" s="49">
        <f>'дод 3'!E105</f>
        <v>31536400</v>
      </c>
      <c r="E62" s="49">
        <f>'дод 3'!F105</f>
        <v>31536400</v>
      </c>
      <c r="F62" s="49">
        <f>'дод 3'!G105</f>
        <v>0</v>
      </c>
      <c r="G62" s="49">
        <f>'дод 3'!H105</f>
        <v>0</v>
      </c>
      <c r="H62" s="49">
        <f>'дод 3'!I105</f>
        <v>0</v>
      </c>
      <c r="I62" s="49">
        <f>'дод 3'!J105</f>
        <v>39000000</v>
      </c>
      <c r="J62" s="49">
        <f>'дод 3'!K105</f>
        <v>39000000</v>
      </c>
      <c r="K62" s="49">
        <f>'дод 3'!L105</f>
        <v>0</v>
      </c>
      <c r="L62" s="49">
        <f>'дод 3'!M105</f>
        <v>0</v>
      </c>
      <c r="M62" s="49">
        <f>'дод 3'!N105</f>
        <v>0</v>
      </c>
      <c r="N62" s="49">
        <f>'дод 3'!O105</f>
        <v>39000000</v>
      </c>
      <c r="O62" s="49">
        <f>'дод 3'!P105</f>
        <v>70536400</v>
      </c>
      <c r="P62" s="185"/>
    </row>
    <row r="63" spans="1:16" s="54" customFormat="1" ht="31.5" hidden="1" customHeight="1" x14ac:dyDescent="0.25">
      <c r="A63" s="83"/>
      <c r="B63" s="83"/>
      <c r="C63" s="84" t="s">
        <v>399</v>
      </c>
      <c r="D63" s="85">
        <f>'дод 3'!E106</f>
        <v>0</v>
      </c>
      <c r="E63" s="85">
        <f>'дод 3'!F106</f>
        <v>0</v>
      </c>
      <c r="F63" s="85">
        <f>'дод 3'!G106</f>
        <v>0</v>
      </c>
      <c r="G63" s="85">
        <f>'дод 3'!H106</f>
        <v>0</v>
      </c>
      <c r="H63" s="85">
        <f>'дод 3'!I106</f>
        <v>0</v>
      </c>
      <c r="I63" s="85">
        <f>'дод 3'!J106</f>
        <v>0</v>
      </c>
      <c r="J63" s="85">
        <f>'дод 3'!K106</f>
        <v>0</v>
      </c>
      <c r="K63" s="85">
        <f>'дод 3'!L106</f>
        <v>0</v>
      </c>
      <c r="L63" s="85">
        <f>'дод 3'!M106</f>
        <v>0</v>
      </c>
      <c r="M63" s="85">
        <f>'дод 3'!N106</f>
        <v>0</v>
      </c>
      <c r="N63" s="85">
        <f>'дод 3'!O106</f>
        <v>0</v>
      </c>
      <c r="O63" s="85">
        <f>'дод 3'!P106</f>
        <v>0</v>
      </c>
      <c r="P63" s="185"/>
    </row>
    <row r="64" spans="1:16" s="54" customFormat="1" ht="47.25" hidden="1" customHeight="1" x14ac:dyDescent="0.25">
      <c r="A64" s="83"/>
      <c r="B64" s="83"/>
      <c r="C64" s="84" t="s">
        <v>400</v>
      </c>
      <c r="D64" s="85">
        <f>'дод 3'!E107</f>
        <v>0</v>
      </c>
      <c r="E64" s="85">
        <f>'дод 3'!F107</f>
        <v>0</v>
      </c>
      <c r="F64" s="85">
        <f>'дод 3'!G107</f>
        <v>0</v>
      </c>
      <c r="G64" s="85">
        <f>'дод 3'!H107</f>
        <v>0</v>
      </c>
      <c r="H64" s="85">
        <f>'дод 3'!I107</f>
        <v>0</v>
      </c>
      <c r="I64" s="85">
        <f>'дод 3'!J107</f>
        <v>0</v>
      </c>
      <c r="J64" s="85">
        <f>'дод 3'!K107</f>
        <v>0</v>
      </c>
      <c r="K64" s="85">
        <f>'дод 3'!L107</f>
        <v>0</v>
      </c>
      <c r="L64" s="85">
        <f>'дод 3'!M107</f>
        <v>0</v>
      </c>
      <c r="M64" s="85">
        <f>'дод 3'!N107</f>
        <v>0</v>
      </c>
      <c r="N64" s="85">
        <f>'дод 3'!O107</f>
        <v>0</v>
      </c>
      <c r="O64" s="85">
        <f>'дод 3'!P107</f>
        <v>0</v>
      </c>
      <c r="P64" s="185"/>
    </row>
    <row r="65" spans="1:16" s="54" customFormat="1" ht="15.75" hidden="1" customHeight="1" x14ac:dyDescent="0.25">
      <c r="A65" s="83"/>
      <c r="B65" s="83"/>
      <c r="C65" s="84" t="s">
        <v>402</v>
      </c>
      <c r="D65" s="85">
        <f>'дод 3'!E108</f>
        <v>0</v>
      </c>
      <c r="E65" s="85">
        <f>'дод 3'!F108</f>
        <v>0</v>
      </c>
      <c r="F65" s="85">
        <f>'дод 3'!G108</f>
        <v>0</v>
      </c>
      <c r="G65" s="85">
        <f>'дод 3'!H108</f>
        <v>0</v>
      </c>
      <c r="H65" s="85">
        <f>'дод 3'!I108</f>
        <v>0</v>
      </c>
      <c r="I65" s="85">
        <f>'дод 3'!J108</f>
        <v>0</v>
      </c>
      <c r="J65" s="85">
        <f>'дод 3'!K108</f>
        <v>0</v>
      </c>
      <c r="K65" s="85">
        <f>'дод 3'!L108</f>
        <v>0</v>
      </c>
      <c r="L65" s="85">
        <f>'дод 3'!M108</f>
        <v>0</v>
      </c>
      <c r="M65" s="85">
        <f>'дод 3'!N108</f>
        <v>0</v>
      </c>
      <c r="N65" s="85">
        <f>'дод 3'!O108</f>
        <v>0</v>
      </c>
      <c r="O65" s="85">
        <f>'дод 3'!P108</f>
        <v>0</v>
      </c>
      <c r="P65" s="185"/>
    </row>
    <row r="66" spans="1:16" ht="24" hidden="1" customHeight="1" x14ac:dyDescent="0.25">
      <c r="A66" s="37">
        <v>2020</v>
      </c>
      <c r="B66" s="59" t="s">
        <v>460</v>
      </c>
      <c r="C66" s="6" t="s">
        <v>463</v>
      </c>
      <c r="D66" s="49">
        <f>'дод 3'!E109</f>
        <v>0</v>
      </c>
      <c r="E66" s="49">
        <f>'дод 3'!F109</f>
        <v>0</v>
      </c>
      <c r="F66" s="49">
        <f>'дод 3'!G109</f>
        <v>0</v>
      </c>
      <c r="G66" s="49">
        <f>'дод 3'!H109</f>
        <v>0</v>
      </c>
      <c r="H66" s="49">
        <f>'дод 3'!I109</f>
        <v>0</v>
      </c>
      <c r="I66" s="49">
        <f>'дод 3'!J109</f>
        <v>0</v>
      </c>
      <c r="J66" s="49">
        <f>'дод 3'!K109</f>
        <v>0</v>
      </c>
      <c r="K66" s="49">
        <f>'дод 3'!L109</f>
        <v>0</v>
      </c>
      <c r="L66" s="49">
        <f>'дод 3'!M109</f>
        <v>0</v>
      </c>
      <c r="M66" s="49">
        <f>'дод 3'!N109</f>
        <v>0</v>
      </c>
      <c r="N66" s="49">
        <f>'дод 3'!O109</f>
        <v>0</v>
      </c>
      <c r="O66" s="49">
        <f>'дод 3'!P109</f>
        <v>0</v>
      </c>
      <c r="P66" s="185"/>
    </row>
    <row r="67" spans="1:16" ht="36.75" customHeight="1" x14ac:dyDescent="0.25">
      <c r="A67" s="37" t="s">
        <v>124</v>
      </c>
      <c r="B67" s="37" t="s">
        <v>63</v>
      </c>
      <c r="C67" s="6" t="s">
        <v>479</v>
      </c>
      <c r="D67" s="49">
        <f>'дод 3'!E110</f>
        <v>3317600</v>
      </c>
      <c r="E67" s="49">
        <f>'дод 3'!F110</f>
        <v>3317600</v>
      </c>
      <c r="F67" s="49">
        <f>'дод 3'!G110</f>
        <v>0</v>
      </c>
      <c r="G67" s="49">
        <f>'дод 3'!H110</f>
        <v>0</v>
      </c>
      <c r="H67" s="49">
        <f>'дод 3'!I110</f>
        <v>0</v>
      </c>
      <c r="I67" s="49">
        <f>'дод 3'!J110</f>
        <v>5100000</v>
      </c>
      <c r="J67" s="49">
        <f>'дод 3'!K110</f>
        <v>5100000</v>
      </c>
      <c r="K67" s="49">
        <f>'дод 3'!L110</f>
        <v>0</v>
      </c>
      <c r="L67" s="49">
        <f>'дод 3'!M110</f>
        <v>0</v>
      </c>
      <c r="M67" s="49">
        <f>'дод 3'!N110</f>
        <v>0</v>
      </c>
      <c r="N67" s="49">
        <f>'дод 3'!O110</f>
        <v>5100000</v>
      </c>
      <c r="O67" s="49">
        <f>'дод 3'!P110</f>
        <v>8417600</v>
      </c>
      <c r="P67" s="185"/>
    </row>
    <row r="68" spans="1:16" s="54" customFormat="1" ht="31.5" hidden="1" customHeight="1" x14ac:dyDescent="0.25">
      <c r="A68" s="83"/>
      <c r="B68" s="83"/>
      <c r="C68" s="84" t="s">
        <v>399</v>
      </c>
      <c r="D68" s="85">
        <f>'дод 3'!E111</f>
        <v>0</v>
      </c>
      <c r="E68" s="85">
        <f>'дод 3'!F111</f>
        <v>0</v>
      </c>
      <c r="F68" s="85">
        <f>'дод 3'!G111</f>
        <v>0</v>
      </c>
      <c r="G68" s="85">
        <f>'дод 3'!H111</f>
        <v>0</v>
      </c>
      <c r="H68" s="85">
        <f>'дод 3'!I111</f>
        <v>0</v>
      </c>
      <c r="I68" s="85">
        <f>'дод 3'!J111</f>
        <v>0</v>
      </c>
      <c r="J68" s="85">
        <f>'дод 3'!K111</f>
        <v>0</v>
      </c>
      <c r="K68" s="85">
        <f>'дод 3'!L111</f>
        <v>0</v>
      </c>
      <c r="L68" s="85">
        <f>'дод 3'!M111</f>
        <v>0</v>
      </c>
      <c r="M68" s="85">
        <f>'дод 3'!N111</f>
        <v>0</v>
      </c>
      <c r="N68" s="85">
        <f>'дод 3'!O111</f>
        <v>0</v>
      </c>
      <c r="O68" s="85">
        <f>'дод 3'!P111</f>
        <v>0</v>
      </c>
      <c r="P68" s="185"/>
    </row>
    <row r="69" spans="1:16" ht="19.5" customHeight="1" x14ac:dyDescent="0.25">
      <c r="A69" s="37" t="s">
        <v>125</v>
      </c>
      <c r="B69" s="37" t="s">
        <v>64</v>
      </c>
      <c r="C69" s="6" t="s">
        <v>481</v>
      </c>
      <c r="D69" s="49">
        <f>'дод 3'!E112</f>
        <v>7602100</v>
      </c>
      <c r="E69" s="49">
        <f>'дод 3'!F112</f>
        <v>7602100</v>
      </c>
      <c r="F69" s="49">
        <f>'дод 3'!G112</f>
        <v>0</v>
      </c>
      <c r="G69" s="49">
        <f>'дод 3'!H112</f>
        <v>0</v>
      </c>
      <c r="H69" s="49">
        <f>'дод 3'!I112</f>
        <v>0</v>
      </c>
      <c r="I69" s="49">
        <f>'дод 3'!J112</f>
        <v>0</v>
      </c>
      <c r="J69" s="49">
        <f>'дод 3'!K112</f>
        <v>0</v>
      </c>
      <c r="K69" s="49">
        <f>'дод 3'!L112</f>
        <v>0</v>
      </c>
      <c r="L69" s="49">
        <f>'дод 3'!M112</f>
        <v>0</v>
      </c>
      <c r="M69" s="49">
        <f>'дод 3'!N112</f>
        <v>0</v>
      </c>
      <c r="N69" s="49">
        <f>'дод 3'!O112</f>
        <v>0</v>
      </c>
      <c r="O69" s="49">
        <f>'дод 3'!P112</f>
        <v>7602100</v>
      </c>
      <c r="P69" s="185"/>
    </row>
    <row r="70" spans="1:16" s="54" customFormat="1" ht="31.5" hidden="1" customHeight="1" x14ac:dyDescent="0.25">
      <c r="A70" s="83"/>
      <c r="B70" s="83"/>
      <c r="C70" s="84" t="s">
        <v>399</v>
      </c>
      <c r="D70" s="85">
        <f>'дод 3'!E113</f>
        <v>0</v>
      </c>
      <c r="E70" s="85">
        <f>'дод 3'!F113</f>
        <v>0</v>
      </c>
      <c r="F70" s="85">
        <f>'дод 3'!G113</f>
        <v>0</v>
      </c>
      <c r="G70" s="85">
        <f>'дод 3'!H113</f>
        <v>0</v>
      </c>
      <c r="H70" s="85">
        <f>'дод 3'!I113</f>
        <v>0</v>
      </c>
      <c r="I70" s="85">
        <f>'дод 3'!J113</f>
        <v>0</v>
      </c>
      <c r="J70" s="85">
        <f>'дод 3'!K113</f>
        <v>0</v>
      </c>
      <c r="K70" s="85">
        <f>'дод 3'!L113</f>
        <v>0</v>
      </c>
      <c r="L70" s="85">
        <f>'дод 3'!M113</f>
        <v>0</v>
      </c>
      <c r="M70" s="85">
        <f>'дод 3'!N113</f>
        <v>0</v>
      </c>
      <c r="N70" s="85">
        <f>'дод 3'!O113</f>
        <v>0</v>
      </c>
      <c r="O70" s="85">
        <f>'дод 3'!P113</f>
        <v>0</v>
      </c>
      <c r="P70" s="185"/>
    </row>
    <row r="71" spans="1:16" ht="48.75" customHeight="1" x14ac:dyDescent="0.25">
      <c r="A71" s="37" t="s">
        <v>126</v>
      </c>
      <c r="B71" s="37" t="s">
        <v>320</v>
      </c>
      <c r="C71" s="6" t="s">
        <v>482</v>
      </c>
      <c r="D71" s="49">
        <f>'дод 3'!E114</f>
        <v>2716000</v>
      </c>
      <c r="E71" s="49">
        <f>'дод 3'!F114</f>
        <v>2716000</v>
      </c>
      <c r="F71" s="49">
        <f>'дод 3'!G114</f>
        <v>0</v>
      </c>
      <c r="G71" s="49">
        <f>'дод 3'!H114</f>
        <v>0</v>
      </c>
      <c r="H71" s="49">
        <f>'дод 3'!I114</f>
        <v>0</v>
      </c>
      <c r="I71" s="49">
        <f>'дод 3'!J114</f>
        <v>0</v>
      </c>
      <c r="J71" s="49">
        <f>'дод 3'!K114</f>
        <v>0</v>
      </c>
      <c r="K71" s="49">
        <f>'дод 3'!L114</f>
        <v>0</v>
      </c>
      <c r="L71" s="49">
        <f>'дод 3'!M114</f>
        <v>0</v>
      </c>
      <c r="M71" s="49">
        <f>'дод 3'!N114</f>
        <v>0</v>
      </c>
      <c r="N71" s="49">
        <f>'дод 3'!O114</f>
        <v>0</v>
      </c>
      <c r="O71" s="49">
        <f>'дод 3'!P114</f>
        <v>2716000</v>
      </c>
      <c r="P71" s="185"/>
    </row>
    <row r="72" spans="1:16" s="54" customFormat="1" ht="47.25" hidden="1" customHeight="1" x14ac:dyDescent="0.25">
      <c r="A72" s="83"/>
      <c r="B72" s="83"/>
      <c r="C72" s="86" t="s">
        <v>401</v>
      </c>
      <c r="D72" s="85">
        <f>'дод 3'!E115</f>
        <v>0</v>
      </c>
      <c r="E72" s="85">
        <f>'дод 3'!F115</f>
        <v>0</v>
      </c>
      <c r="F72" s="85">
        <f>'дод 3'!G115</f>
        <v>0</v>
      </c>
      <c r="G72" s="85">
        <f>'дод 3'!H115</f>
        <v>0</v>
      </c>
      <c r="H72" s="85">
        <f>'дод 3'!I115</f>
        <v>0</v>
      </c>
      <c r="I72" s="85">
        <f>'дод 3'!J115</f>
        <v>0</v>
      </c>
      <c r="J72" s="85">
        <f>'дод 3'!K115</f>
        <v>0</v>
      </c>
      <c r="K72" s="85">
        <f>'дод 3'!L115</f>
        <v>0</v>
      </c>
      <c r="L72" s="85">
        <f>'дод 3'!M115</f>
        <v>0</v>
      </c>
      <c r="M72" s="85">
        <f>'дод 3'!N115</f>
        <v>0</v>
      </c>
      <c r="N72" s="85">
        <f>'дод 3'!O115</f>
        <v>0</v>
      </c>
      <c r="O72" s="85">
        <f>'дод 3'!P115</f>
        <v>0</v>
      </c>
      <c r="P72" s="185"/>
    </row>
    <row r="73" spans="1:16" ht="36.75" hidden="1" customHeight="1" x14ac:dyDescent="0.25">
      <c r="A73" s="40">
        <v>2144</v>
      </c>
      <c r="B73" s="37" t="s">
        <v>65</v>
      </c>
      <c r="C73" s="6" t="s">
        <v>413</v>
      </c>
      <c r="D73" s="49">
        <f>'дод 3'!E116</f>
        <v>0</v>
      </c>
      <c r="E73" s="49">
        <f>'дод 3'!F116</f>
        <v>0</v>
      </c>
      <c r="F73" s="49">
        <f>'дод 3'!G116</f>
        <v>0</v>
      </c>
      <c r="G73" s="49">
        <f>'дод 3'!H116</f>
        <v>0</v>
      </c>
      <c r="H73" s="49">
        <f>'дод 3'!I116</f>
        <v>0</v>
      </c>
      <c r="I73" s="49">
        <f>'дод 3'!J116</f>
        <v>0</v>
      </c>
      <c r="J73" s="49">
        <f>'дод 3'!K116</f>
        <v>0</v>
      </c>
      <c r="K73" s="49">
        <f>'дод 3'!L116</f>
        <v>0</v>
      </c>
      <c r="L73" s="49">
        <f>'дод 3'!M116</f>
        <v>0</v>
      </c>
      <c r="M73" s="49">
        <f>'дод 3'!N116</f>
        <v>0</v>
      </c>
      <c r="N73" s="49">
        <f>'дод 3'!O116</f>
        <v>0</v>
      </c>
      <c r="O73" s="49">
        <f>'дод 3'!P116</f>
        <v>0</v>
      </c>
      <c r="P73" s="185"/>
    </row>
    <row r="74" spans="1:16" s="54" customFormat="1" ht="47.25" hidden="1" customHeight="1" x14ac:dyDescent="0.25">
      <c r="A74" s="87"/>
      <c r="B74" s="83"/>
      <c r="C74" s="84" t="s">
        <v>400</v>
      </c>
      <c r="D74" s="85">
        <f>'дод 3'!E117</f>
        <v>0</v>
      </c>
      <c r="E74" s="85">
        <f>'дод 3'!F117</f>
        <v>0</v>
      </c>
      <c r="F74" s="85">
        <f>'дод 3'!G117</f>
        <v>0</v>
      </c>
      <c r="G74" s="85">
        <f>'дод 3'!H117</f>
        <v>0</v>
      </c>
      <c r="H74" s="85">
        <f>'дод 3'!I117</f>
        <v>0</v>
      </c>
      <c r="I74" s="85">
        <f>'дод 3'!J117</f>
        <v>0</v>
      </c>
      <c r="J74" s="85">
        <f>'дод 3'!K117</f>
        <v>0</v>
      </c>
      <c r="K74" s="85">
        <f>'дод 3'!L117</f>
        <v>0</v>
      </c>
      <c r="L74" s="85">
        <f>'дод 3'!M117</f>
        <v>0</v>
      </c>
      <c r="M74" s="85">
        <f>'дод 3'!N117</f>
        <v>0</v>
      </c>
      <c r="N74" s="85">
        <f>'дод 3'!O117</f>
        <v>0</v>
      </c>
      <c r="O74" s="85">
        <f>'дод 3'!P117</f>
        <v>0</v>
      </c>
      <c r="P74" s="185"/>
    </row>
    <row r="75" spans="1:16" s="54" customFormat="1" ht="47.25" hidden="1" customHeight="1" x14ac:dyDescent="0.25">
      <c r="A75" s="87"/>
      <c r="B75" s="83"/>
      <c r="C75" s="84" t="s">
        <v>401</v>
      </c>
      <c r="D75" s="85">
        <f>'дод 3'!E118</f>
        <v>0</v>
      </c>
      <c r="E75" s="85">
        <f>'дод 3'!F118</f>
        <v>0</v>
      </c>
      <c r="F75" s="85">
        <f>'дод 3'!G118</f>
        <v>0</v>
      </c>
      <c r="G75" s="85">
        <f>'дод 3'!H118</f>
        <v>0</v>
      </c>
      <c r="H75" s="85">
        <f>'дод 3'!I118</f>
        <v>0</v>
      </c>
      <c r="I75" s="85">
        <f>'дод 3'!J118</f>
        <v>0</v>
      </c>
      <c r="J75" s="85">
        <f>'дод 3'!K118</f>
        <v>0</v>
      </c>
      <c r="K75" s="85">
        <f>'дод 3'!L118</f>
        <v>0</v>
      </c>
      <c r="L75" s="85">
        <f>'дод 3'!M118</f>
        <v>0</v>
      </c>
      <c r="M75" s="85">
        <f>'дод 3'!N118</f>
        <v>0</v>
      </c>
      <c r="N75" s="85">
        <f>'дод 3'!O118</f>
        <v>0</v>
      </c>
      <c r="O75" s="85">
        <f>'дод 3'!P118</f>
        <v>0</v>
      </c>
      <c r="P75" s="185"/>
    </row>
    <row r="76" spans="1:16" ht="33.75" customHeight="1" x14ac:dyDescent="0.25">
      <c r="A76" s="37" t="s">
        <v>289</v>
      </c>
      <c r="B76" s="37" t="s">
        <v>65</v>
      </c>
      <c r="C76" s="3" t="s">
        <v>291</v>
      </c>
      <c r="D76" s="49">
        <f>'дод 3'!E119</f>
        <v>3049300</v>
      </c>
      <c r="E76" s="49">
        <f>'дод 3'!F119</f>
        <v>3049300</v>
      </c>
      <c r="F76" s="49">
        <f>'дод 3'!G119</f>
        <v>2387600</v>
      </c>
      <c r="G76" s="49">
        <f>'дод 3'!H119</f>
        <v>48700</v>
      </c>
      <c r="H76" s="49">
        <f>'дод 3'!I119</f>
        <v>0</v>
      </c>
      <c r="I76" s="49">
        <f>'дод 3'!J119</f>
        <v>0</v>
      </c>
      <c r="J76" s="49">
        <f>'дод 3'!K119</f>
        <v>0</v>
      </c>
      <c r="K76" s="49">
        <f>'дод 3'!L119</f>
        <v>0</v>
      </c>
      <c r="L76" s="49">
        <f>'дод 3'!M119</f>
        <v>0</v>
      </c>
      <c r="M76" s="49">
        <f>'дод 3'!N119</f>
        <v>0</v>
      </c>
      <c r="N76" s="49">
        <f>'дод 3'!O119</f>
        <v>0</v>
      </c>
      <c r="O76" s="49">
        <f>'дод 3'!P119</f>
        <v>3049300</v>
      </c>
      <c r="P76" s="185"/>
    </row>
    <row r="77" spans="1:16" ht="21.75" customHeight="1" x14ac:dyDescent="0.25">
      <c r="A77" s="37" t="s">
        <v>290</v>
      </c>
      <c r="B77" s="37" t="s">
        <v>65</v>
      </c>
      <c r="C77" s="3" t="s">
        <v>292</v>
      </c>
      <c r="D77" s="49">
        <f>'дод 3'!E120</f>
        <v>22283800</v>
      </c>
      <c r="E77" s="49">
        <f>'дод 3'!F120</f>
        <v>22283800</v>
      </c>
      <c r="F77" s="49">
        <f>'дод 3'!G120</f>
        <v>0</v>
      </c>
      <c r="G77" s="49">
        <f>'дод 3'!H120</f>
        <v>0</v>
      </c>
      <c r="H77" s="49">
        <f>'дод 3'!I120</f>
        <v>0</v>
      </c>
      <c r="I77" s="49">
        <f>'дод 3'!J120</f>
        <v>19737500</v>
      </c>
      <c r="J77" s="49">
        <f>'дод 3'!K120</f>
        <v>19737500</v>
      </c>
      <c r="K77" s="49">
        <f>'дод 3'!L120</f>
        <v>0</v>
      </c>
      <c r="L77" s="49">
        <f>'дод 3'!M120</f>
        <v>0</v>
      </c>
      <c r="M77" s="49">
        <f>'дод 3'!N120</f>
        <v>0</v>
      </c>
      <c r="N77" s="49">
        <f>'дод 3'!O120</f>
        <v>19737500</v>
      </c>
      <c r="O77" s="49">
        <f>'дод 3'!P120</f>
        <v>42021300</v>
      </c>
      <c r="P77" s="185"/>
    </row>
    <row r="78" spans="1:16" s="52" customFormat="1" ht="33" customHeight="1" x14ac:dyDescent="0.25">
      <c r="A78" s="38" t="s">
        <v>66</v>
      </c>
      <c r="B78" s="41"/>
      <c r="C78" s="2" t="s">
        <v>536</v>
      </c>
      <c r="D78" s="48">
        <f>D82+D83+D84+D86+D87+D88+D90+D92+D93+D94+D95+D96+D97+D98+D99+D101+D103+D104+D105+D106+D107+D112+D113</f>
        <v>139424335.56</v>
      </c>
      <c r="E78" s="48">
        <f t="shared" ref="E78:O78" si="13">E82+E83+E84+E86+E87+E88+E90+E92+E93+E94+E95+E96+E97+E98+E99+E101+E103+E104+E105+E106+E107+E112+E113</f>
        <v>139424335.56</v>
      </c>
      <c r="F78" s="48">
        <f t="shared" si="13"/>
        <v>21152900</v>
      </c>
      <c r="G78" s="48">
        <f t="shared" si="13"/>
        <v>677480</v>
      </c>
      <c r="H78" s="48">
        <f t="shared" si="13"/>
        <v>0</v>
      </c>
      <c r="I78" s="48">
        <f t="shared" si="13"/>
        <v>522340</v>
      </c>
      <c r="J78" s="48">
        <f t="shared" si="13"/>
        <v>426140</v>
      </c>
      <c r="K78" s="48">
        <f t="shared" si="13"/>
        <v>96200</v>
      </c>
      <c r="L78" s="48">
        <f t="shared" si="13"/>
        <v>75000</v>
      </c>
      <c r="M78" s="48">
        <f t="shared" si="13"/>
        <v>0</v>
      </c>
      <c r="N78" s="48">
        <f t="shared" si="13"/>
        <v>426140</v>
      </c>
      <c r="O78" s="48">
        <f t="shared" si="13"/>
        <v>139946675.56</v>
      </c>
      <c r="P78" s="185"/>
    </row>
    <row r="79" spans="1:16" s="53" customFormat="1" ht="262.5" hidden="1" customHeight="1" x14ac:dyDescent="0.25">
      <c r="A79" s="76"/>
      <c r="B79" s="77"/>
      <c r="C79" s="80" t="s">
        <v>456</v>
      </c>
      <c r="D79" s="81">
        <f>D109</f>
        <v>0</v>
      </c>
      <c r="E79" s="81">
        <f t="shared" ref="E79:O79" si="14">E109</f>
        <v>0</v>
      </c>
      <c r="F79" s="81">
        <f t="shared" si="14"/>
        <v>0</v>
      </c>
      <c r="G79" s="81">
        <f t="shared" si="14"/>
        <v>0</v>
      </c>
      <c r="H79" s="81">
        <f t="shared" si="14"/>
        <v>0</v>
      </c>
      <c r="I79" s="81">
        <f t="shared" si="14"/>
        <v>0</v>
      </c>
      <c r="J79" s="81">
        <f t="shared" si="14"/>
        <v>0</v>
      </c>
      <c r="K79" s="81">
        <f t="shared" si="14"/>
        <v>0</v>
      </c>
      <c r="L79" s="81">
        <f t="shared" si="14"/>
        <v>0</v>
      </c>
      <c r="M79" s="81">
        <f t="shared" si="14"/>
        <v>0</v>
      </c>
      <c r="N79" s="81">
        <f t="shared" si="14"/>
        <v>0</v>
      </c>
      <c r="O79" s="81">
        <f t="shared" si="14"/>
        <v>0</v>
      </c>
      <c r="P79" s="185"/>
    </row>
    <row r="80" spans="1:16" s="53" customFormat="1" ht="231" hidden="1" customHeight="1" x14ac:dyDescent="0.25">
      <c r="A80" s="76"/>
      <c r="B80" s="77"/>
      <c r="C80" s="80" t="s">
        <v>455</v>
      </c>
      <c r="D80" s="81">
        <f>D111</f>
        <v>0</v>
      </c>
      <c r="E80" s="81">
        <f t="shared" ref="E80:O80" si="15">E111</f>
        <v>0</v>
      </c>
      <c r="F80" s="81">
        <f t="shared" si="15"/>
        <v>0</v>
      </c>
      <c r="G80" s="81">
        <f t="shared" si="15"/>
        <v>0</v>
      </c>
      <c r="H80" s="81">
        <f t="shared" si="15"/>
        <v>0</v>
      </c>
      <c r="I80" s="81">
        <f t="shared" si="15"/>
        <v>0</v>
      </c>
      <c r="J80" s="81">
        <f t="shared" si="15"/>
        <v>0</v>
      </c>
      <c r="K80" s="81">
        <f t="shared" si="15"/>
        <v>0</v>
      </c>
      <c r="L80" s="81">
        <f t="shared" si="15"/>
        <v>0</v>
      </c>
      <c r="M80" s="81">
        <f t="shared" si="15"/>
        <v>0</v>
      </c>
      <c r="N80" s="81">
        <f t="shared" si="15"/>
        <v>0</v>
      </c>
      <c r="O80" s="81">
        <f t="shared" si="15"/>
        <v>0</v>
      </c>
      <c r="P80" s="185"/>
    </row>
    <row r="81" spans="1:16" s="53" customFormat="1" x14ac:dyDescent="0.25">
      <c r="A81" s="76"/>
      <c r="B81" s="77"/>
      <c r="C81" s="80" t="s">
        <v>404</v>
      </c>
      <c r="D81" s="81">
        <f>D85+D89+D91+D100+D102+D114</f>
        <v>1446799</v>
      </c>
      <c r="E81" s="81">
        <f t="shared" ref="E81:O81" si="16">E85+E89+E91+E100+E102+E114</f>
        <v>1446799</v>
      </c>
      <c r="F81" s="81">
        <f t="shared" si="16"/>
        <v>0</v>
      </c>
      <c r="G81" s="81">
        <f t="shared" si="16"/>
        <v>0</v>
      </c>
      <c r="H81" s="81">
        <f t="shared" si="16"/>
        <v>0</v>
      </c>
      <c r="I81" s="81">
        <f t="shared" si="16"/>
        <v>0</v>
      </c>
      <c r="J81" s="81">
        <f t="shared" si="16"/>
        <v>0</v>
      </c>
      <c r="K81" s="81">
        <f t="shared" si="16"/>
        <v>0</v>
      </c>
      <c r="L81" s="81">
        <f t="shared" si="16"/>
        <v>0</v>
      </c>
      <c r="M81" s="81">
        <f t="shared" si="16"/>
        <v>0</v>
      </c>
      <c r="N81" s="81">
        <f t="shared" si="16"/>
        <v>0</v>
      </c>
      <c r="O81" s="81">
        <f t="shared" si="16"/>
        <v>1446799</v>
      </c>
      <c r="P81" s="185"/>
    </row>
    <row r="82" spans="1:16" ht="38.25" customHeight="1" x14ac:dyDescent="0.25">
      <c r="A82" s="37" t="s">
        <v>100</v>
      </c>
      <c r="B82" s="37" t="s">
        <v>53</v>
      </c>
      <c r="C82" s="3" t="s">
        <v>127</v>
      </c>
      <c r="D82" s="49">
        <f>'дод 3'!E135</f>
        <v>604900</v>
      </c>
      <c r="E82" s="49">
        <f>'дод 3'!F135</f>
        <v>604900</v>
      </c>
      <c r="F82" s="49">
        <f>'дод 3'!G135</f>
        <v>0</v>
      </c>
      <c r="G82" s="49">
        <f>'дод 3'!H135</f>
        <v>0</v>
      </c>
      <c r="H82" s="49">
        <f>'дод 3'!I135</f>
        <v>0</v>
      </c>
      <c r="I82" s="49">
        <f>'дод 3'!J135</f>
        <v>0</v>
      </c>
      <c r="J82" s="49">
        <f>'дод 3'!K135</f>
        <v>0</v>
      </c>
      <c r="K82" s="49">
        <f>'дод 3'!L135</f>
        <v>0</v>
      </c>
      <c r="L82" s="49">
        <f>'дод 3'!M135</f>
        <v>0</v>
      </c>
      <c r="M82" s="49">
        <f>'дод 3'!N135</f>
        <v>0</v>
      </c>
      <c r="N82" s="49">
        <f>'дод 3'!O135</f>
        <v>0</v>
      </c>
      <c r="O82" s="49">
        <f>'дод 3'!P135</f>
        <v>604900</v>
      </c>
      <c r="P82" s="185"/>
    </row>
    <row r="83" spans="1:16" ht="36.75" customHeight="1" x14ac:dyDescent="0.25">
      <c r="A83" s="37" t="s">
        <v>128</v>
      </c>
      <c r="B83" s="37" t="s">
        <v>55</v>
      </c>
      <c r="C83" s="3" t="s">
        <v>369</v>
      </c>
      <c r="D83" s="49">
        <f>'дод 3'!E136</f>
        <v>1150000</v>
      </c>
      <c r="E83" s="49">
        <f>'дод 3'!F136</f>
        <v>1150000</v>
      </c>
      <c r="F83" s="49">
        <f>'дод 3'!G136</f>
        <v>0</v>
      </c>
      <c r="G83" s="49">
        <f>'дод 3'!H136</f>
        <v>0</v>
      </c>
      <c r="H83" s="49">
        <f>'дод 3'!I136</f>
        <v>0</v>
      </c>
      <c r="I83" s="49">
        <f>'дод 3'!J136</f>
        <v>0</v>
      </c>
      <c r="J83" s="49">
        <f>'дод 3'!K136</f>
        <v>0</v>
      </c>
      <c r="K83" s="49">
        <f>'дод 3'!L136</f>
        <v>0</v>
      </c>
      <c r="L83" s="49">
        <f>'дод 3'!M136</f>
        <v>0</v>
      </c>
      <c r="M83" s="49">
        <f>'дод 3'!N136</f>
        <v>0</v>
      </c>
      <c r="N83" s="49">
        <f>'дод 3'!O136</f>
        <v>0</v>
      </c>
      <c r="O83" s="49">
        <f>'дод 3'!P136</f>
        <v>1150000</v>
      </c>
      <c r="P83" s="185"/>
    </row>
    <row r="84" spans="1:16" ht="33.75" customHeight="1" x14ac:dyDescent="0.25">
      <c r="A84" s="37" t="s">
        <v>101</v>
      </c>
      <c r="B84" s="37" t="s">
        <v>55</v>
      </c>
      <c r="C84" s="3" t="s">
        <v>420</v>
      </c>
      <c r="D84" s="49">
        <f>'дод 3'!E137+'дод 3'!E25</f>
        <v>19970200</v>
      </c>
      <c r="E84" s="49">
        <f>'дод 3'!F137+'дод 3'!F25</f>
        <v>19970200</v>
      </c>
      <c r="F84" s="49">
        <f>'дод 3'!G137+'дод 3'!G25</f>
        <v>0</v>
      </c>
      <c r="G84" s="49">
        <f>'дод 3'!H137+'дод 3'!H25</f>
        <v>0</v>
      </c>
      <c r="H84" s="49">
        <f>'дод 3'!I137+'дод 3'!I25</f>
        <v>0</v>
      </c>
      <c r="I84" s="49">
        <f>'дод 3'!J137+'дод 3'!J25</f>
        <v>0</v>
      </c>
      <c r="J84" s="49">
        <f>'дод 3'!K137+'дод 3'!K25</f>
        <v>0</v>
      </c>
      <c r="K84" s="49">
        <f>'дод 3'!L137+'дод 3'!L25</f>
        <v>0</v>
      </c>
      <c r="L84" s="49">
        <f>'дод 3'!M137+'дод 3'!M25</f>
        <v>0</v>
      </c>
      <c r="M84" s="49">
        <f>'дод 3'!N137+'дод 3'!N25</f>
        <v>0</v>
      </c>
      <c r="N84" s="49">
        <f>'дод 3'!O137+'дод 3'!O25</f>
        <v>0</v>
      </c>
      <c r="O84" s="49">
        <f>'дод 3'!P137+'дод 3'!P25</f>
        <v>19970200</v>
      </c>
      <c r="P84" s="185"/>
    </row>
    <row r="85" spans="1:16" s="54" customFormat="1" ht="15.75" hidden="1" customHeight="1" x14ac:dyDescent="0.25">
      <c r="A85" s="83"/>
      <c r="B85" s="83"/>
      <c r="C85" s="84" t="s">
        <v>402</v>
      </c>
      <c r="D85" s="85">
        <f>'дод 3'!E138</f>
        <v>0</v>
      </c>
      <c r="E85" s="85">
        <f>'дод 3'!F138</f>
        <v>0</v>
      </c>
      <c r="F85" s="85">
        <f>'дод 3'!G138</f>
        <v>0</v>
      </c>
      <c r="G85" s="85">
        <f>'дод 3'!H138</f>
        <v>0</v>
      </c>
      <c r="H85" s="85">
        <f>'дод 3'!I138</f>
        <v>0</v>
      </c>
      <c r="I85" s="85">
        <f>'дод 3'!J138</f>
        <v>0</v>
      </c>
      <c r="J85" s="85">
        <f>'дод 3'!K138</f>
        <v>0</v>
      </c>
      <c r="K85" s="85">
        <f>'дод 3'!L138</f>
        <v>0</v>
      </c>
      <c r="L85" s="85">
        <f>'дод 3'!M138</f>
        <v>0</v>
      </c>
      <c r="M85" s="85">
        <f>'дод 3'!N138</f>
        <v>0</v>
      </c>
      <c r="N85" s="85">
        <f>'дод 3'!O138</f>
        <v>0</v>
      </c>
      <c r="O85" s="85">
        <f>'дод 3'!P138</f>
        <v>0</v>
      </c>
      <c r="P85" s="185"/>
    </row>
    <row r="86" spans="1:16" ht="36" customHeight="1" x14ac:dyDescent="0.25">
      <c r="A86" s="37" t="s">
        <v>330</v>
      </c>
      <c r="B86" s="37" t="s">
        <v>55</v>
      </c>
      <c r="C86" s="3" t="s">
        <v>329</v>
      </c>
      <c r="D86" s="49">
        <f>'дод 3'!E139</f>
        <v>1500000</v>
      </c>
      <c r="E86" s="49">
        <f>'дод 3'!F139</f>
        <v>1500000</v>
      </c>
      <c r="F86" s="49">
        <f>'дод 3'!G139</f>
        <v>0</v>
      </c>
      <c r="G86" s="49">
        <f>'дод 3'!H139</f>
        <v>0</v>
      </c>
      <c r="H86" s="49">
        <f>'дод 3'!I139</f>
        <v>0</v>
      </c>
      <c r="I86" s="49">
        <f>'дод 3'!J139</f>
        <v>0</v>
      </c>
      <c r="J86" s="49">
        <f>'дод 3'!K139</f>
        <v>0</v>
      </c>
      <c r="K86" s="49">
        <f>'дод 3'!L139</f>
        <v>0</v>
      </c>
      <c r="L86" s="49">
        <f>'дод 3'!M139</f>
        <v>0</v>
      </c>
      <c r="M86" s="49">
        <f>'дод 3'!N139</f>
        <v>0</v>
      </c>
      <c r="N86" s="49">
        <f>'дод 3'!O139</f>
        <v>0</v>
      </c>
      <c r="O86" s="49">
        <f>'дод 3'!P139</f>
        <v>1500000</v>
      </c>
      <c r="P86" s="185"/>
    </row>
    <row r="87" spans="1:16" ht="35.25" customHeight="1" x14ac:dyDescent="0.25">
      <c r="A87" s="37" t="s">
        <v>129</v>
      </c>
      <c r="B87" s="37" t="s">
        <v>55</v>
      </c>
      <c r="C87" s="3" t="s">
        <v>19</v>
      </c>
      <c r="D87" s="49">
        <f>'дод 3'!E140+'дод 3'!E26</f>
        <v>37759500</v>
      </c>
      <c r="E87" s="49">
        <f>'дод 3'!F140+'дод 3'!F26</f>
        <v>37759500</v>
      </c>
      <c r="F87" s="49">
        <f>'дод 3'!G140+'дод 3'!G26</f>
        <v>0</v>
      </c>
      <c r="G87" s="49">
        <f>'дод 3'!H140+'дод 3'!H26</f>
        <v>0</v>
      </c>
      <c r="H87" s="49">
        <f>'дод 3'!I140+'дод 3'!I26</f>
        <v>0</v>
      </c>
      <c r="I87" s="49">
        <f>'дод 3'!J140+'дод 3'!J26</f>
        <v>0</v>
      </c>
      <c r="J87" s="49">
        <f>'дод 3'!K140+'дод 3'!K26</f>
        <v>0</v>
      </c>
      <c r="K87" s="49">
        <f>'дод 3'!L140+'дод 3'!L26</f>
        <v>0</v>
      </c>
      <c r="L87" s="49">
        <f>'дод 3'!M140+'дод 3'!M26</f>
        <v>0</v>
      </c>
      <c r="M87" s="49">
        <f>'дод 3'!N140+'дод 3'!N26</f>
        <v>0</v>
      </c>
      <c r="N87" s="49">
        <f>'дод 3'!O140+'дод 3'!O26</f>
        <v>0</v>
      </c>
      <c r="O87" s="49">
        <f>'дод 3'!P140+'дод 3'!P26</f>
        <v>37759500</v>
      </c>
      <c r="P87" s="185"/>
    </row>
    <row r="88" spans="1:16" ht="40.5" customHeight="1" x14ac:dyDescent="0.25">
      <c r="A88" s="37" t="s">
        <v>103</v>
      </c>
      <c r="B88" s="37" t="s">
        <v>55</v>
      </c>
      <c r="C88" s="3" t="s">
        <v>418</v>
      </c>
      <c r="D88" s="49">
        <f>'дод 3'!E141</f>
        <v>667500</v>
      </c>
      <c r="E88" s="49">
        <f>'дод 3'!F141</f>
        <v>667500</v>
      </c>
      <c r="F88" s="49">
        <f>'дод 3'!G141</f>
        <v>0</v>
      </c>
      <c r="G88" s="49">
        <f>'дод 3'!H141</f>
        <v>0</v>
      </c>
      <c r="H88" s="49">
        <f>'дод 3'!I141</f>
        <v>0</v>
      </c>
      <c r="I88" s="49">
        <f>'дод 3'!J141</f>
        <v>0</v>
      </c>
      <c r="J88" s="49">
        <f>'дод 3'!K141</f>
        <v>0</v>
      </c>
      <c r="K88" s="49">
        <f>'дод 3'!L141</f>
        <v>0</v>
      </c>
      <c r="L88" s="49">
        <f>'дод 3'!M141</f>
        <v>0</v>
      </c>
      <c r="M88" s="49">
        <f>'дод 3'!N141</f>
        <v>0</v>
      </c>
      <c r="N88" s="49">
        <f>'дод 3'!O141</f>
        <v>0</v>
      </c>
      <c r="O88" s="49">
        <f>'дод 3'!P141</f>
        <v>667500</v>
      </c>
      <c r="P88" s="185"/>
    </row>
    <row r="89" spans="1:16" s="54" customFormat="1" x14ac:dyDescent="0.25">
      <c r="A89" s="83"/>
      <c r="B89" s="83"/>
      <c r="C89" s="84" t="s">
        <v>402</v>
      </c>
      <c r="D89" s="85">
        <f>'дод 3'!E142</f>
        <v>667500</v>
      </c>
      <c r="E89" s="85">
        <f>'дод 3'!F142</f>
        <v>667500</v>
      </c>
      <c r="F89" s="85">
        <f>'дод 3'!G142</f>
        <v>0</v>
      </c>
      <c r="G89" s="85">
        <f>'дод 3'!H142</f>
        <v>0</v>
      </c>
      <c r="H89" s="85">
        <f>'дод 3'!I142</f>
        <v>0</v>
      </c>
      <c r="I89" s="85">
        <f>'дод 3'!J142</f>
        <v>0</v>
      </c>
      <c r="J89" s="85">
        <f>'дод 3'!K142</f>
        <v>0</v>
      </c>
      <c r="K89" s="85">
        <f>'дод 3'!L142</f>
        <v>0</v>
      </c>
      <c r="L89" s="85">
        <f>'дод 3'!M142</f>
        <v>0</v>
      </c>
      <c r="M89" s="85">
        <f>'дод 3'!N142</f>
        <v>0</v>
      </c>
      <c r="N89" s="85">
        <f>'дод 3'!O142</f>
        <v>0</v>
      </c>
      <c r="O89" s="85">
        <f>'дод 3'!P142</f>
        <v>667500</v>
      </c>
      <c r="P89" s="185"/>
    </row>
    <row r="90" spans="1:16" ht="40.5" customHeight="1" x14ac:dyDescent="0.25">
      <c r="A90" s="37" t="s">
        <v>322</v>
      </c>
      <c r="B90" s="37" t="s">
        <v>53</v>
      </c>
      <c r="C90" s="3" t="s">
        <v>419</v>
      </c>
      <c r="D90" s="49">
        <f>'дод 3'!E143</f>
        <v>245000</v>
      </c>
      <c r="E90" s="49">
        <f>'дод 3'!F143</f>
        <v>245000</v>
      </c>
      <c r="F90" s="49">
        <f>'дод 3'!G143</f>
        <v>0</v>
      </c>
      <c r="G90" s="49">
        <f>'дод 3'!H143</f>
        <v>0</v>
      </c>
      <c r="H90" s="49">
        <f>'дод 3'!I143</f>
        <v>0</v>
      </c>
      <c r="I90" s="49">
        <f>'дод 3'!J143</f>
        <v>0</v>
      </c>
      <c r="J90" s="49">
        <f>'дод 3'!K143</f>
        <v>0</v>
      </c>
      <c r="K90" s="49">
        <f>'дод 3'!L143</f>
        <v>0</v>
      </c>
      <c r="L90" s="49">
        <f>'дод 3'!M143</f>
        <v>0</v>
      </c>
      <c r="M90" s="49">
        <f>'дод 3'!N143</f>
        <v>0</v>
      </c>
      <c r="N90" s="49">
        <f>'дод 3'!O143</f>
        <v>0</v>
      </c>
      <c r="O90" s="49">
        <f>'дод 3'!P143</f>
        <v>245000</v>
      </c>
      <c r="P90" s="185"/>
    </row>
    <row r="91" spans="1:16" s="54" customFormat="1" x14ac:dyDescent="0.25">
      <c r="A91" s="83"/>
      <c r="B91" s="83"/>
      <c r="C91" s="84" t="s">
        <v>402</v>
      </c>
      <c r="D91" s="85">
        <f>'дод 3'!E144</f>
        <v>245000</v>
      </c>
      <c r="E91" s="85">
        <f>'дод 3'!F144</f>
        <v>245000</v>
      </c>
      <c r="F91" s="85">
        <f>'дод 3'!G144</f>
        <v>0</v>
      </c>
      <c r="G91" s="85">
        <f>'дод 3'!H144</f>
        <v>0</v>
      </c>
      <c r="H91" s="85">
        <f>'дод 3'!I144</f>
        <v>0</v>
      </c>
      <c r="I91" s="85">
        <f>'дод 3'!J144</f>
        <v>0</v>
      </c>
      <c r="J91" s="85">
        <f>'дод 3'!K144</f>
        <v>0</v>
      </c>
      <c r="K91" s="85">
        <f>'дод 3'!L144</f>
        <v>0</v>
      </c>
      <c r="L91" s="85">
        <f>'дод 3'!M144</f>
        <v>0</v>
      </c>
      <c r="M91" s="85">
        <f>'дод 3'!N144</f>
        <v>0</v>
      </c>
      <c r="N91" s="85">
        <f>'дод 3'!O144</f>
        <v>0</v>
      </c>
      <c r="O91" s="85">
        <f>'дод 3'!P144</f>
        <v>245000</v>
      </c>
      <c r="P91" s="185"/>
    </row>
    <row r="92" spans="1:16" ht="66.75" customHeight="1" x14ac:dyDescent="0.25">
      <c r="A92" s="37" t="s">
        <v>104</v>
      </c>
      <c r="B92" s="37" t="s">
        <v>51</v>
      </c>
      <c r="C92" s="3" t="s">
        <v>31</v>
      </c>
      <c r="D92" s="49">
        <f>'дод 3'!E145</f>
        <v>17394450</v>
      </c>
      <c r="E92" s="49">
        <f>'дод 3'!F145</f>
        <v>17394450</v>
      </c>
      <c r="F92" s="49">
        <f>'дод 3'!G145</f>
        <v>13551350</v>
      </c>
      <c r="G92" s="49">
        <f>'дод 3'!H145</f>
        <v>208050</v>
      </c>
      <c r="H92" s="49">
        <f>'дод 3'!I145</f>
        <v>0</v>
      </c>
      <c r="I92" s="49">
        <f>'дод 3'!J145</f>
        <v>96200</v>
      </c>
      <c r="J92" s="49">
        <f>'дод 3'!K145</f>
        <v>0</v>
      </c>
      <c r="K92" s="49">
        <f>'дод 3'!L145</f>
        <v>96200</v>
      </c>
      <c r="L92" s="49">
        <f>'дод 3'!M145</f>
        <v>75000</v>
      </c>
      <c r="M92" s="49">
        <f>'дод 3'!N145</f>
        <v>0</v>
      </c>
      <c r="N92" s="49">
        <f>'дод 3'!O145</f>
        <v>0</v>
      </c>
      <c r="O92" s="49">
        <f>'дод 3'!P145</f>
        <v>17490650</v>
      </c>
      <c r="P92" s="183">
        <v>49</v>
      </c>
    </row>
    <row r="93" spans="1:16" ht="69.75" customHeight="1" x14ac:dyDescent="0.25">
      <c r="A93" s="37" t="s">
        <v>340</v>
      </c>
      <c r="B93" s="37" t="s">
        <v>102</v>
      </c>
      <c r="C93" s="36" t="s">
        <v>341</v>
      </c>
      <c r="D93" s="49">
        <f>SUM('дод 3'!E169)</f>
        <v>0</v>
      </c>
      <c r="E93" s="49">
        <f>SUM('дод 3'!F169)</f>
        <v>0</v>
      </c>
      <c r="F93" s="49">
        <f>SUM('дод 3'!G169)</f>
        <v>0</v>
      </c>
      <c r="G93" s="49">
        <f>SUM('дод 3'!H169)</f>
        <v>0</v>
      </c>
      <c r="H93" s="49">
        <f>SUM('дод 3'!I169)</f>
        <v>0</v>
      </c>
      <c r="I93" s="49">
        <f>SUM('дод 3'!J169)</f>
        <v>21140</v>
      </c>
      <c r="J93" s="49">
        <f>SUM('дод 3'!K169)</f>
        <v>21140</v>
      </c>
      <c r="K93" s="49">
        <f>SUM('дод 3'!L169)</f>
        <v>0</v>
      </c>
      <c r="L93" s="49">
        <f>SUM('дод 3'!M169)</f>
        <v>0</v>
      </c>
      <c r="M93" s="49">
        <f>SUM('дод 3'!N169)</f>
        <v>0</v>
      </c>
      <c r="N93" s="49">
        <f>SUM('дод 3'!O169)</f>
        <v>21140</v>
      </c>
      <c r="O93" s="49">
        <f>SUM('дод 3'!P169)</f>
        <v>21140</v>
      </c>
      <c r="P93" s="183"/>
    </row>
    <row r="94" spans="1:16" s="54" customFormat="1" ht="36" customHeight="1" x14ac:dyDescent="0.25">
      <c r="A94" s="37" t="s">
        <v>105</v>
      </c>
      <c r="B94" s="37" t="s">
        <v>102</v>
      </c>
      <c r="C94" s="3" t="s">
        <v>32</v>
      </c>
      <c r="D94" s="49">
        <f>'дод 3'!E170</f>
        <v>96240</v>
      </c>
      <c r="E94" s="49">
        <f>'дод 3'!F170</f>
        <v>96240</v>
      </c>
      <c r="F94" s="49">
        <f>'дод 3'!G170</f>
        <v>0</v>
      </c>
      <c r="G94" s="49">
        <f>'дод 3'!H170</f>
        <v>0</v>
      </c>
      <c r="H94" s="49">
        <f>'дод 3'!I170</f>
        <v>0</v>
      </c>
      <c r="I94" s="49">
        <f>'дод 3'!J170</f>
        <v>0</v>
      </c>
      <c r="J94" s="49">
        <f>'дод 3'!K170</f>
        <v>0</v>
      </c>
      <c r="K94" s="49">
        <f>'дод 3'!L170</f>
        <v>0</v>
      </c>
      <c r="L94" s="49">
        <f>'дод 3'!M170</f>
        <v>0</v>
      </c>
      <c r="M94" s="49">
        <f>'дод 3'!N170</f>
        <v>0</v>
      </c>
      <c r="N94" s="49">
        <f>'дод 3'!O170</f>
        <v>0</v>
      </c>
      <c r="O94" s="49">
        <f>'дод 3'!P170</f>
        <v>96240</v>
      </c>
      <c r="P94" s="183"/>
    </row>
    <row r="95" spans="1:16" s="54" customFormat="1" ht="38.25" customHeight="1" x14ac:dyDescent="0.25">
      <c r="A95" s="37" t="s">
        <v>130</v>
      </c>
      <c r="B95" s="37" t="s">
        <v>102</v>
      </c>
      <c r="C95" s="3" t="s">
        <v>523</v>
      </c>
      <c r="D95" s="49">
        <f>'дод 3'!E27</f>
        <v>3206400</v>
      </c>
      <c r="E95" s="49">
        <f>'дод 3'!F27</f>
        <v>3206400</v>
      </c>
      <c r="F95" s="49">
        <f>'дод 3'!G27</f>
        <v>2407050</v>
      </c>
      <c r="G95" s="49">
        <f>'дод 3'!H27</f>
        <v>39590</v>
      </c>
      <c r="H95" s="49">
        <f>'дод 3'!I27</f>
        <v>0</v>
      </c>
      <c r="I95" s="49">
        <f>'дод 3'!J27</f>
        <v>0</v>
      </c>
      <c r="J95" s="49">
        <f>'дод 3'!K27</f>
        <v>0</v>
      </c>
      <c r="K95" s="49">
        <f>'дод 3'!L27</f>
        <v>0</v>
      </c>
      <c r="L95" s="49">
        <f>'дод 3'!M27</f>
        <v>0</v>
      </c>
      <c r="M95" s="49">
        <f>'дод 3'!N27</f>
        <v>0</v>
      </c>
      <c r="N95" s="49">
        <f>'дод 3'!O27</f>
        <v>0</v>
      </c>
      <c r="O95" s="49">
        <f>'дод 3'!P27</f>
        <v>3206400</v>
      </c>
      <c r="P95" s="183"/>
    </row>
    <row r="96" spans="1:16" s="54" customFormat="1" ht="36" customHeight="1" x14ac:dyDescent="0.25">
      <c r="A96" s="40" t="s">
        <v>109</v>
      </c>
      <c r="B96" s="40" t="s">
        <v>102</v>
      </c>
      <c r="C96" s="3" t="s">
        <v>348</v>
      </c>
      <c r="D96" s="49">
        <f>'дод 3'!E28</f>
        <v>684300</v>
      </c>
      <c r="E96" s="49">
        <f>'дод 3'!F28</f>
        <v>684300</v>
      </c>
      <c r="F96" s="49">
        <f>'дод 3'!G28</f>
        <v>0</v>
      </c>
      <c r="G96" s="49">
        <f>'дод 3'!H28</f>
        <v>0</v>
      </c>
      <c r="H96" s="49">
        <f>'дод 3'!I28</f>
        <v>0</v>
      </c>
      <c r="I96" s="49">
        <f>'дод 3'!J28</f>
        <v>0</v>
      </c>
      <c r="J96" s="49">
        <f>'дод 3'!K28</f>
        <v>0</v>
      </c>
      <c r="K96" s="49">
        <f>'дод 3'!L28</f>
        <v>0</v>
      </c>
      <c r="L96" s="49">
        <f>'дод 3'!M28</f>
        <v>0</v>
      </c>
      <c r="M96" s="49">
        <f>'дод 3'!N28</f>
        <v>0</v>
      </c>
      <c r="N96" s="49">
        <f>'дод 3'!O28</f>
        <v>0</v>
      </c>
      <c r="O96" s="49">
        <f>'дод 3'!P28</f>
        <v>684300</v>
      </c>
      <c r="P96" s="183"/>
    </row>
    <row r="97" spans="1:16" ht="69" customHeight="1" x14ac:dyDescent="0.25">
      <c r="A97" s="37" t="s">
        <v>110</v>
      </c>
      <c r="B97" s="37" t="s">
        <v>102</v>
      </c>
      <c r="C97" s="6" t="s">
        <v>20</v>
      </c>
      <c r="D97" s="49">
        <f>'дод 3'!E29+'дод 3'!E88</f>
        <v>3780000</v>
      </c>
      <c r="E97" s="49">
        <f>'дод 3'!F29+'дод 3'!F88</f>
        <v>3780000</v>
      </c>
      <c r="F97" s="49">
        <f>'дод 3'!G29+'дод 3'!G88</f>
        <v>0</v>
      </c>
      <c r="G97" s="49">
        <f>'дод 3'!H29+'дод 3'!H88</f>
        <v>0</v>
      </c>
      <c r="H97" s="49">
        <f>'дод 3'!I29+'дод 3'!I88</f>
        <v>0</v>
      </c>
      <c r="I97" s="49">
        <f>'дод 3'!J29+'дод 3'!J88</f>
        <v>0</v>
      </c>
      <c r="J97" s="49">
        <f>'дод 3'!K29+'дод 3'!K88</f>
        <v>0</v>
      </c>
      <c r="K97" s="49">
        <f>'дод 3'!L29+'дод 3'!L88</f>
        <v>0</v>
      </c>
      <c r="L97" s="49">
        <f>'дод 3'!M29+'дод 3'!M88</f>
        <v>0</v>
      </c>
      <c r="M97" s="49">
        <f>'дод 3'!N29+'дод 3'!N88</f>
        <v>0</v>
      </c>
      <c r="N97" s="49">
        <f>'дод 3'!O29+'дод 3'!O88</f>
        <v>0</v>
      </c>
      <c r="O97" s="49">
        <f>'дод 3'!P29+'дод 3'!P88</f>
        <v>3780000</v>
      </c>
      <c r="P97" s="183"/>
    </row>
    <row r="98" spans="1:16" ht="69.75" customHeight="1" x14ac:dyDescent="0.25">
      <c r="A98" s="37" t="s">
        <v>111</v>
      </c>
      <c r="B98" s="37">
        <v>1010</v>
      </c>
      <c r="C98" s="3" t="s">
        <v>293</v>
      </c>
      <c r="D98" s="49">
        <f>'дод 3'!E146</f>
        <v>2500000</v>
      </c>
      <c r="E98" s="49">
        <f>'дод 3'!F146</f>
        <v>2500000</v>
      </c>
      <c r="F98" s="49">
        <f>'дод 3'!G146</f>
        <v>0</v>
      </c>
      <c r="G98" s="49">
        <f>'дод 3'!H146</f>
        <v>0</v>
      </c>
      <c r="H98" s="49">
        <f>'дод 3'!I146</f>
        <v>0</v>
      </c>
      <c r="I98" s="49">
        <f>'дод 3'!J146</f>
        <v>0</v>
      </c>
      <c r="J98" s="49">
        <f>'дод 3'!K146</f>
        <v>0</v>
      </c>
      <c r="K98" s="49">
        <f>'дод 3'!L146</f>
        <v>0</v>
      </c>
      <c r="L98" s="49">
        <f>'дод 3'!M146</f>
        <v>0</v>
      </c>
      <c r="M98" s="49">
        <f>'дод 3'!N146</f>
        <v>0</v>
      </c>
      <c r="N98" s="49">
        <f>'дод 3'!O146</f>
        <v>0</v>
      </c>
      <c r="O98" s="49">
        <f>'дод 3'!P146</f>
        <v>2500000</v>
      </c>
      <c r="P98" s="183"/>
    </row>
    <row r="99" spans="1:16" s="54" customFormat="1" ht="64.5" customHeight="1" x14ac:dyDescent="0.25">
      <c r="A99" s="37" t="s">
        <v>323</v>
      </c>
      <c r="B99" s="37">
        <v>1010</v>
      </c>
      <c r="C99" s="3" t="s">
        <v>414</v>
      </c>
      <c r="D99" s="49">
        <f>'дод 3'!E147</f>
        <v>198209</v>
      </c>
      <c r="E99" s="49">
        <f>'дод 3'!F147</f>
        <v>198209</v>
      </c>
      <c r="F99" s="49">
        <f>'дод 3'!G147</f>
        <v>0</v>
      </c>
      <c r="G99" s="49">
        <f>'дод 3'!H147</f>
        <v>0</v>
      </c>
      <c r="H99" s="49">
        <f>'дод 3'!I147</f>
        <v>0</v>
      </c>
      <c r="I99" s="49">
        <f>'дод 3'!J147</f>
        <v>0</v>
      </c>
      <c r="J99" s="49">
        <f>'дод 3'!K147</f>
        <v>0</v>
      </c>
      <c r="K99" s="49">
        <f>'дод 3'!L147</f>
        <v>0</v>
      </c>
      <c r="L99" s="49">
        <f>'дод 3'!M147</f>
        <v>0</v>
      </c>
      <c r="M99" s="49">
        <f>'дод 3'!N147</f>
        <v>0</v>
      </c>
      <c r="N99" s="49">
        <f>'дод 3'!O147</f>
        <v>0</v>
      </c>
      <c r="O99" s="49">
        <f>'дод 3'!P147</f>
        <v>198209</v>
      </c>
      <c r="P99" s="183"/>
    </row>
    <row r="100" spans="1:16" s="54" customFormat="1" x14ac:dyDescent="0.25">
      <c r="A100" s="83"/>
      <c r="B100" s="83"/>
      <c r="C100" s="84" t="s">
        <v>402</v>
      </c>
      <c r="D100" s="85">
        <f>'дод 3'!E148</f>
        <v>198209</v>
      </c>
      <c r="E100" s="85">
        <f>'дод 3'!F148</f>
        <v>198209</v>
      </c>
      <c r="F100" s="85">
        <f>'дод 3'!G148</f>
        <v>0</v>
      </c>
      <c r="G100" s="85">
        <f>'дод 3'!H148</f>
        <v>0</v>
      </c>
      <c r="H100" s="85">
        <f>'дод 3'!I148</f>
        <v>0</v>
      </c>
      <c r="I100" s="85">
        <f>'дод 3'!J148</f>
        <v>0</v>
      </c>
      <c r="J100" s="85">
        <f>'дод 3'!K148</f>
        <v>0</v>
      </c>
      <c r="K100" s="85">
        <f>'дод 3'!L148</f>
        <v>0</v>
      </c>
      <c r="L100" s="85">
        <f>'дод 3'!M148</f>
        <v>0</v>
      </c>
      <c r="M100" s="85">
        <f>'дод 3'!N148</f>
        <v>0</v>
      </c>
      <c r="N100" s="85">
        <f>'дод 3'!O148</f>
        <v>0</v>
      </c>
      <c r="O100" s="85">
        <f>'дод 3'!P148</f>
        <v>198209</v>
      </c>
      <c r="P100" s="183"/>
    </row>
    <row r="101" spans="1:16" s="54" customFormat="1" ht="36" customHeight="1" x14ac:dyDescent="0.25">
      <c r="A101" s="37" t="s">
        <v>324</v>
      </c>
      <c r="B101" s="37">
        <v>1010</v>
      </c>
      <c r="C101" s="3" t="s">
        <v>415</v>
      </c>
      <c r="D101" s="49">
        <f>'дод 3'!E149</f>
        <v>90</v>
      </c>
      <c r="E101" s="49">
        <f>'дод 3'!F149</f>
        <v>90</v>
      </c>
      <c r="F101" s="49">
        <f>'дод 3'!G149</f>
        <v>0</v>
      </c>
      <c r="G101" s="49">
        <f>'дод 3'!H149</f>
        <v>0</v>
      </c>
      <c r="H101" s="49">
        <f>'дод 3'!I149</f>
        <v>0</v>
      </c>
      <c r="I101" s="49">
        <f>'дод 3'!J149</f>
        <v>0</v>
      </c>
      <c r="J101" s="49">
        <f>'дод 3'!K149</f>
        <v>0</v>
      </c>
      <c r="K101" s="49">
        <f>'дод 3'!L149</f>
        <v>0</v>
      </c>
      <c r="L101" s="49">
        <f>'дод 3'!M149</f>
        <v>0</v>
      </c>
      <c r="M101" s="49">
        <f>'дод 3'!N149</f>
        <v>0</v>
      </c>
      <c r="N101" s="49">
        <f>'дод 3'!O149</f>
        <v>0</v>
      </c>
      <c r="O101" s="49">
        <f>'дод 3'!P149</f>
        <v>90</v>
      </c>
      <c r="P101" s="183"/>
    </row>
    <row r="102" spans="1:16" s="54" customFormat="1" x14ac:dyDescent="0.25">
      <c r="A102" s="83"/>
      <c r="B102" s="83"/>
      <c r="C102" s="84" t="s">
        <v>402</v>
      </c>
      <c r="D102" s="85">
        <f>'дод 3'!E150</f>
        <v>90</v>
      </c>
      <c r="E102" s="85">
        <f>'дод 3'!F150</f>
        <v>90</v>
      </c>
      <c r="F102" s="85">
        <f>'дод 3'!G150</f>
        <v>0</v>
      </c>
      <c r="G102" s="85">
        <f>'дод 3'!H150</f>
        <v>0</v>
      </c>
      <c r="H102" s="85">
        <f>'дод 3'!I150</f>
        <v>0</v>
      </c>
      <c r="I102" s="85">
        <f>'дод 3'!J150</f>
        <v>0</v>
      </c>
      <c r="J102" s="85">
        <f>'дод 3'!K150</f>
        <v>0</v>
      </c>
      <c r="K102" s="85">
        <f>'дод 3'!L150</f>
        <v>0</v>
      </c>
      <c r="L102" s="85">
        <f>'дод 3'!M150</f>
        <v>0</v>
      </c>
      <c r="M102" s="85">
        <f>'дод 3'!N150</f>
        <v>0</v>
      </c>
      <c r="N102" s="85">
        <f>'дод 3'!O150</f>
        <v>0</v>
      </c>
      <c r="O102" s="85">
        <f>'дод 3'!P150</f>
        <v>90</v>
      </c>
      <c r="P102" s="183"/>
    </row>
    <row r="103" spans="1:16" ht="66" customHeight="1" x14ac:dyDescent="0.25">
      <c r="A103" s="37" t="s">
        <v>106</v>
      </c>
      <c r="B103" s="37" t="s">
        <v>54</v>
      </c>
      <c r="C103" s="3" t="s">
        <v>349</v>
      </c>
      <c r="D103" s="49">
        <f>'дод 3'!E151</f>
        <v>2213520</v>
      </c>
      <c r="E103" s="49">
        <f>'дод 3'!F151</f>
        <v>2213520</v>
      </c>
      <c r="F103" s="49">
        <f>'дод 3'!G151</f>
        <v>0</v>
      </c>
      <c r="G103" s="49">
        <f>'дод 3'!H151</f>
        <v>0</v>
      </c>
      <c r="H103" s="49">
        <f>'дод 3'!I151</f>
        <v>0</v>
      </c>
      <c r="I103" s="49">
        <f>'дод 3'!J151</f>
        <v>0</v>
      </c>
      <c r="J103" s="49">
        <f>'дод 3'!K151</f>
        <v>0</v>
      </c>
      <c r="K103" s="49">
        <f>'дод 3'!L151</f>
        <v>0</v>
      </c>
      <c r="L103" s="49">
        <f>'дод 3'!M151</f>
        <v>0</v>
      </c>
      <c r="M103" s="49">
        <f>'дод 3'!N151</f>
        <v>0</v>
      </c>
      <c r="N103" s="49">
        <f>'дод 3'!O151</f>
        <v>0</v>
      </c>
      <c r="O103" s="49">
        <f>'дод 3'!P151</f>
        <v>2213520</v>
      </c>
      <c r="P103" s="183"/>
    </row>
    <row r="104" spans="1:16" s="54" customFormat="1" ht="23.25" customHeight="1" x14ac:dyDescent="0.25">
      <c r="A104" s="37" t="s">
        <v>294</v>
      </c>
      <c r="B104" s="37" t="s">
        <v>53</v>
      </c>
      <c r="C104" s="3" t="s">
        <v>18</v>
      </c>
      <c r="D104" s="49">
        <f>'дод 3'!E152</f>
        <v>2089960</v>
      </c>
      <c r="E104" s="49">
        <f>'дод 3'!F152</f>
        <v>2089960</v>
      </c>
      <c r="F104" s="49">
        <f>'дод 3'!G152</f>
        <v>0</v>
      </c>
      <c r="G104" s="49">
        <f>'дод 3'!H152</f>
        <v>0</v>
      </c>
      <c r="H104" s="49">
        <f>'дод 3'!I152</f>
        <v>0</v>
      </c>
      <c r="I104" s="49">
        <f>'дод 3'!J152</f>
        <v>0</v>
      </c>
      <c r="J104" s="49">
        <f>'дод 3'!K152</f>
        <v>0</v>
      </c>
      <c r="K104" s="49">
        <f>'дод 3'!L152</f>
        <v>0</v>
      </c>
      <c r="L104" s="49">
        <f>'дод 3'!M152</f>
        <v>0</v>
      </c>
      <c r="M104" s="49">
        <f>'дод 3'!N152</f>
        <v>0</v>
      </c>
      <c r="N104" s="49">
        <f>'дод 3'!O152</f>
        <v>0</v>
      </c>
      <c r="O104" s="49">
        <f>'дод 3'!P152</f>
        <v>2089960</v>
      </c>
      <c r="P104" s="183"/>
    </row>
    <row r="105" spans="1:16" s="54" customFormat="1" ht="51" customHeight="1" x14ac:dyDescent="0.25">
      <c r="A105" s="37" t="s">
        <v>295</v>
      </c>
      <c r="B105" s="37" t="s">
        <v>53</v>
      </c>
      <c r="C105" s="61" t="s">
        <v>524</v>
      </c>
      <c r="D105" s="49">
        <f>'дод 3'!E153</f>
        <v>2250688</v>
      </c>
      <c r="E105" s="49">
        <f>'дод 3'!F153</f>
        <v>2250688</v>
      </c>
      <c r="F105" s="49">
        <f>'дод 3'!G153</f>
        <v>0</v>
      </c>
      <c r="G105" s="49">
        <f>'дод 3'!H153</f>
        <v>0</v>
      </c>
      <c r="H105" s="49">
        <f>'дод 3'!I153</f>
        <v>0</v>
      </c>
      <c r="I105" s="49">
        <f>'дод 3'!J153</f>
        <v>0</v>
      </c>
      <c r="J105" s="49">
        <f>'дод 3'!K153</f>
        <v>0</v>
      </c>
      <c r="K105" s="49">
        <f>'дод 3'!L153</f>
        <v>0</v>
      </c>
      <c r="L105" s="49">
        <f>'дод 3'!M153</f>
        <v>0</v>
      </c>
      <c r="M105" s="49">
        <f>'дод 3'!N153</f>
        <v>0</v>
      </c>
      <c r="N105" s="49">
        <f>'дод 3'!O153</f>
        <v>0</v>
      </c>
      <c r="O105" s="49">
        <f>'дод 3'!P153</f>
        <v>2250688</v>
      </c>
      <c r="P105" s="183"/>
    </row>
    <row r="106" spans="1:16" ht="36.75" customHeight="1" x14ac:dyDescent="0.25">
      <c r="A106" s="37" t="s">
        <v>107</v>
      </c>
      <c r="B106" s="37" t="s">
        <v>57</v>
      </c>
      <c r="C106" s="3" t="s">
        <v>350</v>
      </c>
      <c r="D106" s="49">
        <f>'дод 3'!E154</f>
        <v>92000</v>
      </c>
      <c r="E106" s="49">
        <f>'дод 3'!F154</f>
        <v>92000</v>
      </c>
      <c r="F106" s="49">
        <f>'дод 3'!G154</f>
        <v>0</v>
      </c>
      <c r="G106" s="49">
        <f>'дод 3'!H154</f>
        <v>0</v>
      </c>
      <c r="H106" s="49">
        <f>'дод 3'!I154</f>
        <v>0</v>
      </c>
      <c r="I106" s="49">
        <f>'дод 3'!J154</f>
        <v>0</v>
      </c>
      <c r="J106" s="49">
        <f>'дод 3'!K154</f>
        <v>0</v>
      </c>
      <c r="K106" s="49">
        <f>'дод 3'!L154</f>
        <v>0</v>
      </c>
      <c r="L106" s="49">
        <f>'дод 3'!M154</f>
        <v>0</v>
      </c>
      <c r="M106" s="49">
        <f>'дод 3'!N154</f>
        <v>0</v>
      </c>
      <c r="N106" s="49">
        <f>'дод 3'!O154</f>
        <v>0</v>
      </c>
      <c r="O106" s="49">
        <f>'дод 3'!P154</f>
        <v>92000</v>
      </c>
      <c r="P106" s="183"/>
    </row>
    <row r="107" spans="1:16" ht="20.25" customHeight="1" x14ac:dyDescent="0.25">
      <c r="A107" s="37" t="s">
        <v>296</v>
      </c>
      <c r="B107" s="37" t="s">
        <v>108</v>
      </c>
      <c r="C107" s="3" t="s">
        <v>38</v>
      </c>
      <c r="D107" s="49">
        <f>'дод 3'!E155+'дод 3'!E191</f>
        <v>250000</v>
      </c>
      <c r="E107" s="49">
        <f>'дод 3'!F155+'дод 3'!F191</f>
        <v>250000</v>
      </c>
      <c r="F107" s="49">
        <f>'дод 3'!G155+'дод 3'!G191</f>
        <v>40900</v>
      </c>
      <c r="G107" s="49">
        <f>'дод 3'!H155+'дод 3'!H191</f>
        <v>0</v>
      </c>
      <c r="H107" s="49">
        <f>'дод 3'!I155+'дод 3'!I191</f>
        <v>0</v>
      </c>
      <c r="I107" s="49">
        <f>'дод 3'!J155+'дод 3'!J191</f>
        <v>0</v>
      </c>
      <c r="J107" s="49">
        <f>'дод 3'!K155+'дод 3'!K191</f>
        <v>0</v>
      </c>
      <c r="K107" s="49">
        <f>'дод 3'!L155+'дод 3'!L191</f>
        <v>0</v>
      </c>
      <c r="L107" s="49">
        <f>'дод 3'!M155+'дод 3'!M191</f>
        <v>0</v>
      </c>
      <c r="M107" s="49">
        <f>'дод 3'!N155+'дод 3'!N191</f>
        <v>0</v>
      </c>
      <c r="N107" s="49">
        <f>'дод 3'!O155+'дод 3'!O191</f>
        <v>0</v>
      </c>
      <c r="O107" s="49">
        <f>'дод 3'!P155+'дод 3'!P191</f>
        <v>250000</v>
      </c>
      <c r="P107" s="183"/>
    </row>
    <row r="108" spans="1:16" ht="236.25" hidden="1" customHeight="1" x14ac:dyDescent="0.25">
      <c r="A108" s="37">
        <v>3221</v>
      </c>
      <c r="B108" s="59" t="s">
        <v>54</v>
      </c>
      <c r="C108" s="36" t="s">
        <v>453</v>
      </c>
      <c r="D108" s="49">
        <f>'дод 3'!E156</f>
        <v>0</v>
      </c>
      <c r="E108" s="49">
        <f>'дод 3'!F156</f>
        <v>0</v>
      </c>
      <c r="F108" s="49">
        <f>'дод 3'!G156</f>
        <v>0</v>
      </c>
      <c r="G108" s="49">
        <f>'дод 3'!H156</f>
        <v>0</v>
      </c>
      <c r="H108" s="49">
        <f>'дод 3'!I156</f>
        <v>0</v>
      </c>
      <c r="I108" s="49">
        <f>'дод 3'!J156</f>
        <v>0</v>
      </c>
      <c r="J108" s="49">
        <f>'дод 3'!K156</f>
        <v>0</v>
      </c>
      <c r="K108" s="49">
        <f>'дод 3'!L156</f>
        <v>0</v>
      </c>
      <c r="L108" s="49">
        <f>'дод 3'!M156</f>
        <v>0</v>
      </c>
      <c r="M108" s="49">
        <f>'дод 3'!N156</f>
        <v>0</v>
      </c>
      <c r="N108" s="49">
        <f>'дод 3'!O156</f>
        <v>0</v>
      </c>
      <c r="O108" s="49">
        <f>'дод 3'!P156</f>
        <v>0</v>
      </c>
      <c r="P108" s="183"/>
    </row>
    <row r="109" spans="1:16" s="54" customFormat="1" ht="283.5" hidden="1" customHeight="1" x14ac:dyDescent="0.25">
      <c r="A109" s="83"/>
      <c r="B109" s="97"/>
      <c r="C109" s="92" t="s">
        <v>456</v>
      </c>
      <c r="D109" s="85">
        <f>'дод 3'!E157</f>
        <v>0</v>
      </c>
      <c r="E109" s="85">
        <f>'дод 3'!F157</f>
        <v>0</v>
      </c>
      <c r="F109" s="85">
        <f>'дод 3'!G157</f>
        <v>0</v>
      </c>
      <c r="G109" s="85">
        <f>'дод 3'!H157</f>
        <v>0</v>
      </c>
      <c r="H109" s="85">
        <f>'дод 3'!I157</f>
        <v>0</v>
      </c>
      <c r="I109" s="85">
        <f>'дод 3'!J157</f>
        <v>0</v>
      </c>
      <c r="J109" s="85">
        <f>'дод 3'!K157</f>
        <v>0</v>
      </c>
      <c r="K109" s="85">
        <f>'дод 3'!L157</f>
        <v>0</v>
      </c>
      <c r="L109" s="85">
        <f>'дод 3'!M157</f>
        <v>0</v>
      </c>
      <c r="M109" s="85">
        <f>'дод 3'!N157</f>
        <v>0</v>
      </c>
      <c r="N109" s="85">
        <f>'дод 3'!O157</f>
        <v>0</v>
      </c>
      <c r="O109" s="85">
        <f>'дод 3'!P157</f>
        <v>0</v>
      </c>
      <c r="P109" s="183"/>
    </row>
    <row r="110" spans="1:16" ht="189" hidden="1" customHeight="1" x14ac:dyDescent="0.25">
      <c r="A110" s="37">
        <v>3223</v>
      </c>
      <c r="B110" s="59" t="s">
        <v>54</v>
      </c>
      <c r="C110" s="36" t="s">
        <v>454</v>
      </c>
      <c r="D110" s="49">
        <f>'дод 3'!E158</f>
        <v>0</v>
      </c>
      <c r="E110" s="49">
        <f>'дод 3'!F158</f>
        <v>0</v>
      </c>
      <c r="F110" s="49">
        <f>'дод 3'!G158</f>
        <v>0</v>
      </c>
      <c r="G110" s="49">
        <f>'дод 3'!H158</f>
        <v>0</v>
      </c>
      <c r="H110" s="49">
        <f>'дод 3'!I158</f>
        <v>0</v>
      </c>
      <c r="I110" s="49">
        <f>'дод 3'!J158</f>
        <v>0</v>
      </c>
      <c r="J110" s="49">
        <f>'дод 3'!K158</f>
        <v>0</v>
      </c>
      <c r="K110" s="49">
        <f>'дод 3'!L158</f>
        <v>0</v>
      </c>
      <c r="L110" s="49">
        <f>'дод 3'!M158</f>
        <v>0</v>
      </c>
      <c r="M110" s="49">
        <f>'дод 3'!N158</f>
        <v>0</v>
      </c>
      <c r="N110" s="49">
        <f>'дод 3'!O158</f>
        <v>0</v>
      </c>
      <c r="O110" s="49">
        <f>'дод 3'!P158</f>
        <v>0</v>
      </c>
      <c r="P110" s="183"/>
    </row>
    <row r="111" spans="1:16" s="54" customFormat="1" ht="236.25" hidden="1" customHeight="1" x14ac:dyDescent="0.25">
      <c r="A111" s="83"/>
      <c r="B111" s="97"/>
      <c r="C111" s="92" t="s">
        <v>455</v>
      </c>
      <c r="D111" s="85">
        <f>'дод 3'!E159</f>
        <v>0</v>
      </c>
      <c r="E111" s="85">
        <f>'дод 3'!F159</f>
        <v>0</v>
      </c>
      <c r="F111" s="85">
        <f>'дод 3'!G159</f>
        <v>0</v>
      </c>
      <c r="G111" s="85">
        <f>'дод 3'!H159</f>
        <v>0</v>
      </c>
      <c r="H111" s="85">
        <f>'дод 3'!I159</f>
        <v>0</v>
      </c>
      <c r="I111" s="85">
        <f>'дод 3'!J159</f>
        <v>0</v>
      </c>
      <c r="J111" s="85">
        <f>'дод 3'!K159</f>
        <v>0</v>
      </c>
      <c r="K111" s="85">
        <f>'дод 3'!L159</f>
        <v>0</v>
      </c>
      <c r="L111" s="85">
        <f>'дод 3'!M159</f>
        <v>0</v>
      </c>
      <c r="M111" s="85">
        <f>'дод 3'!N159</f>
        <v>0</v>
      </c>
      <c r="N111" s="85">
        <f>'дод 3'!O159</f>
        <v>0</v>
      </c>
      <c r="O111" s="85">
        <f>'дод 3'!P159</f>
        <v>0</v>
      </c>
      <c r="P111" s="183"/>
    </row>
    <row r="112" spans="1:16" s="54" customFormat="1" ht="32.25" customHeight="1" x14ac:dyDescent="0.25">
      <c r="A112" s="37" t="s">
        <v>297</v>
      </c>
      <c r="B112" s="37" t="s">
        <v>57</v>
      </c>
      <c r="C112" s="3" t="s">
        <v>299</v>
      </c>
      <c r="D112" s="49">
        <f>'дод 3'!E160+'дод 3'!E30</f>
        <v>8134008.5599999996</v>
      </c>
      <c r="E112" s="49">
        <f>'дод 3'!F160+'дод 3'!F30</f>
        <v>8134008.5599999996</v>
      </c>
      <c r="F112" s="49">
        <f>'дод 3'!G160+'дод 3'!G30</f>
        <v>5153600</v>
      </c>
      <c r="G112" s="49">
        <f>'дод 3'!H160+'дод 3'!H30</f>
        <v>429840</v>
      </c>
      <c r="H112" s="49">
        <f>'дод 3'!I160+'дод 3'!I30</f>
        <v>0</v>
      </c>
      <c r="I112" s="49">
        <f>'дод 3'!J160+'дод 3'!J30</f>
        <v>360000</v>
      </c>
      <c r="J112" s="49">
        <f>'дод 3'!K160+'дод 3'!K30</f>
        <v>360000</v>
      </c>
      <c r="K112" s="49">
        <f>'дод 3'!L160+'дод 3'!L30</f>
        <v>0</v>
      </c>
      <c r="L112" s="49">
        <f>'дод 3'!M160+'дод 3'!M30</f>
        <v>0</v>
      </c>
      <c r="M112" s="49">
        <f>'дод 3'!N160+'дод 3'!N30</f>
        <v>0</v>
      </c>
      <c r="N112" s="49">
        <f>'дод 3'!O160+'дод 3'!O30</f>
        <v>360000</v>
      </c>
      <c r="O112" s="49">
        <f>'дод 3'!P160+'дод 3'!P30</f>
        <v>8494008.5599999987</v>
      </c>
      <c r="P112" s="183"/>
    </row>
    <row r="113" spans="1:16" s="54" customFormat="1" ht="31.5" customHeight="1" x14ac:dyDescent="0.25">
      <c r="A113" s="37" t="s">
        <v>298</v>
      </c>
      <c r="B113" s="37" t="s">
        <v>57</v>
      </c>
      <c r="C113" s="3" t="s">
        <v>537</v>
      </c>
      <c r="D113" s="49">
        <f>'дод 3'!E31+'дод 3'!E89+'дод 3'!E161</f>
        <v>34637370</v>
      </c>
      <c r="E113" s="49">
        <f>'дод 3'!F31+'дод 3'!F89+'дод 3'!F161</f>
        <v>34637370</v>
      </c>
      <c r="F113" s="49">
        <f>'дод 3'!G31+'дод 3'!G89+'дод 3'!G161</f>
        <v>0</v>
      </c>
      <c r="G113" s="49">
        <f>'дод 3'!H31+'дод 3'!H89+'дод 3'!H161</f>
        <v>0</v>
      </c>
      <c r="H113" s="49">
        <f>'дод 3'!I31+'дод 3'!I89+'дод 3'!I161</f>
        <v>0</v>
      </c>
      <c r="I113" s="49">
        <f>'дод 3'!J31+'дод 3'!J89+'дод 3'!J161</f>
        <v>45000</v>
      </c>
      <c r="J113" s="49">
        <f>'дод 3'!K31+'дод 3'!K89+'дод 3'!K161</f>
        <v>45000</v>
      </c>
      <c r="K113" s="49">
        <f>'дод 3'!L31+'дод 3'!L89+'дод 3'!L161</f>
        <v>0</v>
      </c>
      <c r="L113" s="49">
        <f>'дод 3'!M31+'дод 3'!M89+'дод 3'!M161</f>
        <v>0</v>
      </c>
      <c r="M113" s="49">
        <f>'дод 3'!N31+'дод 3'!N89+'дод 3'!N161</f>
        <v>0</v>
      </c>
      <c r="N113" s="49">
        <f>'дод 3'!O31+'дод 3'!O89+'дод 3'!O161</f>
        <v>45000</v>
      </c>
      <c r="O113" s="49">
        <f>'дод 3'!P31+'дод 3'!P89+'дод 3'!P161</f>
        <v>34682370</v>
      </c>
      <c r="P113" s="183"/>
    </row>
    <row r="114" spans="1:16" s="54" customFormat="1" x14ac:dyDescent="0.25">
      <c r="A114" s="83"/>
      <c r="B114" s="83"/>
      <c r="C114" s="84" t="s">
        <v>402</v>
      </c>
      <c r="D114" s="85">
        <f>'дод 3'!E162</f>
        <v>336000</v>
      </c>
      <c r="E114" s="85">
        <f>'дод 3'!F162</f>
        <v>336000</v>
      </c>
      <c r="F114" s="85">
        <f>'дод 3'!G162</f>
        <v>0</v>
      </c>
      <c r="G114" s="85">
        <f>'дод 3'!H162</f>
        <v>0</v>
      </c>
      <c r="H114" s="85">
        <f>'дод 3'!I162</f>
        <v>0</v>
      </c>
      <c r="I114" s="85">
        <f>'дод 3'!J162</f>
        <v>0</v>
      </c>
      <c r="J114" s="85">
        <f>'дод 3'!K162</f>
        <v>0</v>
      </c>
      <c r="K114" s="85">
        <f>'дод 3'!L162</f>
        <v>0</v>
      </c>
      <c r="L114" s="85">
        <f>'дод 3'!M162</f>
        <v>0</v>
      </c>
      <c r="M114" s="85">
        <f>'дод 3'!N162</f>
        <v>0</v>
      </c>
      <c r="N114" s="85">
        <f>'дод 3'!O162</f>
        <v>0</v>
      </c>
      <c r="O114" s="85">
        <f>'дод 3'!P162</f>
        <v>336000</v>
      </c>
      <c r="P114" s="183"/>
    </row>
    <row r="115" spans="1:16" s="52" customFormat="1" ht="19.5" customHeight="1" x14ac:dyDescent="0.25">
      <c r="A115" s="38" t="s">
        <v>72</v>
      </c>
      <c r="B115" s="41"/>
      <c r="C115" s="2" t="s">
        <v>73</v>
      </c>
      <c r="D115" s="48">
        <f t="shared" ref="D115:O115" si="17">D116+D117+D118+D119</f>
        <v>35488481</v>
      </c>
      <c r="E115" s="48">
        <f t="shared" si="17"/>
        <v>35488481</v>
      </c>
      <c r="F115" s="48">
        <f t="shared" si="17"/>
        <v>24290500</v>
      </c>
      <c r="G115" s="48">
        <f t="shared" si="17"/>
        <v>1809300</v>
      </c>
      <c r="H115" s="48">
        <f t="shared" si="17"/>
        <v>0</v>
      </c>
      <c r="I115" s="48">
        <f t="shared" si="17"/>
        <v>454000</v>
      </c>
      <c r="J115" s="48">
        <f t="shared" si="17"/>
        <v>423000</v>
      </c>
      <c r="K115" s="48">
        <f t="shared" si="17"/>
        <v>31000</v>
      </c>
      <c r="L115" s="48">
        <f t="shared" si="17"/>
        <v>12100</v>
      </c>
      <c r="M115" s="48">
        <f t="shared" si="17"/>
        <v>3300</v>
      </c>
      <c r="N115" s="48">
        <f t="shared" si="17"/>
        <v>423000</v>
      </c>
      <c r="O115" s="48">
        <f t="shared" si="17"/>
        <v>35942481</v>
      </c>
      <c r="P115" s="183"/>
    </row>
    <row r="116" spans="1:16" ht="22.5" customHeight="1" x14ac:dyDescent="0.25">
      <c r="A116" s="37" t="s">
        <v>74</v>
      </c>
      <c r="B116" s="37" t="s">
        <v>75</v>
      </c>
      <c r="C116" s="3" t="s">
        <v>15</v>
      </c>
      <c r="D116" s="49">
        <f>'дод 3'!E177</f>
        <v>22627900</v>
      </c>
      <c r="E116" s="49">
        <f>'дод 3'!F177</f>
        <v>22627900</v>
      </c>
      <c r="F116" s="49">
        <f>'дод 3'!G177</f>
        <v>16852700</v>
      </c>
      <c r="G116" s="49">
        <f>'дод 3'!H177</f>
        <v>1133500</v>
      </c>
      <c r="H116" s="49">
        <f>'дод 3'!I177</f>
        <v>0</v>
      </c>
      <c r="I116" s="49">
        <f>'дод 3'!J177</f>
        <v>220000</v>
      </c>
      <c r="J116" s="49">
        <f>'дод 3'!K177</f>
        <v>195000</v>
      </c>
      <c r="K116" s="49">
        <f>'дод 3'!L177</f>
        <v>25000</v>
      </c>
      <c r="L116" s="49">
        <f>'дод 3'!M177</f>
        <v>12100</v>
      </c>
      <c r="M116" s="49">
        <f>'дод 3'!N177</f>
        <v>0</v>
      </c>
      <c r="N116" s="49">
        <f>'дод 3'!O177</f>
        <v>195000</v>
      </c>
      <c r="O116" s="49">
        <f>'дод 3'!P177</f>
        <v>22847900</v>
      </c>
      <c r="P116" s="183"/>
    </row>
    <row r="117" spans="1:16" ht="33.75" customHeight="1" x14ac:dyDescent="0.25">
      <c r="A117" s="37" t="s">
        <v>326</v>
      </c>
      <c r="B117" s="37" t="s">
        <v>327</v>
      </c>
      <c r="C117" s="3" t="s">
        <v>328</v>
      </c>
      <c r="D117" s="49">
        <f>'дод 3'!E32+'дод 3'!E178</f>
        <v>6490900</v>
      </c>
      <c r="E117" s="49">
        <f>'дод 3'!F32+'дод 3'!F178</f>
        <v>6490900</v>
      </c>
      <c r="F117" s="49">
        <f>'дод 3'!G32+'дод 3'!G178</f>
        <v>4057800</v>
      </c>
      <c r="G117" s="49">
        <f>'дод 3'!H32+'дод 3'!H178</f>
        <v>568400</v>
      </c>
      <c r="H117" s="49">
        <f>'дод 3'!I32+'дод 3'!I178</f>
        <v>0</v>
      </c>
      <c r="I117" s="49">
        <f>'дод 3'!J32+'дод 3'!J178</f>
        <v>146000</v>
      </c>
      <c r="J117" s="49">
        <f>'дод 3'!K32+'дод 3'!K178</f>
        <v>140000</v>
      </c>
      <c r="K117" s="49">
        <f>'дод 3'!L32+'дод 3'!L178</f>
        <v>6000</v>
      </c>
      <c r="L117" s="49">
        <f>'дод 3'!M32+'дод 3'!M178</f>
        <v>0</v>
      </c>
      <c r="M117" s="49">
        <f>'дод 3'!N32+'дод 3'!N178</f>
        <v>3300</v>
      </c>
      <c r="N117" s="49">
        <f>'дод 3'!O32+'дод 3'!O178</f>
        <v>140000</v>
      </c>
      <c r="O117" s="49">
        <f>'дод 3'!P32+'дод 3'!P178</f>
        <v>6636900</v>
      </c>
      <c r="P117" s="183"/>
    </row>
    <row r="118" spans="1:16" s="54" customFormat="1" ht="39.75" customHeight="1" x14ac:dyDescent="0.25">
      <c r="A118" s="37" t="s">
        <v>300</v>
      </c>
      <c r="B118" s="37" t="s">
        <v>76</v>
      </c>
      <c r="C118" s="3" t="s">
        <v>351</v>
      </c>
      <c r="D118" s="49">
        <f>'дод 3'!E33+'дод 3'!E179</f>
        <v>4914600</v>
      </c>
      <c r="E118" s="49">
        <f>'дод 3'!F33+'дод 3'!F179</f>
        <v>4914600</v>
      </c>
      <c r="F118" s="49">
        <f>'дод 3'!G33+'дод 3'!G179</f>
        <v>3380000</v>
      </c>
      <c r="G118" s="49">
        <f>'дод 3'!H33+'дод 3'!H179</f>
        <v>107400</v>
      </c>
      <c r="H118" s="49">
        <f>'дод 3'!I33+'дод 3'!I179</f>
        <v>0</v>
      </c>
      <c r="I118" s="49">
        <f>'дод 3'!J33+'дод 3'!J179</f>
        <v>88000</v>
      </c>
      <c r="J118" s="49">
        <f>'дод 3'!K33+'дод 3'!K179</f>
        <v>88000</v>
      </c>
      <c r="K118" s="49">
        <f>'дод 3'!L33+'дод 3'!L179</f>
        <v>0</v>
      </c>
      <c r="L118" s="49">
        <f>'дод 3'!M33+'дод 3'!M179</f>
        <v>0</v>
      </c>
      <c r="M118" s="49">
        <f>'дод 3'!N33+'дод 3'!N179</f>
        <v>0</v>
      </c>
      <c r="N118" s="49">
        <f>'дод 3'!O33+'дод 3'!O179</f>
        <v>88000</v>
      </c>
      <c r="O118" s="49">
        <f>'дод 3'!P33+'дод 3'!P179</f>
        <v>5002600</v>
      </c>
      <c r="P118" s="183"/>
    </row>
    <row r="119" spans="1:16" s="54" customFormat="1" ht="22.5" customHeight="1" x14ac:dyDescent="0.25">
      <c r="A119" s="37" t="s">
        <v>301</v>
      </c>
      <c r="B119" s="37" t="s">
        <v>76</v>
      </c>
      <c r="C119" s="3" t="s">
        <v>302</v>
      </c>
      <c r="D119" s="49">
        <f>'дод 3'!E34+'дод 3'!E180</f>
        <v>1455081</v>
      </c>
      <c r="E119" s="49">
        <f>'дод 3'!F34+'дод 3'!F180</f>
        <v>1455081</v>
      </c>
      <c r="F119" s="49">
        <f>'дод 3'!G34+'дод 3'!G180</f>
        <v>0</v>
      </c>
      <c r="G119" s="49">
        <f>'дод 3'!H34+'дод 3'!H180</f>
        <v>0</v>
      </c>
      <c r="H119" s="49">
        <f>'дод 3'!I34+'дод 3'!I180</f>
        <v>0</v>
      </c>
      <c r="I119" s="49">
        <f>'дод 3'!J34+'дод 3'!J180</f>
        <v>0</v>
      </c>
      <c r="J119" s="49">
        <f>'дод 3'!K34+'дод 3'!K180</f>
        <v>0</v>
      </c>
      <c r="K119" s="49">
        <f>'дод 3'!L34+'дод 3'!L180</f>
        <v>0</v>
      </c>
      <c r="L119" s="49">
        <f>'дод 3'!M34+'дод 3'!M180</f>
        <v>0</v>
      </c>
      <c r="M119" s="49">
        <f>'дод 3'!N34+'дод 3'!N180</f>
        <v>0</v>
      </c>
      <c r="N119" s="49">
        <f>'дод 3'!O34+'дод 3'!O180</f>
        <v>0</v>
      </c>
      <c r="O119" s="49">
        <f>'дод 3'!P34+'дод 3'!P180</f>
        <v>1455081</v>
      </c>
      <c r="P119" s="183"/>
    </row>
    <row r="120" spans="1:16" s="52" customFormat="1" ht="21.75" customHeight="1" x14ac:dyDescent="0.25">
      <c r="A120" s="38" t="s">
        <v>79</v>
      </c>
      <c r="B120" s="41"/>
      <c r="C120" s="2" t="s">
        <v>80</v>
      </c>
      <c r="D120" s="48">
        <f t="shared" ref="D120:O120" si="18">D121+D122+D123+D124+D125+D126</f>
        <v>55754000</v>
      </c>
      <c r="E120" s="48">
        <f t="shared" si="18"/>
        <v>55754000</v>
      </c>
      <c r="F120" s="48">
        <f t="shared" si="18"/>
        <v>22029200</v>
      </c>
      <c r="G120" s="48">
        <f t="shared" si="18"/>
        <v>1114800</v>
      </c>
      <c r="H120" s="48">
        <f t="shared" si="18"/>
        <v>0</v>
      </c>
      <c r="I120" s="48">
        <f t="shared" si="18"/>
        <v>1957994</v>
      </c>
      <c r="J120" s="48">
        <f t="shared" si="18"/>
        <v>1745000</v>
      </c>
      <c r="K120" s="48">
        <f t="shared" si="18"/>
        <v>212994</v>
      </c>
      <c r="L120" s="48">
        <f t="shared" si="18"/>
        <v>119291</v>
      </c>
      <c r="M120" s="48">
        <f t="shared" si="18"/>
        <v>50432</v>
      </c>
      <c r="N120" s="48">
        <f t="shared" si="18"/>
        <v>1745000</v>
      </c>
      <c r="O120" s="48">
        <f t="shared" si="18"/>
        <v>57711994</v>
      </c>
      <c r="P120" s="183">
        <v>50</v>
      </c>
    </row>
    <row r="121" spans="1:16" s="54" customFormat="1" ht="37.5" customHeight="1" x14ac:dyDescent="0.25">
      <c r="A121" s="37" t="s">
        <v>81</v>
      </c>
      <c r="B121" s="37" t="s">
        <v>82</v>
      </c>
      <c r="C121" s="3" t="s">
        <v>21</v>
      </c>
      <c r="D121" s="49">
        <f>'дод 3'!E35</f>
        <v>600000</v>
      </c>
      <c r="E121" s="49">
        <f>'дод 3'!F35</f>
        <v>600000</v>
      </c>
      <c r="F121" s="49">
        <f>'дод 3'!G35</f>
        <v>0</v>
      </c>
      <c r="G121" s="49">
        <f>'дод 3'!H35</f>
        <v>0</v>
      </c>
      <c r="H121" s="49">
        <f>'дод 3'!I35</f>
        <v>0</v>
      </c>
      <c r="I121" s="49">
        <f>'дод 3'!J35</f>
        <v>0</v>
      </c>
      <c r="J121" s="49">
        <f>'дод 3'!K35</f>
        <v>0</v>
      </c>
      <c r="K121" s="49">
        <f>'дод 3'!L35</f>
        <v>0</v>
      </c>
      <c r="L121" s="49">
        <f>'дод 3'!M35</f>
        <v>0</v>
      </c>
      <c r="M121" s="49">
        <f>'дод 3'!N35</f>
        <v>0</v>
      </c>
      <c r="N121" s="49">
        <f>'дод 3'!O35</f>
        <v>0</v>
      </c>
      <c r="O121" s="49">
        <f>'дод 3'!P35</f>
        <v>600000</v>
      </c>
      <c r="P121" s="183"/>
    </row>
    <row r="122" spans="1:16" s="54" customFormat="1" ht="34.5" customHeight="1" x14ac:dyDescent="0.25">
      <c r="A122" s="37" t="s">
        <v>83</v>
      </c>
      <c r="B122" s="37" t="s">
        <v>82</v>
      </c>
      <c r="C122" s="3" t="s">
        <v>16</v>
      </c>
      <c r="D122" s="49">
        <f>'дод 3'!E36</f>
        <v>600000</v>
      </c>
      <c r="E122" s="49">
        <f>'дод 3'!F36</f>
        <v>600000</v>
      </c>
      <c r="F122" s="49">
        <f>'дод 3'!G36</f>
        <v>0</v>
      </c>
      <c r="G122" s="49">
        <f>'дод 3'!H36</f>
        <v>0</v>
      </c>
      <c r="H122" s="49">
        <f>'дод 3'!I36</f>
        <v>0</v>
      </c>
      <c r="I122" s="49">
        <f>'дод 3'!J36</f>
        <v>0</v>
      </c>
      <c r="J122" s="49">
        <f>'дод 3'!K36</f>
        <v>0</v>
      </c>
      <c r="K122" s="49">
        <f>'дод 3'!L36</f>
        <v>0</v>
      </c>
      <c r="L122" s="49">
        <f>'дод 3'!M36</f>
        <v>0</v>
      </c>
      <c r="M122" s="49">
        <f>'дод 3'!N36</f>
        <v>0</v>
      </c>
      <c r="N122" s="49">
        <f>'дод 3'!O36</f>
        <v>0</v>
      </c>
      <c r="O122" s="49">
        <f>'дод 3'!P36</f>
        <v>600000</v>
      </c>
      <c r="P122" s="183"/>
    </row>
    <row r="123" spans="1:16" s="54" customFormat="1" ht="36.75" customHeight="1" x14ac:dyDescent="0.25">
      <c r="A123" s="37" t="s">
        <v>119</v>
      </c>
      <c r="B123" s="37" t="s">
        <v>82</v>
      </c>
      <c r="C123" s="3" t="s">
        <v>22</v>
      </c>
      <c r="D123" s="49">
        <f>'дод 3'!E37+'дод 3'!E90</f>
        <v>24901800</v>
      </c>
      <c r="E123" s="49">
        <f>'дод 3'!F37+'дод 3'!F90</f>
        <v>24901800</v>
      </c>
      <c r="F123" s="49">
        <f>'дод 3'!G37+'дод 3'!G90</f>
        <v>19041800</v>
      </c>
      <c r="G123" s="49">
        <f>'дод 3'!H37+'дод 3'!H90</f>
        <v>826700</v>
      </c>
      <c r="H123" s="49">
        <f>'дод 3'!I37+'дод 3'!I90</f>
        <v>0</v>
      </c>
      <c r="I123" s="49">
        <f>'дод 3'!J37+'дод 3'!J90</f>
        <v>0</v>
      </c>
      <c r="J123" s="49">
        <f>'дод 3'!K37+'дод 3'!K90</f>
        <v>0</v>
      </c>
      <c r="K123" s="49">
        <f>'дод 3'!L37+'дод 3'!L90</f>
        <v>0</v>
      </c>
      <c r="L123" s="49">
        <f>'дод 3'!M37+'дод 3'!M90</f>
        <v>0</v>
      </c>
      <c r="M123" s="49">
        <f>'дод 3'!N37+'дод 3'!N90</f>
        <v>0</v>
      </c>
      <c r="N123" s="49">
        <f>'дод 3'!O37+'дод 3'!O90</f>
        <v>0</v>
      </c>
      <c r="O123" s="49">
        <f>'дод 3'!P37+'дод 3'!P90</f>
        <v>24901800</v>
      </c>
      <c r="P123" s="183"/>
    </row>
    <row r="124" spans="1:16" s="54" customFormat="1" ht="31.5" customHeight="1" x14ac:dyDescent="0.25">
      <c r="A124" s="37" t="s">
        <v>120</v>
      </c>
      <c r="B124" s="37" t="s">
        <v>82</v>
      </c>
      <c r="C124" s="3" t="s">
        <v>23</v>
      </c>
      <c r="D124" s="49">
        <f>'дод 3'!E38</f>
        <v>13627800</v>
      </c>
      <c r="E124" s="49">
        <f>'дод 3'!F38</f>
        <v>13627800</v>
      </c>
      <c r="F124" s="49">
        <f>'дод 3'!G38</f>
        <v>0</v>
      </c>
      <c r="G124" s="49">
        <f>'дод 3'!H38</f>
        <v>0</v>
      </c>
      <c r="H124" s="49">
        <f>'дод 3'!I38</f>
        <v>0</v>
      </c>
      <c r="I124" s="49">
        <f>'дод 3'!J38</f>
        <v>215000</v>
      </c>
      <c r="J124" s="49">
        <f>'дод 3'!K38</f>
        <v>215000</v>
      </c>
      <c r="K124" s="49">
        <f>'дод 3'!L38</f>
        <v>0</v>
      </c>
      <c r="L124" s="49">
        <f>'дод 3'!M38</f>
        <v>0</v>
      </c>
      <c r="M124" s="49">
        <f>'дод 3'!N38</f>
        <v>0</v>
      </c>
      <c r="N124" s="49">
        <f>'дод 3'!O38</f>
        <v>215000</v>
      </c>
      <c r="O124" s="49">
        <f>'дод 3'!P38</f>
        <v>13842800</v>
      </c>
      <c r="P124" s="183"/>
    </row>
    <row r="125" spans="1:16" s="54" customFormat="1" ht="54" customHeight="1" x14ac:dyDescent="0.25">
      <c r="A125" s="37" t="s">
        <v>115</v>
      </c>
      <c r="B125" s="37" t="s">
        <v>82</v>
      </c>
      <c r="C125" s="3" t="s">
        <v>116</v>
      </c>
      <c r="D125" s="49">
        <f>'дод 3'!E39</f>
        <v>4794100</v>
      </c>
      <c r="E125" s="49">
        <f>'дод 3'!F39</f>
        <v>4794100</v>
      </c>
      <c r="F125" s="49">
        <f>'дод 3'!G39</f>
        <v>2987400</v>
      </c>
      <c r="G125" s="49">
        <f>'дод 3'!H39</f>
        <v>288100</v>
      </c>
      <c r="H125" s="49">
        <f>'дод 3'!I39</f>
        <v>0</v>
      </c>
      <c r="I125" s="49">
        <f>'дод 3'!J39</f>
        <v>1742994</v>
      </c>
      <c r="J125" s="49">
        <f>'дод 3'!K39</f>
        <v>1530000</v>
      </c>
      <c r="K125" s="49">
        <f>'дод 3'!L39</f>
        <v>212994</v>
      </c>
      <c r="L125" s="49">
        <f>'дод 3'!M39</f>
        <v>119291</v>
      </c>
      <c r="M125" s="49">
        <f>'дод 3'!N39</f>
        <v>50432</v>
      </c>
      <c r="N125" s="49">
        <f>'дод 3'!O39</f>
        <v>1530000</v>
      </c>
      <c r="O125" s="49">
        <f>'дод 3'!P39</f>
        <v>6537094</v>
      </c>
      <c r="P125" s="183"/>
    </row>
    <row r="126" spans="1:16" s="54" customFormat="1" ht="35.25" customHeight="1" x14ac:dyDescent="0.25">
      <c r="A126" s="37" t="s">
        <v>118</v>
      </c>
      <c r="B126" s="37" t="s">
        <v>82</v>
      </c>
      <c r="C126" s="3" t="s">
        <v>117</v>
      </c>
      <c r="D126" s="49">
        <f>'дод 3'!E40</f>
        <v>11230300</v>
      </c>
      <c r="E126" s="49">
        <f>'дод 3'!F40</f>
        <v>11230300</v>
      </c>
      <c r="F126" s="49">
        <f>'дод 3'!G40</f>
        <v>0</v>
      </c>
      <c r="G126" s="49">
        <f>'дод 3'!H40</f>
        <v>0</v>
      </c>
      <c r="H126" s="49">
        <f>'дод 3'!I40</f>
        <v>0</v>
      </c>
      <c r="I126" s="49">
        <f>'дод 3'!J40</f>
        <v>0</v>
      </c>
      <c r="J126" s="49">
        <f>'дод 3'!K40</f>
        <v>0</v>
      </c>
      <c r="K126" s="49">
        <f>'дод 3'!L40</f>
        <v>0</v>
      </c>
      <c r="L126" s="49">
        <f>'дод 3'!M40</f>
        <v>0</v>
      </c>
      <c r="M126" s="49">
        <f>'дод 3'!N40</f>
        <v>0</v>
      </c>
      <c r="N126" s="49">
        <f>'дод 3'!O40</f>
        <v>0</v>
      </c>
      <c r="O126" s="49">
        <f>'дод 3'!P40</f>
        <v>11230300</v>
      </c>
      <c r="P126" s="183"/>
    </row>
    <row r="127" spans="1:16" s="52" customFormat="1" ht="18" customHeight="1" x14ac:dyDescent="0.25">
      <c r="A127" s="38" t="s">
        <v>67</v>
      </c>
      <c r="B127" s="41"/>
      <c r="C127" s="2" t="s">
        <v>68</v>
      </c>
      <c r="D127" s="48">
        <f>D129+D130+D131+D132+D133+D134+D137+D138</f>
        <v>298173742.13</v>
      </c>
      <c r="E127" s="48">
        <f t="shared" ref="E127:O127" si="19">E129+E130+E131+E132+E133+E134+E137+E138</f>
        <v>272623742.13</v>
      </c>
      <c r="F127" s="48">
        <f t="shared" si="19"/>
        <v>0</v>
      </c>
      <c r="G127" s="48">
        <f t="shared" si="19"/>
        <v>34529000</v>
      </c>
      <c r="H127" s="48">
        <f t="shared" si="19"/>
        <v>25550000</v>
      </c>
      <c r="I127" s="48">
        <f t="shared" si="19"/>
        <v>94247652</v>
      </c>
      <c r="J127" s="48">
        <f t="shared" si="19"/>
        <v>92306112</v>
      </c>
      <c r="K127" s="48">
        <f t="shared" si="19"/>
        <v>0</v>
      </c>
      <c r="L127" s="48">
        <f t="shared" si="19"/>
        <v>0</v>
      </c>
      <c r="M127" s="48">
        <f t="shared" si="19"/>
        <v>0</v>
      </c>
      <c r="N127" s="48">
        <f t="shared" si="19"/>
        <v>94247652</v>
      </c>
      <c r="O127" s="48">
        <f t="shared" si="19"/>
        <v>392421394.13</v>
      </c>
      <c r="P127" s="183"/>
    </row>
    <row r="128" spans="1:16" s="52" customFormat="1" ht="110.25" hidden="1" customHeight="1" x14ac:dyDescent="0.25">
      <c r="A128" s="38"/>
      <c r="B128" s="41"/>
      <c r="C128" s="2" t="s">
        <v>457</v>
      </c>
      <c r="D128" s="48">
        <f>D136</f>
        <v>0</v>
      </c>
      <c r="E128" s="48">
        <f t="shared" ref="E128:O128" si="20">E136</f>
        <v>0</v>
      </c>
      <c r="F128" s="48">
        <f t="shared" si="20"/>
        <v>0</v>
      </c>
      <c r="G128" s="48">
        <f t="shared" si="20"/>
        <v>0</v>
      </c>
      <c r="H128" s="48">
        <f t="shared" si="20"/>
        <v>0</v>
      </c>
      <c r="I128" s="48">
        <f t="shared" si="20"/>
        <v>0</v>
      </c>
      <c r="J128" s="48">
        <f t="shared" si="20"/>
        <v>0</v>
      </c>
      <c r="K128" s="48">
        <f t="shared" si="20"/>
        <v>0</v>
      </c>
      <c r="L128" s="48">
        <f t="shared" si="20"/>
        <v>0</v>
      </c>
      <c r="M128" s="48">
        <f t="shared" si="20"/>
        <v>0</v>
      </c>
      <c r="N128" s="48">
        <f t="shared" si="20"/>
        <v>0</v>
      </c>
      <c r="O128" s="48">
        <f t="shared" si="20"/>
        <v>0</v>
      </c>
      <c r="P128" s="183"/>
    </row>
    <row r="129" spans="1:16" s="54" customFormat="1" ht="21.75" customHeight="1" x14ac:dyDescent="0.25">
      <c r="A129" s="37" t="s">
        <v>131</v>
      </c>
      <c r="B129" s="37" t="s">
        <v>69</v>
      </c>
      <c r="C129" s="3" t="s">
        <v>132</v>
      </c>
      <c r="D129" s="49">
        <f>'дод 3'!E192</f>
        <v>0</v>
      </c>
      <c r="E129" s="49">
        <f>'дод 3'!F192</f>
        <v>0</v>
      </c>
      <c r="F129" s="49">
        <f>'дод 3'!G192</f>
        <v>0</v>
      </c>
      <c r="G129" s="49">
        <f>'дод 3'!H192</f>
        <v>0</v>
      </c>
      <c r="H129" s="49">
        <f>'дод 3'!I192</f>
        <v>0</v>
      </c>
      <c r="I129" s="49">
        <f>'дод 3'!J192</f>
        <v>7090572</v>
      </c>
      <c r="J129" s="49">
        <f>'дод 3'!K192</f>
        <v>7054092</v>
      </c>
      <c r="K129" s="49">
        <f>'дод 3'!L192</f>
        <v>0</v>
      </c>
      <c r="L129" s="49">
        <f>'дод 3'!M192</f>
        <v>0</v>
      </c>
      <c r="M129" s="49">
        <f>'дод 3'!N192</f>
        <v>0</v>
      </c>
      <c r="N129" s="49">
        <f>'дод 3'!O192</f>
        <v>7090572</v>
      </c>
      <c r="O129" s="49">
        <f>'дод 3'!P192</f>
        <v>7090572</v>
      </c>
      <c r="P129" s="183"/>
    </row>
    <row r="130" spans="1:16" s="54" customFormat="1" ht="36.75" customHeight="1" x14ac:dyDescent="0.25">
      <c r="A130" s="37" t="s">
        <v>133</v>
      </c>
      <c r="B130" s="37" t="s">
        <v>71</v>
      </c>
      <c r="C130" s="3" t="s">
        <v>151</v>
      </c>
      <c r="D130" s="49">
        <f>'дод 3'!E193</f>
        <v>28860000</v>
      </c>
      <c r="E130" s="49">
        <f>'дод 3'!F193</f>
        <v>3610000</v>
      </c>
      <c r="F130" s="49">
        <f>'дод 3'!G193</f>
        <v>0</v>
      </c>
      <c r="G130" s="49">
        <f>'дод 3'!H193</f>
        <v>0</v>
      </c>
      <c r="H130" s="49">
        <f>'дод 3'!I193</f>
        <v>25250000</v>
      </c>
      <c r="I130" s="49">
        <f>'дод 3'!J193</f>
        <v>230000</v>
      </c>
      <c r="J130" s="49">
        <f>'дод 3'!K193</f>
        <v>230000</v>
      </c>
      <c r="K130" s="49">
        <f>'дод 3'!L193</f>
        <v>0</v>
      </c>
      <c r="L130" s="49">
        <f>'дод 3'!M193</f>
        <v>0</v>
      </c>
      <c r="M130" s="49">
        <f>'дод 3'!N193</f>
        <v>0</v>
      </c>
      <c r="N130" s="49">
        <f>'дод 3'!O193</f>
        <v>230000</v>
      </c>
      <c r="O130" s="49">
        <f>'дод 3'!P193</f>
        <v>29090000</v>
      </c>
      <c r="P130" s="183"/>
    </row>
    <row r="131" spans="1:16" s="54" customFormat="1" ht="22.5" customHeight="1" x14ac:dyDescent="0.25">
      <c r="A131" s="40" t="s">
        <v>264</v>
      </c>
      <c r="B131" s="40" t="s">
        <v>71</v>
      </c>
      <c r="C131" s="3" t="s">
        <v>265</v>
      </c>
      <c r="D131" s="49">
        <f>'дод 3'!E194</f>
        <v>99980</v>
      </c>
      <c r="E131" s="49">
        <f>'дод 3'!F194</f>
        <v>99980</v>
      </c>
      <c r="F131" s="49">
        <f>'дод 3'!G194</f>
        <v>0</v>
      </c>
      <c r="G131" s="49">
        <f>'дод 3'!H194</f>
        <v>0</v>
      </c>
      <c r="H131" s="49">
        <f>'дод 3'!I194</f>
        <v>0</v>
      </c>
      <c r="I131" s="49">
        <f>'дод 3'!J194</f>
        <v>6650000</v>
      </c>
      <c r="J131" s="49">
        <f>'дод 3'!K194</f>
        <v>6600000</v>
      </c>
      <c r="K131" s="49">
        <f>'дод 3'!L194</f>
        <v>0</v>
      </c>
      <c r="L131" s="49">
        <f>'дод 3'!M194</f>
        <v>0</v>
      </c>
      <c r="M131" s="49">
        <f>'дод 3'!N194</f>
        <v>0</v>
      </c>
      <c r="N131" s="49">
        <f>'дод 3'!O194</f>
        <v>6650000</v>
      </c>
      <c r="O131" s="49">
        <f>'дод 3'!P194</f>
        <v>6749980</v>
      </c>
      <c r="P131" s="183"/>
    </row>
    <row r="132" spans="1:16" s="54" customFormat="1" ht="33" customHeight="1" x14ac:dyDescent="0.25">
      <c r="A132" s="37" t="s">
        <v>267</v>
      </c>
      <c r="B132" s="37" t="s">
        <v>71</v>
      </c>
      <c r="C132" s="3" t="s">
        <v>352</v>
      </c>
      <c r="D132" s="49">
        <f>'дод 3'!E195</f>
        <v>100000</v>
      </c>
      <c r="E132" s="49">
        <f>'дод 3'!F195</f>
        <v>100000</v>
      </c>
      <c r="F132" s="49">
        <f>'дод 3'!G195</f>
        <v>0</v>
      </c>
      <c r="G132" s="49">
        <f>'дод 3'!H195</f>
        <v>0</v>
      </c>
      <c r="H132" s="49">
        <f>'дод 3'!I195</f>
        <v>0</v>
      </c>
      <c r="I132" s="49">
        <f>'дод 3'!J195</f>
        <v>0</v>
      </c>
      <c r="J132" s="49">
        <f>'дод 3'!K195</f>
        <v>0</v>
      </c>
      <c r="K132" s="49">
        <f>'дод 3'!L195</f>
        <v>0</v>
      </c>
      <c r="L132" s="49">
        <f>'дод 3'!M195</f>
        <v>0</v>
      </c>
      <c r="M132" s="49">
        <f>'дод 3'!N195</f>
        <v>0</v>
      </c>
      <c r="N132" s="49">
        <f>'дод 3'!O195</f>
        <v>0</v>
      </c>
      <c r="O132" s="49">
        <f>'дод 3'!P195</f>
        <v>100000</v>
      </c>
      <c r="P132" s="183"/>
    </row>
    <row r="133" spans="1:16" s="54" customFormat="1" ht="52.5" customHeight="1" x14ac:dyDescent="0.25">
      <c r="A133" s="37" t="s">
        <v>70</v>
      </c>
      <c r="B133" s="37" t="s">
        <v>71</v>
      </c>
      <c r="C133" s="3" t="s">
        <v>136</v>
      </c>
      <c r="D133" s="49">
        <f>'дод 3'!E196</f>
        <v>300000</v>
      </c>
      <c r="E133" s="49">
        <f>'дод 3'!F196</f>
        <v>0</v>
      </c>
      <c r="F133" s="49">
        <f>'дод 3'!G196</f>
        <v>0</v>
      </c>
      <c r="G133" s="49">
        <f>'дод 3'!H196</f>
        <v>0</v>
      </c>
      <c r="H133" s="49">
        <f>'дод 3'!I196</f>
        <v>300000</v>
      </c>
      <c r="I133" s="49">
        <f>'дод 3'!J196</f>
        <v>0</v>
      </c>
      <c r="J133" s="49">
        <f>'дод 3'!K196</f>
        <v>0</v>
      </c>
      <c r="K133" s="49">
        <f>'дод 3'!L196</f>
        <v>0</v>
      </c>
      <c r="L133" s="49">
        <f>'дод 3'!M196</f>
        <v>0</v>
      </c>
      <c r="M133" s="49">
        <f>'дод 3'!N196</f>
        <v>0</v>
      </c>
      <c r="N133" s="49">
        <f>'дод 3'!O196</f>
        <v>0</v>
      </c>
      <c r="O133" s="49">
        <f>'дод 3'!P196</f>
        <v>300000</v>
      </c>
      <c r="P133" s="183"/>
    </row>
    <row r="134" spans="1:16" ht="24" customHeight="1" x14ac:dyDescent="0.25">
      <c r="A134" s="37" t="s">
        <v>134</v>
      </c>
      <c r="B134" s="37" t="s">
        <v>71</v>
      </c>
      <c r="C134" s="3" t="s">
        <v>135</v>
      </c>
      <c r="D134" s="49">
        <f>'дод 3'!E197+'дод 3'!E225</f>
        <v>220864874.13</v>
      </c>
      <c r="E134" s="49">
        <f>'дод 3'!F197+'дод 3'!F225</f>
        <v>220864874.13</v>
      </c>
      <c r="F134" s="49">
        <f>'дод 3'!G197+'дод 3'!G225</f>
        <v>0</v>
      </c>
      <c r="G134" s="49">
        <f>'дод 3'!H197+'дод 3'!H225</f>
        <v>34504500</v>
      </c>
      <c r="H134" s="49">
        <f>'дод 3'!I197+'дод 3'!I225</f>
        <v>0</v>
      </c>
      <c r="I134" s="49">
        <f>'дод 3'!J197+'дод 3'!J225</f>
        <v>78422020</v>
      </c>
      <c r="J134" s="49">
        <f>'дод 3'!K197+'дод 3'!K225</f>
        <v>78422020</v>
      </c>
      <c r="K134" s="49">
        <f>'дод 3'!L197+'дод 3'!L225</f>
        <v>0</v>
      </c>
      <c r="L134" s="49">
        <f>'дод 3'!M197+'дод 3'!M225</f>
        <v>0</v>
      </c>
      <c r="M134" s="49">
        <f>'дод 3'!N197+'дод 3'!N225</f>
        <v>0</v>
      </c>
      <c r="N134" s="49">
        <f>'дод 3'!O197+'дод 3'!O225</f>
        <v>78422020</v>
      </c>
      <c r="O134" s="49">
        <f>'дод 3'!P197+'дод 3'!P225</f>
        <v>299286894.13</v>
      </c>
      <c r="P134" s="183"/>
    </row>
    <row r="135" spans="1:16" ht="78.75" hidden="1" customHeight="1" x14ac:dyDescent="0.25">
      <c r="A135" s="37">
        <v>6083</v>
      </c>
      <c r="B135" s="59" t="s">
        <v>69</v>
      </c>
      <c r="C135" s="11" t="s">
        <v>449</v>
      </c>
      <c r="D135" s="49">
        <f>'дод 3'!E171</f>
        <v>0</v>
      </c>
      <c r="E135" s="49">
        <f>'дод 3'!F171</f>
        <v>0</v>
      </c>
      <c r="F135" s="49">
        <f>'дод 3'!G171</f>
        <v>0</v>
      </c>
      <c r="G135" s="49">
        <f>'дод 3'!H171</f>
        <v>0</v>
      </c>
      <c r="H135" s="49">
        <f>'дод 3'!I171</f>
        <v>0</v>
      </c>
      <c r="I135" s="49">
        <f>'дод 3'!J171</f>
        <v>0</v>
      </c>
      <c r="J135" s="49">
        <f>'дод 3'!K171</f>
        <v>0</v>
      </c>
      <c r="K135" s="49">
        <f>'дод 3'!L171</f>
        <v>0</v>
      </c>
      <c r="L135" s="49">
        <f>'дод 3'!M171</f>
        <v>0</v>
      </c>
      <c r="M135" s="49">
        <f>'дод 3'!N171</f>
        <v>0</v>
      </c>
      <c r="N135" s="49">
        <f>'дод 3'!O171</f>
        <v>0</v>
      </c>
      <c r="O135" s="49">
        <f>'дод 3'!P171</f>
        <v>0</v>
      </c>
      <c r="P135" s="183"/>
    </row>
    <row r="136" spans="1:16" s="54" customFormat="1" ht="110.25" hidden="1" customHeight="1" x14ac:dyDescent="0.25">
      <c r="A136" s="83"/>
      <c r="B136" s="97"/>
      <c r="C136" s="98" t="s">
        <v>457</v>
      </c>
      <c r="D136" s="85">
        <f>'дод 3'!E172</f>
        <v>0</v>
      </c>
      <c r="E136" s="85">
        <f>'дод 3'!F172</f>
        <v>0</v>
      </c>
      <c r="F136" s="85">
        <f>'дод 3'!G172</f>
        <v>0</v>
      </c>
      <c r="G136" s="85">
        <f>'дод 3'!H172</f>
        <v>0</v>
      </c>
      <c r="H136" s="85">
        <f>'дод 3'!I172</f>
        <v>0</v>
      </c>
      <c r="I136" s="85">
        <f>'дод 3'!J172</f>
        <v>0</v>
      </c>
      <c r="J136" s="85">
        <f>'дод 3'!K172</f>
        <v>0</v>
      </c>
      <c r="K136" s="85">
        <f>'дод 3'!L172</f>
        <v>0</v>
      </c>
      <c r="L136" s="85">
        <f>'дод 3'!M172</f>
        <v>0</v>
      </c>
      <c r="M136" s="85">
        <f>'дод 3'!N172</f>
        <v>0</v>
      </c>
      <c r="N136" s="85">
        <f>'дод 3'!O172</f>
        <v>0</v>
      </c>
      <c r="O136" s="85">
        <f>'дод 3'!P172</f>
        <v>0</v>
      </c>
      <c r="P136" s="183"/>
    </row>
    <row r="137" spans="1:16" s="54" customFormat="1" ht="53.25" customHeight="1" x14ac:dyDescent="0.25">
      <c r="A137" s="37" t="s">
        <v>138</v>
      </c>
      <c r="B137" s="42" t="s">
        <v>69</v>
      </c>
      <c r="C137" s="3" t="s">
        <v>139</v>
      </c>
      <c r="D137" s="49">
        <f>'дод 3'!E226</f>
        <v>0</v>
      </c>
      <c r="E137" s="49">
        <f>'дод 3'!F226</f>
        <v>0</v>
      </c>
      <c r="F137" s="49">
        <f>'дод 3'!G226</f>
        <v>0</v>
      </c>
      <c r="G137" s="49">
        <f>'дод 3'!H226</f>
        <v>0</v>
      </c>
      <c r="H137" s="49">
        <f>'дод 3'!I226</f>
        <v>0</v>
      </c>
      <c r="I137" s="49">
        <f>'дод 3'!J226</f>
        <v>70060</v>
      </c>
      <c r="J137" s="49">
        <f>'дод 3'!K226</f>
        <v>0</v>
      </c>
      <c r="K137" s="49">
        <f>'дод 3'!L226</f>
        <v>0</v>
      </c>
      <c r="L137" s="49">
        <f>'дод 3'!M226</f>
        <v>0</v>
      </c>
      <c r="M137" s="49">
        <f>'дод 3'!N226</f>
        <v>0</v>
      </c>
      <c r="N137" s="49">
        <f>'дод 3'!O226</f>
        <v>70060</v>
      </c>
      <c r="O137" s="49">
        <f>'дод 3'!P226</f>
        <v>70060</v>
      </c>
      <c r="P137" s="183"/>
    </row>
    <row r="138" spans="1:16" ht="36" customHeight="1" x14ac:dyDescent="0.25">
      <c r="A138" s="37" t="s">
        <v>145</v>
      </c>
      <c r="B138" s="42" t="s">
        <v>319</v>
      </c>
      <c r="C138" s="3" t="s">
        <v>146</v>
      </c>
      <c r="D138" s="49">
        <f>'дод 3'!E198+'дод 3'!E242</f>
        <v>47948888</v>
      </c>
      <c r="E138" s="49">
        <f>'дод 3'!F198+'дод 3'!F242</f>
        <v>47948888</v>
      </c>
      <c r="F138" s="49">
        <f>'дод 3'!G198+'дод 3'!G242</f>
        <v>0</v>
      </c>
      <c r="G138" s="49">
        <f>'дод 3'!H198+'дод 3'!H242</f>
        <v>24500</v>
      </c>
      <c r="H138" s="49">
        <f>'дод 3'!I198+'дод 3'!I242</f>
        <v>0</v>
      </c>
      <c r="I138" s="49">
        <f>'дод 3'!J198+'дод 3'!J242</f>
        <v>1785000</v>
      </c>
      <c r="J138" s="49">
        <f>'дод 3'!K198+'дод 3'!K242</f>
        <v>0</v>
      </c>
      <c r="K138" s="49">
        <f>'дод 3'!L198+'дод 3'!L242</f>
        <v>0</v>
      </c>
      <c r="L138" s="49">
        <f>'дод 3'!M198+'дод 3'!M242</f>
        <v>0</v>
      </c>
      <c r="M138" s="49">
        <f>'дод 3'!N198+'дод 3'!N242</f>
        <v>0</v>
      </c>
      <c r="N138" s="49">
        <f>'дод 3'!O198+'дод 3'!O242</f>
        <v>1785000</v>
      </c>
      <c r="O138" s="49">
        <f>'дод 3'!P198+'дод 3'!P242</f>
        <v>49733888</v>
      </c>
      <c r="P138" s="183"/>
    </row>
    <row r="139" spans="1:16" s="52" customFormat="1" ht="21.75" customHeight="1" x14ac:dyDescent="0.25">
      <c r="A139" s="38" t="s">
        <v>140</v>
      </c>
      <c r="B139" s="41"/>
      <c r="C139" s="2" t="s">
        <v>416</v>
      </c>
      <c r="D139" s="48">
        <f>D143+D145+D161+D171+D173+D185</f>
        <v>71229502</v>
      </c>
      <c r="E139" s="48">
        <f t="shared" ref="E139:O139" si="21">E143+E145+E161+E171+E173+E185</f>
        <v>20070006</v>
      </c>
      <c r="F139" s="48">
        <f t="shared" si="21"/>
        <v>0</v>
      </c>
      <c r="G139" s="48">
        <f t="shared" si="21"/>
        <v>0</v>
      </c>
      <c r="H139" s="48">
        <f t="shared" si="21"/>
        <v>51159496</v>
      </c>
      <c r="I139" s="48">
        <f t="shared" si="21"/>
        <v>385860160</v>
      </c>
      <c r="J139" s="48">
        <f t="shared" si="21"/>
        <v>370572136</v>
      </c>
      <c r="K139" s="48">
        <f t="shared" si="21"/>
        <v>1284090</v>
      </c>
      <c r="L139" s="48">
        <f t="shared" si="21"/>
        <v>0</v>
      </c>
      <c r="M139" s="48">
        <f t="shared" si="21"/>
        <v>0</v>
      </c>
      <c r="N139" s="48">
        <f t="shared" si="21"/>
        <v>384576070</v>
      </c>
      <c r="O139" s="48">
        <f t="shared" si="21"/>
        <v>457089662</v>
      </c>
      <c r="P139" s="183"/>
    </row>
    <row r="140" spans="1:16" s="53" customFormat="1" ht="47.25" hidden="1" customHeight="1" x14ac:dyDescent="0.25">
      <c r="A140" s="76"/>
      <c r="B140" s="77"/>
      <c r="C140" s="80" t="s">
        <v>397</v>
      </c>
      <c r="D140" s="81" t="e">
        <f>D146</f>
        <v>#REF!</v>
      </c>
      <c r="E140" s="81" t="e">
        <f t="shared" ref="E140:O140" si="22">E146</f>
        <v>#REF!</v>
      </c>
      <c r="F140" s="81" t="e">
        <f t="shared" si="22"/>
        <v>#REF!</v>
      </c>
      <c r="G140" s="81" t="e">
        <f t="shared" si="22"/>
        <v>#REF!</v>
      </c>
      <c r="H140" s="81" t="e">
        <f t="shared" si="22"/>
        <v>#REF!</v>
      </c>
      <c r="I140" s="81" t="e">
        <f t="shared" si="22"/>
        <v>#REF!</v>
      </c>
      <c r="J140" s="81" t="e">
        <f t="shared" si="22"/>
        <v>#REF!</v>
      </c>
      <c r="K140" s="81" t="e">
        <f t="shared" si="22"/>
        <v>#REF!</v>
      </c>
      <c r="L140" s="81" t="e">
        <f t="shared" si="22"/>
        <v>#REF!</v>
      </c>
      <c r="M140" s="81" t="e">
        <f t="shared" si="22"/>
        <v>#REF!</v>
      </c>
      <c r="N140" s="81" t="e">
        <f t="shared" si="22"/>
        <v>#REF!</v>
      </c>
      <c r="O140" s="81" t="e">
        <f t="shared" si="22"/>
        <v>#REF!</v>
      </c>
      <c r="P140" s="183"/>
    </row>
    <row r="141" spans="1:16" s="53" customFormat="1" ht="94.5" hidden="1" customHeight="1" x14ac:dyDescent="0.25">
      <c r="A141" s="76"/>
      <c r="B141" s="77"/>
      <c r="C141" s="80" t="s">
        <v>406</v>
      </c>
      <c r="D141" s="81">
        <f>D162</f>
        <v>0</v>
      </c>
      <c r="E141" s="81">
        <f t="shared" ref="E141:N141" si="23">E162</f>
        <v>0</v>
      </c>
      <c r="F141" s="81">
        <f t="shared" si="23"/>
        <v>0</v>
      </c>
      <c r="G141" s="81">
        <f t="shared" si="23"/>
        <v>0</v>
      </c>
      <c r="H141" s="81">
        <f t="shared" si="23"/>
        <v>0</v>
      </c>
      <c r="I141" s="81">
        <f t="shared" si="23"/>
        <v>0</v>
      </c>
      <c r="J141" s="81">
        <f t="shared" si="23"/>
        <v>0</v>
      </c>
      <c r="K141" s="81">
        <f t="shared" si="23"/>
        <v>0</v>
      </c>
      <c r="L141" s="81">
        <f t="shared" si="23"/>
        <v>0</v>
      </c>
      <c r="M141" s="81">
        <f t="shared" si="23"/>
        <v>0</v>
      </c>
      <c r="N141" s="81">
        <f t="shared" si="23"/>
        <v>0</v>
      </c>
      <c r="O141" s="81">
        <f t="shared" ref="O141" si="24">O162</f>
        <v>0</v>
      </c>
      <c r="P141" s="183"/>
    </row>
    <row r="142" spans="1:16" s="53" customFormat="1" ht="18" customHeight="1" x14ac:dyDescent="0.25">
      <c r="A142" s="76"/>
      <c r="B142" s="76"/>
      <c r="C142" s="88" t="s">
        <v>429</v>
      </c>
      <c r="D142" s="81">
        <f>D174</f>
        <v>0</v>
      </c>
      <c r="E142" s="81">
        <f t="shared" ref="E142:O142" si="25">E174</f>
        <v>0</v>
      </c>
      <c r="F142" s="81">
        <f t="shared" si="25"/>
        <v>0</v>
      </c>
      <c r="G142" s="81">
        <f t="shared" si="25"/>
        <v>0</v>
      </c>
      <c r="H142" s="81">
        <f t="shared" si="25"/>
        <v>0</v>
      </c>
      <c r="I142" s="81">
        <f t="shared" si="25"/>
        <v>124581065</v>
      </c>
      <c r="J142" s="81">
        <f t="shared" si="25"/>
        <v>124581065</v>
      </c>
      <c r="K142" s="81">
        <f t="shared" si="25"/>
        <v>0</v>
      </c>
      <c r="L142" s="81">
        <f t="shared" si="25"/>
        <v>0</v>
      </c>
      <c r="M142" s="81">
        <f t="shared" si="25"/>
        <v>0</v>
      </c>
      <c r="N142" s="81">
        <f t="shared" si="25"/>
        <v>124581065</v>
      </c>
      <c r="O142" s="81">
        <f t="shared" si="25"/>
        <v>124581065</v>
      </c>
      <c r="P142" s="183"/>
    </row>
    <row r="143" spans="1:16" s="52" customFormat="1" x14ac:dyDescent="0.25">
      <c r="A143" s="38" t="s">
        <v>147</v>
      </c>
      <c r="B143" s="41"/>
      <c r="C143" s="2" t="s">
        <v>148</v>
      </c>
      <c r="D143" s="48">
        <f t="shared" ref="D143:O143" si="26">D144</f>
        <v>150000</v>
      </c>
      <c r="E143" s="48">
        <f t="shared" si="26"/>
        <v>150000</v>
      </c>
      <c r="F143" s="48">
        <f t="shared" si="26"/>
        <v>0</v>
      </c>
      <c r="G143" s="48">
        <f t="shared" si="26"/>
        <v>0</v>
      </c>
      <c r="H143" s="48">
        <f t="shared" si="26"/>
        <v>0</v>
      </c>
      <c r="I143" s="48">
        <f t="shared" si="26"/>
        <v>0</v>
      </c>
      <c r="J143" s="48">
        <f t="shared" si="26"/>
        <v>0</v>
      </c>
      <c r="K143" s="48">
        <f t="shared" si="26"/>
        <v>0</v>
      </c>
      <c r="L143" s="48">
        <f t="shared" si="26"/>
        <v>0</v>
      </c>
      <c r="M143" s="48">
        <f t="shared" si="26"/>
        <v>0</v>
      </c>
      <c r="N143" s="48">
        <f t="shared" si="26"/>
        <v>0</v>
      </c>
      <c r="O143" s="48">
        <f t="shared" si="26"/>
        <v>150000</v>
      </c>
      <c r="P143" s="183"/>
    </row>
    <row r="144" spans="1:16" ht="24" customHeight="1" x14ac:dyDescent="0.25">
      <c r="A144" s="37" t="s">
        <v>141</v>
      </c>
      <c r="B144" s="37" t="s">
        <v>85</v>
      </c>
      <c r="C144" s="3" t="s">
        <v>353</v>
      </c>
      <c r="D144" s="49">
        <f>'дод 3'!E251</f>
        <v>150000</v>
      </c>
      <c r="E144" s="49">
        <f>'дод 3'!F251</f>
        <v>150000</v>
      </c>
      <c r="F144" s="49">
        <f>'дод 3'!G251</f>
        <v>0</v>
      </c>
      <c r="G144" s="49">
        <f>'дод 3'!H251</f>
        <v>0</v>
      </c>
      <c r="H144" s="49">
        <f>'дод 3'!I251</f>
        <v>0</v>
      </c>
      <c r="I144" s="49">
        <f>'дод 3'!J251</f>
        <v>0</v>
      </c>
      <c r="J144" s="49">
        <f>'дод 3'!K251</f>
        <v>0</v>
      </c>
      <c r="K144" s="49">
        <f>'дод 3'!L251</f>
        <v>0</v>
      </c>
      <c r="L144" s="49">
        <f>'дод 3'!M251</f>
        <v>0</v>
      </c>
      <c r="M144" s="49">
        <f>'дод 3'!N251</f>
        <v>0</v>
      </c>
      <c r="N144" s="49">
        <f>'дод 3'!O251</f>
        <v>0</v>
      </c>
      <c r="O144" s="49">
        <f>'дод 3'!P251</f>
        <v>150000</v>
      </c>
      <c r="P144" s="183"/>
    </row>
    <row r="145" spans="1:16" s="52" customFormat="1" ht="18.75" customHeight="1" x14ac:dyDescent="0.25">
      <c r="A145" s="38" t="s">
        <v>99</v>
      </c>
      <c r="B145" s="38"/>
      <c r="C145" s="13" t="s">
        <v>483</v>
      </c>
      <c r="D145" s="48">
        <f>D147+D148+D149+D150+D151+D152+D153+D154+D155+D156</f>
        <v>0</v>
      </c>
      <c r="E145" s="48">
        <f t="shared" ref="E145:O145" si="27">E147+E148+E149+E150+E151+E152+E153+E154+E155+E156</f>
        <v>0</v>
      </c>
      <c r="F145" s="48">
        <f t="shared" si="27"/>
        <v>0</v>
      </c>
      <c r="G145" s="48">
        <f t="shared" si="27"/>
        <v>0</v>
      </c>
      <c r="H145" s="48">
        <f t="shared" si="27"/>
        <v>0</v>
      </c>
      <c r="I145" s="48">
        <f t="shared" si="27"/>
        <v>158197784</v>
      </c>
      <c r="J145" s="48">
        <f t="shared" si="27"/>
        <v>158197784</v>
      </c>
      <c r="K145" s="48">
        <f t="shared" si="27"/>
        <v>0</v>
      </c>
      <c r="L145" s="48">
        <f t="shared" si="27"/>
        <v>0</v>
      </c>
      <c r="M145" s="48">
        <f t="shared" si="27"/>
        <v>0</v>
      </c>
      <c r="N145" s="48">
        <f t="shared" si="27"/>
        <v>158197784</v>
      </c>
      <c r="O145" s="48">
        <f t="shared" si="27"/>
        <v>158197784</v>
      </c>
      <c r="P145" s="183"/>
    </row>
    <row r="146" spans="1:16" s="53" customFormat="1" ht="47.25" hidden="1" customHeight="1" x14ac:dyDescent="0.25">
      <c r="A146" s="76"/>
      <c r="B146" s="76"/>
      <c r="C146" s="80" t="s">
        <v>397</v>
      </c>
      <c r="D146" s="81" t="e">
        <f>D159</f>
        <v>#REF!</v>
      </c>
      <c r="E146" s="81" t="e">
        <f t="shared" ref="E146:O146" si="28">E159</f>
        <v>#REF!</v>
      </c>
      <c r="F146" s="81" t="e">
        <f t="shared" si="28"/>
        <v>#REF!</v>
      </c>
      <c r="G146" s="81" t="e">
        <f t="shared" si="28"/>
        <v>#REF!</v>
      </c>
      <c r="H146" s="81" t="e">
        <f t="shared" si="28"/>
        <v>#REF!</v>
      </c>
      <c r="I146" s="81" t="e">
        <f t="shared" si="28"/>
        <v>#REF!</v>
      </c>
      <c r="J146" s="81" t="e">
        <f t="shared" si="28"/>
        <v>#REF!</v>
      </c>
      <c r="K146" s="81" t="e">
        <f t="shared" si="28"/>
        <v>#REF!</v>
      </c>
      <c r="L146" s="81" t="e">
        <f t="shared" si="28"/>
        <v>#REF!</v>
      </c>
      <c r="M146" s="81" t="e">
        <f t="shared" si="28"/>
        <v>#REF!</v>
      </c>
      <c r="N146" s="81" t="e">
        <f t="shared" si="28"/>
        <v>#REF!</v>
      </c>
      <c r="O146" s="81" t="e">
        <f t="shared" si="28"/>
        <v>#REF!</v>
      </c>
      <c r="P146" s="183"/>
    </row>
    <row r="147" spans="1:16" ht="22.5" customHeight="1" x14ac:dyDescent="0.25">
      <c r="A147" s="40" t="s">
        <v>276</v>
      </c>
      <c r="B147" s="40" t="s">
        <v>114</v>
      </c>
      <c r="C147" s="3" t="s">
        <v>285</v>
      </c>
      <c r="D147" s="49">
        <f>'дод 3'!E227+'дод 3'!E199</f>
        <v>0</v>
      </c>
      <c r="E147" s="49">
        <f>'дод 3'!F227+'дод 3'!F199</f>
        <v>0</v>
      </c>
      <c r="F147" s="49">
        <f>'дод 3'!G227+'дод 3'!G199</f>
        <v>0</v>
      </c>
      <c r="G147" s="49">
        <f>'дод 3'!H227+'дод 3'!H199</f>
        <v>0</v>
      </c>
      <c r="H147" s="49">
        <f>'дод 3'!I227+'дод 3'!I199</f>
        <v>0</v>
      </c>
      <c r="I147" s="49">
        <f>'дод 3'!J227+'дод 3'!J199</f>
        <v>19836513</v>
      </c>
      <c r="J147" s="49">
        <f>'дод 3'!K227+'дод 3'!K199</f>
        <v>19836513</v>
      </c>
      <c r="K147" s="49">
        <f>'дод 3'!L227+'дод 3'!L199</f>
        <v>0</v>
      </c>
      <c r="L147" s="49">
        <f>'дод 3'!M227+'дод 3'!M199</f>
        <v>0</v>
      </c>
      <c r="M147" s="49">
        <f>'дод 3'!N227+'дод 3'!N199</f>
        <v>0</v>
      </c>
      <c r="N147" s="49">
        <f>'дод 3'!O227+'дод 3'!O199</f>
        <v>19836513</v>
      </c>
      <c r="O147" s="49">
        <f>'дод 3'!P227+'дод 3'!P199</f>
        <v>19836513</v>
      </c>
      <c r="P147" s="183"/>
    </row>
    <row r="148" spans="1:16" s="54" customFormat="1" ht="21.75" customHeight="1" x14ac:dyDescent="0.25">
      <c r="A148" s="40" t="s">
        <v>281</v>
      </c>
      <c r="B148" s="40" t="s">
        <v>114</v>
      </c>
      <c r="C148" s="3" t="s">
        <v>286</v>
      </c>
      <c r="D148" s="49">
        <f>'дод 3'!E91</f>
        <v>0</v>
      </c>
      <c r="E148" s="49">
        <f>'дод 3'!F91</f>
        <v>0</v>
      </c>
      <c r="F148" s="49">
        <f>'дод 3'!G91</f>
        <v>0</v>
      </c>
      <c r="G148" s="49">
        <f>'дод 3'!H91</f>
        <v>0</v>
      </c>
      <c r="H148" s="49">
        <f>'дод 3'!I91</f>
        <v>0</v>
      </c>
      <c r="I148" s="49">
        <f>'дод 3'!J91</f>
        <v>21660000</v>
      </c>
      <c r="J148" s="49">
        <f>'дод 3'!K91</f>
        <v>21660000</v>
      </c>
      <c r="K148" s="49">
        <f>'дод 3'!L91</f>
        <v>0</v>
      </c>
      <c r="L148" s="49">
        <f>'дод 3'!M91</f>
        <v>0</v>
      </c>
      <c r="M148" s="49">
        <f>'дод 3'!N91</f>
        <v>0</v>
      </c>
      <c r="N148" s="49">
        <f>'дод 3'!O91</f>
        <v>21660000</v>
      </c>
      <c r="O148" s="49">
        <f>'дод 3'!P91</f>
        <v>21660000</v>
      </c>
      <c r="P148" s="183"/>
    </row>
    <row r="149" spans="1:16" s="54" customFormat="1" ht="24" customHeight="1" x14ac:dyDescent="0.25">
      <c r="A149" s="40" t="s">
        <v>283</v>
      </c>
      <c r="B149" s="40" t="s">
        <v>114</v>
      </c>
      <c r="C149" s="3" t="s">
        <v>287</v>
      </c>
      <c r="D149" s="49">
        <f>'дод 3'!E229+'дод 3'!E121</f>
        <v>0</v>
      </c>
      <c r="E149" s="49">
        <f>'дод 3'!F229+'дод 3'!F121</f>
        <v>0</v>
      </c>
      <c r="F149" s="49">
        <f>'дод 3'!G229+'дод 3'!G121</f>
        <v>0</v>
      </c>
      <c r="G149" s="49">
        <f>'дод 3'!H229+'дод 3'!H121</f>
        <v>0</v>
      </c>
      <c r="H149" s="49">
        <f>'дод 3'!I229+'дод 3'!I121</f>
        <v>0</v>
      </c>
      <c r="I149" s="49">
        <f>'дод 3'!J229+'дод 3'!J121</f>
        <v>23000000</v>
      </c>
      <c r="J149" s="49">
        <f>'дод 3'!K229+'дод 3'!K121</f>
        <v>23000000</v>
      </c>
      <c r="K149" s="49">
        <f>'дод 3'!L229+'дод 3'!L121</f>
        <v>0</v>
      </c>
      <c r="L149" s="49">
        <f>'дод 3'!M229+'дод 3'!M121</f>
        <v>0</v>
      </c>
      <c r="M149" s="49">
        <f>'дод 3'!N229+'дод 3'!N121</f>
        <v>0</v>
      </c>
      <c r="N149" s="49">
        <f>'дод 3'!O229+'дод 3'!O121</f>
        <v>23000000</v>
      </c>
      <c r="O149" s="49">
        <f>'дод 3'!P229+'дод 3'!P121</f>
        <v>23000000</v>
      </c>
      <c r="P149" s="183"/>
    </row>
    <row r="150" spans="1:16" s="54" customFormat="1" ht="22.5" customHeight="1" x14ac:dyDescent="0.25">
      <c r="A150" s="40">
        <v>7323</v>
      </c>
      <c r="B150" s="78" t="s">
        <v>114</v>
      </c>
      <c r="C150" s="3" t="s">
        <v>427</v>
      </c>
      <c r="D150" s="49">
        <f>'дод 3'!E163</f>
        <v>0</v>
      </c>
      <c r="E150" s="49">
        <f>'дод 3'!F163</f>
        <v>0</v>
      </c>
      <c r="F150" s="49">
        <f>'дод 3'!G163</f>
        <v>0</v>
      </c>
      <c r="G150" s="49">
        <f>'дод 3'!H163</f>
        <v>0</v>
      </c>
      <c r="H150" s="49">
        <f>'дод 3'!I163</f>
        <v>0</v>
      </c>
      <c r="I150" s="49">
        <f>'дод 3'!J163</f>
        <v>400000</v>
      </c>
      <c r="J150" s="49">
        <f>'дод 3'!K163</f>
        <v>400000</v>
      </c>
      <c r="K150" s="49">
        <f>'дод 3'!L163</f>
        <v>0</v>
      </c>
      <c r="L150" s="49">
        <f>'дод 3'!M163</f>
        <v>0</v>
      </c>
      <c r="M150" s="49">
        <f>'дод 3'!N163</f>
        <v>0</v>
      </c>
      <c r="N150" s="49">
        <f>'дод 3'!O163</f>
        <v>400000</v>
      </c>
      <c r="O150" s="49">
        <f>'дод 3'!P163</f>
        <v>400000</v>
      </c>
      <c r="P150" s="183"/>
    </row>
    <row r="151" spans="1:16" s="54" customFormat="1" ht="19.5" customHeight="1" x14ac:dyDescent="0.25">
      <c r="A151" s="40">
        <v>7324</v>
      </c>
      <c r="B151" s="78" t="s">
        <v>114</v>
      </c>
      <c r="C151" s="3" t="s">
        <v>473</v>
      </c>
      <c r="D151" s="49">
        <f>'дод 3'!E181</f>
        <v>0</v>
      </c>
      <c r="E151" s="49">
        <f>'дод 3'!F181</f>
        <v>0</v>
      </c>
      <c r="F151" s="49">
        <f>'дод 3'!G181</f>
        <v>0</v>
      </c>
      <c r="G151" s="49">
        <f>'дод 3'!H181</f>
        <v>0</v>
      </c>
      <c r="H151" s="49">
        <f>'дод 3'!I181</f>
        <v>0</v>
      </c>
      <c r="I151" s="49">
        <f>'дод 3'!J181</f>
        <v>950000</v>
      </c>
      <c r="J151" s="49">
        <f>'дод 3'!K181</f>
        <v>950000</v>
      </c>
      <c r="K151" s="49">
        <f>'дод 3'!L181</f>
        <v>0</v>
      </c>
      <c r="L151" s="49">
        <f>'дод 3'!M181</f>
        <v>0</v>
      </c>
      <c r="M151" s="49">
        <f>'дод 3'!N181</f>
        <v>0</v>
      </c>
      <c r="N151" s="49">
        <f>'дод 3'!O181</f>
        <v>950000</v>
      </c>
      <c r="O151" s="49">
        <f>'дод 3'!P181</f>
        <v>950000</v>
      </c>
      <c r="P151" s="183"/>
    </row>
    <row r="152" spans="1:16" s="54" customFormat="1" ht="31.5" x14ac:dyDescent="0.25">
      <c r="A152" s="40">
        <v>7325</v>
      </c>
      <c r="B152" s="78" t="s">
        <v>114</v>
      </c>
      <c r="C152" s="3" t="s">
        <v>368</v>
      </c>
      <c r="D152" s="49">
        <f>'дод 3'!E230+'дод 3'!E41</f>
        <v>0</v>
      </c>
      <c r="E152" s="49">
        <f>'дод 3'!F230+'дод 3'!F41</f>
        <v>0</v>
      </c>
      <c r="F152" s="49">
        <f>'дод 3'!G230+'дод 3'!G41</f>
        <v>0</v>
      </c>
      <c r="G152" s="49">
        <f>'дод 3'!H230+'дод 3'!H41</f>
        <v>0</v>
      </c>
      <c r="H152" s="49">
        <f>'дод 3'!I230+'дод 3'!I41</f>
        <v>0</v>
      </c>
      <c r="I152" s="49">
        <f>'дод 3'!J230+'дод 3'!J41</f>
        <v>9790000</v>
      </c>
      <c r="J152" s="49">
        <f>'дод 3'!K230+'дод 3'!K41</f>
        <v>9790000</v>
      </c>
      <c r="K152" s="49">
        <f>'дод 3'!L230+'дод 3'!L41</f>
        <v>0</v>
      </c>
      <c r="L152" s="49">
        <f>'дод 3'!M230+'дод 3'!M41</f>
        <v>0</v>
      </c>
      <c r="M152" s="49">
        <f>'дод 3'!N230+'дод 3'!N41</f>
        <v>0</v>
      </c>
      <c r="N152" s="49">
        <f>'дод 3'!O230+'дод 3'!O41</f>
        <v>9790000</v>
      </c>
      <c r="O152" s="49">
        <f>'дод 3'!P230+'дод 3'!P41</f>
        <v>9790000</v>
      </c>
      <c r="P152" s="183"/>
    </row>
    <row r="153" spans="1:16" ht="21.75" customHeight="1" x14ac:dyDescent="0.25">
      <c r="A153" s="40" t="s">
        <v>278</v>
      </c>
      <c r="B153" s="40" t="s">
        <v>114</v>
      </c>
      <c r="C153" s="3" t="s">
        <v>339</v>
      </c>
      <c r="D153" s="49">
        <f>'дод 3'!E231+'дод 3'!E200+'дод 3'!E42</f>
        <v>0</v>
      </c>
      <c r="E153" s="49">
        <f>'дод 3'!F231+'дод 3'!F200+'дод 3'!F42</f>
        <v>0</v>
      </c>
      <c r="F153" s="49">
        <f>'дод 3'!G231+'дод 3'!G200+'дод 3'!G42</f>
        <v>0</v>
      </c>
      <c r="G153" s="49">
        <f>'дод 3'!H231+'дод 3'!H200+'дод 3'!H42</f>
        <v>0</v>
      </c>
      <c r="H153" s="49">
        <f>'дод 3'!I231+'дод 3'!I200+'дод 3'!I42</f>
        <v>0</v>
      </c>
      <c r="I153" s="49">
        <f>'дод 3'!J231+'дод 3'!J200+'дод 3'!J42</f>
        <v>62238598</v>
      </c>
      <c r="J153" s="49">
        <f>'дод 3'!K231+'дод 3'!K200+'дод 3'!K42</f>
        <v>62238598</v>
      </c>
      <c r="K153" s="49">
        <f>'дод 3'!L231+'дод 3'!L200+'дод 3'!L42</f>
        <v>0</v>
      </c>
      <c r="L153" s="49">
        <f>'дод 3'!M231+'дод 3'!M200+'дод 3'!M42</f>
        <v>0</v>
      </c>
      <c r="M153" s="49">
        <f>'дод 3'!N231+'дод 3'!N200+'дод 3'!N42</f>
        <v>0</v>
      </c>
      <c r="N153" s="49">
        <f>'дод 3'!O231+'дод 3'!O200+'дод 3'!O42</f>
        <v>62238598</v>
      </c>
      <c r="O153" s="49">
        <f>'дод 3'!P231+'дод 3'!P200+'дод 3'!P42</f>
        <v>62238598</v>
      </c>
      <c r="P153" s="183"/>
    </row>
    <row r="154" spans="1:16" ht="21" customHeight="1" x14ac:dyDescent="0.25">
      <c r="A154" s="37" t="s">
        <v>142</v>
      </c>
      <c r="B154" s="37" t="s">
        <v>114</v>
      </c>
      <c r="C154" s="3" t="s">
        <v>1</v>
      </c>
      <c r="D154" s="49">
        <f>'дод 3'!E201+'дод 3'!E232</f>
        <v>0</v>
      </c>
      <c r="E154" s="49">
        <f>'дод 3'!F201+'дод 3'!F232</f>
        <v>0</v>
      </c>
      <c r="F154" s="49">
        <f>'дод 3'!G201+'дод 3'!G232</f>
        <v>0</v>
      </c>
      <c r="G154" s="49">
        <f>'дод 3'!H201+'дод 3'!H232</f>
        <v>0</v>
      </c>
      <c r="H154" s="49">
        <f>'дод 3'!I201+'дод 3'!I232</f>
        <v>0</v>
      </c>
      <c r="I154" s="49">
        <f>'дод 3'!J201+'дод 3'!J232</f>
        <v>9250000</v>
      </c>
      <c r="J154" s="49">
        <f>'дод 3'!K201+'дод 3'!K232</f>
        <v>9250000</v>
      </c>
      <c r="K154" s="49">
        <f>'дод 3'!L201+'дод 3'!L232</f>
        <v>0</v>
      </c>
      <c r="L154" s="49">
        <f>'дод 3'!M201+'дод 3'!M232</f>
        <v>0</v>
      </c>
      <c r="M154" s="49">
        <f>'дод 3'!N201+'дод 3'!N232</f>
        <v>0</v>
      </c>
      <c r="N154" s="49">
        <f>'дод 3'!O201+'дод 3'!O232</f>
        <v>9250000</v>
      </c>
      <c r="O154" s="49">
        <f>'дод 3'!P201+'дод 3'!P232</f>
        <v>9250000</v>
      </c>
      <c r="P154" s="183"/>
    </row>
    <row r="155" spans="1:16" ht="35.25" customHeight="1" x14ac:dyDescent="0.25">
      <c r="A155" s="59" t="s">
        <v>472</v>
      </c>
      <c r="B155" s="59" t="s">
        <v>114</v>
      </c>
      <c r="C155" s="3" t="s">
        <v>474</v>
      </c>
      <c r="D155" s="49">
        <f>'дод 3'!E243</f>
        <v>0</v>
      </c>
      <c r="E155" s="49">
        <f>'дод 3'!F243</f>
        <v>0</v>
      </c>
      <c r="F155" s="49">
        <f>'дод 3'!G243</f>
        <v>0</v>
      </c>
      <c r="G155" s="49">
        <f>'дод 3'!H243</f>
        <v>0</v>
      </c>
      <c r="H155" s="49">
        <f>'дод 3'!I243</f>
        <v>0</v>
      </c>
      <c r="I155" s="49">
        <f>'дод 3'!J243</f>
        <v>900000</v>
      </c>
      <c r="J155" s="49">
        <f>'дод 3'!K243</f>
        <v>900000</v>
      </c>
      <c r="K155" s="49">
        <f>'дод 3'!L243</f>
        <v>0</v>
      </c>
      <c r="L155" s="49">
        <f>'дод 3'!M243</f>
        <v>0</v>
      </c>
      <c r="M155" s="49">
        <f>'дод 3'!N243</f>
        <v>0</v>
      </c>
      <c r="N155" s="49">
        <f>'дод 3'!O243</f>
        <v>900000</v>
      </c>
      <c r="O155" s="49">
        <f>'дод 3'!P243</f>
        <v>900000</v>
      </c>
      <c r="P155" s="183">
        <v>51</v>
      </c>
    </row>
    <row r="156" spans="1:16" ht="51.75" customHeight="1" x14ac:dyDescent="0.25">
      <c r="A156" s="37">
        <v>7361</v>
      </c>
      <c r="B156" s="37" t="s">
        <v>84</v>
      </c>
      <c r="C156" s="3" t="s">
        <v>381</v>
      </c>
      <c r="D156" s="49">
        <f>'дод 3'!E202+'дод 3'!E233+'дод 3'!E122</f>
        <v>0</v>
      </c>
      <c r="E156" s="49">
        <f>'дод 3'!F202+'дод 3'!F233+'дод 3'!F122</f>
        <v>0</v>
      </c>
      <c r="F156" s="49">
        <f>'дод 3'!G202+'дод 3'!G233+'дод 3'!G122</f>
        <v>0</v>
      </c>
      <c r="G156" s="49">
        <f>'дод 3'!H202+'дод 3'!H233+'дод 3'!H122</f>
        <v>0</v>
      </c>
      <c r="H156" s="49">
        <f>'дод 3'!I202+'дод 3'!I233+'дод 3'!I122</f>
        <v>0</v>
      </c>
      <c r="I156" s="49">
        <f>'дод 3'!J202+'дод 3'!J233+'дод 3'!J122</f>
        <v>10172673</v>
      </c>
      <c r="J156" s="49">
        <f>'дод 3'!K202+'дод 3'!K233+'дод 3'!K122</f>
        <v>10172673</v>
      </c>
      <c r="K156" s="49">
        <f>'дод 3'!L202+'дод 3'!L233+'дод 3'!L122</f>
        <v>0</v>
      </c>
      <c r="L156" s="49">
        <f>'дод 3'!M202+'дод 3'!M233+'дод 3'!M122</f>
        <v>0</v>
      </c>
      <c r="M156" s="49">
        <f>'дод 3'!N202+'дод 3'!N233+'дод 3'!N122</f>
        <v>0</v>
      </c>
      <c r="N156" s="49">
        <f>'дод 3'!O202+'дод 3'!O233+'дод 3'!O122</f>
        <v>10172673</v>
      </c>
      <c r="O156" s="49">
        <f>'дод 3'!P202+'дод 3'!P233+'дод 3'!P122</f>
        <v>10172673</v>
      </c>
      <c r="P156" s="183"/>
    </row>
    <row r="157" spans="1:16" s="54" customFormat="1" ht="46.5" hidden="1" customHeight="1" x14ac:dyDescent="0.25">
      <c r="A157" s="37">
        <v>7362</v>
      </c>
      <c r="B157" s="37" t="s">
        <v>84</v>
      </c>
      <c r="C157" s="3" t="s">
        <v>373</v>
      </c>
      <c r="D157" s="49">
        <f>'дод 3'!E203</f>
        <v>0</v>
      </c>
      <c r="E157" s="49">
        <f>'дод 3'!F203</f>
        <v>0</v>
      </c>
      <c r="F157" s="49">
        <f>'дод 3'!G203</f>
        <v>0</v>
      </c>
      <c r="G157" s="49">
        <f>'дод 3'!H203</f>
        <v>0</v>
      </c>
      <c r="H157" s="49">
        <f>'дод 3'!I203</f>
        <v>0</v>
      </c>
      <c r="I157" s="49">
        <f>'дод 3'!J203</f>
        <v>0</v>
      </c>
      <c r="J157" s="49">
        <f>'дод 3'!K203</f>
        <v>0</v>
      </c>
      <c r="K157" s="49">
        <f>'дод 3'!L203</f>
        <v>0</v>
      </c>
      <c r="L157" s="49">
        <f>'дод 3'!M203</f>
        <v>0</v>
      </c>
      <c r="M157" s="49">
        <f>'дод 3'!N203</f>
        <v>0</v>
      </c>
      <c r="N157" s="49">
        <f>'дод 3'!O203</f>
        <v>0</v>
      </c>
      <c r="O157" s="49">
        <f>'дод 3'!P203</f>
        <v>0</v>
      </c>
      <c r="P157" s="183"/>
    </row>
    <row r="158" spans="1:16" s="54" customFormat="1" ht="52.5" hidden="1" customHeight="1" x14ac:dyDescent="0.25">
      <c r="A158" s="37">
        <v>7363</v>
      </c>
      <c r="B158" s="60" t="s">
        <v>84</v>
      </c>
      <c r="C158" s="61" t="s">
        <v>407</v>
      </c>
      <c r="D158" s="49" t="e">
        <f>'дод 3'!#REF!+'дод 3'!E204+'дод 3'!E234+'дод 3'!E123</f>
        <v>#REF!</v>
      </c>
      <c r="E158" s="49" t="e">
        <f>'дод 3'!#REF!+'дод 3'!F204+'дод 3'!F234+'дод 3'!F123</f>
        <v>#REF!</v>
      </c>
      <c r="F158" s="49" t="e">
        <f>'дод 3'!#REF!+'дод 3'!G204+'дод 3'!G234+'дод 3'!G123</f>
        <v>#REF!</v>
      </c>
      <c r="G158" s="49" t="e">
        <f>'дод 3'!#REF!+'дод 3'!H204+'дод 3'!H234+'дод 3'!H123</f>
        <v>#REF!</v>
      </c>
      <c r="H158" s="49" t="e">
        <f>'дод 3'!#REF!+'дод 3'!I204+'дод 3'!I234+'дод 3'!I123</f>
        <v>#REF!</v>
      </c>
      <c r="I158" s="49" t="e">
        <f>'дод 3'!#REF!+'дод 3'!J204+'дод 3'!J234+'дод 3'!J123</f>
        <v>#REF!</v>
      </c>
      <c r="J158" s="49" t="e">
        <f>'дод 3'!#REF!+'дод 3'!K204+'дод 3'!K234+'дод 3'!K123</f>
        <v>#REF!</v>
      </c>
      <c r="K158" s="49" t="e">
        <f>'дод 3'!#REF!+'дод 3'!L204+'дод 3'!L234+'дод 3'!L123</f>
        <v>#REF!</v>
      </c>
      <c r="L158" s="49" t="e">
        <f>'дод 3'!#REF!+'дод 3'!M204+'дод 3'!M234+'дод 3'!M123</f>
        <v>#REF!</v>
      </c>
      <c r="M158" s="49" t="e">
        <f>'дод 3'!#REF!+'дод 3'!N204+'дод 3'!N234+'дод 3'!N123</f>
        <v>#REF!</v>
      </c>
      <c r="N158" s="49" t="e">
        <f>'дод 3'!#REF!+'дод 3'!O204+'дод 3'!O234+'дод 3'!O123</f>
        <v>#REF!</v>
      </c>
      <c r="O158" s="49" t="e">
        <f>'дод 3'!#REF!+'дод 3'!P204+'дод 3'!P234+'дод 3'!P123</f>
        <v>#REF!</v>
      </c>
      <c r="P158" s="183"/>
    </row>
    <row r="159" spans="1:16" s="54" customFormat="1" ht="47.25" hidden="1" customHeight="1" x14ac:dyDescent="0.25">
      <c r="A159" s="83"/>
      <c r="B159" s="89"/>
      <c r="C159" s="84" t="s">
        <v>397</v>
      </c>
      <c r="D159" s="85" t="e">
        <f>'дод 3'!#REF!+'дод 3'!E205+'дод 3'!E124</f>
        <v>#REF!</v>
      </c>
      <c r="E159" s="85" t="e">
        <f>'дод 3'!#REF!+'дод 3'!F205+'дод 3'!F124</f>
        <v>#REF!</v>
      </c>
      <c r="F159" s="85" t="e">
        <f>'дод 3'!#REF!+'дод 3'!G205+'дод 3'!G124</f>
        <v>#REF!</v>
      </c>
      <c r="G159" s="85" t="e">
        <f>'дод 3'!#REF!+'дод 3'!H205+'дод 3'!H124</f>
        <v>#REF!</v>
      </c>
      <c r="H159" s="85" t="e">
        <f>'дод 3'!#REF!+'дод 3'!I205+'дод 3'!I124</f>
        <v>#REF!</v>
      </c>
      <c r="I159" s="85" t="e">
        <f>'дод 3'!#REF!+'дод 3'!J205+'дод 3'!J124</f>
        <v>#REF!</v>
      </c>
      <c r="J159" s="85" t="e">
        <f>'дод 3'!#REF!+'дод 3'!K205+'дод 3'!K124</f>
        <v>#REF!</v>
      </c>
      <c r="K159" s="85" t="e">
        <f>'дод 3'!#REF!+'дод 3'!L205+'дод 3'!L124</f>
        <v>#REF!</v>
      </c>
      <c r="L159" s="85" t="e">
        <f>'дод 3'!#REF!+'дод 3'!M205+'дод 3'!M124</f>
        <v>#REF!</v>
      </c>
      <c r="M159" s="85" t="e">
        <f>'дод 3'!#REF!+'дод 3'!N205+'дод 3'!N124</f>
        <v>#REF!</v>
      </c>
      <c r="N159" s="85" t="e">
        <f>'дод 3'!#REF!+'дод 3'!O205+'дод 3'!O124</f>
        <v>#REF!</v>
      </c>
      <c r="O159" s="85" t="e">
        <f>'дод 3'!#REF!+'дод 3'!P205+'дод 3'!P124</f>
        <v>#REF!</v>
      </c>
      <c r="P159" s="183"/>
    </row>
    <row r="160" spans="1:16" s="54" customFormat="1" ht="31.5" hidden="1" customHeight="1" x14ac:dyDescent="0.25">
      <c r="A160" s="37">
        <v>7370</v>
      </c>
      <c r="B160" s="60" t="s">
        <v>84</v>
      </c>
      <c r="C160" s="61" t="s">
        <v>442</v>
      </c>
      <c r="D160" s="49">
        <f>'дод 3'!E235</f>
        <v>0</v>
      </c>
      <c r="E160" s="49">
        <f>'дод 3'!F235</f>
        <v>0</v>
      </c>
      <c r="F160" s="49">
        <f>'дод 3'!G235</f>
        <v>0</v>
      </c>
      <c r="G160" s="49">
        <f>'дод 3'!H235</f>
        <v>0</v>
      </c>
      <c r="H160" s="49">
        <f>'дод 3'!I235</f>
        <v>0</v>
      </c>
      <c r="I160" s="49">
        <f>'дод 3'!J235</f>
        <v>0</v>
      </c>
      <c r="J160" s="49">
        <f>'дод 3'!K235</f>
        <v>0</v>
      </c>
      <c r="K160" s="49">
        <f>'дод 3'!L235</f>
        <v>0</v>
      </c>
      <c r="L160" s="49">
        <f>'дод 3'!M235</f>
        <v>0</v>
      </c>
      <c r="M160" s="49">
        <f>'дод 3'!N235</f>
        <v>0</v>
      </c>
      <c r="N160" s="49">
        <f>'дод 3'!O235</f>
        <v>0</v>
      </c>
      <c r="O160" s="49">
        <f>'дод 3'!P235</f>
        <v>0</v>
      </c>
      <c r="P160" s="183"/>
    </row>
    <row r="161" spans="1:16" s="52" customFormat="1" ht="34.5" customHeight="1" x14ac:dyDescent="0.25">
      <c r="A161" s="38" t="s">
        <v>87</v>
      </c>
      <c r="B161" s="41"/>
      <c r="C161" s="2" t="s">
        <v>484</v>
      </c>
      <c r="D161" s="48">
        <f>D164+D165+D166+D170</f>
        <v>51884976</v>
      </c>
      <c r="E161" s="48">
        <f t="shared" ref="E161:O161" si="29">E164+E165+E166+E170</f>
        <v>2725480</v>
      </c>
      <c r="F161" s="48">
        <f t="shared" si="29"/>
        <v>0</v>
      </c>
      <c r="G161" s="48">
        <f t="shared" si="29"/>
        <v>0</v>
      </c>
      <c r="H161" s="48">
        <f t="shared" si="29"/>
        <v>49159496</v>
      </c>
      <c r="I161" s="48">
        <f t="shared" si="29"/>
        <v>0</v>
      </c>
      <c r="J161" s="48">
        <f t="shared" si="29"/>
        <v>0</v>
      </c>
      <c r="K161" s="48">
        <f t="shared" si="29"/>
        <v>0</v>
      </c>
      <c r="L161" s="48">
        <f t="shared" si="29"/>
        <v>0</v>
      </c>
      <c r="M161" s="48">
        <f t="shared" si="29"/>
        <v>0</v>
      </c>
      <c r="N161" s="48">
        <f t="shared" si="29"/>
        <v>0</v>
      </c>
      <c r="O161" s="48">
        <f t="shared" si="29"/>
        <v>51884976</v>
      </c>
      <c r="P161" s="183"/>
    </row>
    <row r="162" spans="1:16" s="53" customFormat="1" ht="94.5" hidden="1" customHeight="1" x14ac:dyDescent="0.25">
      <c r="A162" s="76"/>
      <c r="B162" s="77"/>
      <c r="C162" s="80" t="s">
        <v>406</v>
      </c>
      <c r="D162" s="81">
        <f>D168</f>
        <v>0</v>
      </c>
      <c r="E162" s="81">
        <f t="shared" ref="E162:O162" si="30">E168</f>
        <v>0</v>
      </c>
      <c r="F162" s="81">
        <f t="shared" si="30"/>
        <v>0</v>
      </c>
      <c r="G162" s="81">
        <f t="shared" si="30"/>
        <v>0</v>
      </c>
      <c r="H162" s="81">
        <f t="shared" si="30"/>
        <v>0</v>
      </c>
      <c r="I162" s="81">
        <f t="shared" si="30"/>
        <v>0</v>
      </c>
      <c r="J162" s="81">
        <f t="shared" si="30"/>
        <v>0</v>
      </c>
      <c r="K162" s="81">
        <f t="shared" si="30"/>
        <v>0</v>
      </c>
      <c r="L162" s="81">
        <f t="shared" si="30"/>
        <v>0</v>
      </c>
      <c r="M162" s="81">
        <f t="shared" si="30"/>
        <v>0</v>
      </c>
      <c r="N162" s="81">
        <f t="shared" si="30"/>
        <v>0</v>
      </c>
      <c r="O162" s="81">
        <f t="shared" si="30"/>
        <v>0</v>
      </c>
      <c r="P162" s="183"/>
    </row>
    <row r="163" spans="1:16" s="53" customFormat="1" ht="63" hidden="1" customHeight="1" x14ac:dyDescent="0.25">
      <c r="A163" s="76"/>
      <c r="B163" s="77"/>
      <c r="C163" s="80" t="s">
        <v>458</v>
      </c>
      <c r="D163" s="81">
        <f>D169</f>
        <v>0</v>
      </c>
      <c r="E163" s="81">
        <f t="shared" ref="E163:O163" si="31">E169</f>
        <v>0</v>
      </c>
      <c r="F163" s="81">
        <f t="shared" si="31"/>
        <v>0</v>
      </c>
      <c r="G163" s="81">
        <f t="shared" si="31"/>
        <v>0</v>
      </c>
      <c r="H163" s="81">
        <f t="shared" si="31"/>
        <v>0</v>
      </c>
      <c r="I163" s="81">
        <f t="shared" si="31"/>
        <v>0</v>
      </c>
      <c r="J163" s="81">
        <f t="shared" si="31"/>
        <v>0</v>
      </c>
      <c r="K163" s="81">
        <f t="shared" si="31"/>
        <v>0</v>
      </c>
      <c r="L163" s="81">
        <f t="shared" si="31"/>
        <v>0</v>
      </c>
      <c r="M163" s="81">
        <f t="shared" si="31"/>
        <v>0</v>
      </c>
      <c r="N163" s="81">
        <f t="shared" si="31"/>
        <v>0</v>
      </c>
      <c r="O163" s="81">
        <f t="shared" si="31"/>
        <v>0</v>
      </c>
      <c r="P163" s="183"/>
    </row>
    <row r="164" spans="1:16" s="54" customFormat="1" ht="18.75" customHeight="1" x14ac:dyDescent="0.25">
      <c r="A164" s="37" t="s">
        <v>3</v>
      </c>
      <c r="B164" s="37" t="s">
        <v>86</v>
      </c>
      <c r="C164" s="3" t="s">
        <v>37</v>
      </c>
      <c r="D164" s="49">
        <f>'дод 3'!E43</f>
        <v>7417200</v>
      </c>
      <c r="E164" s="49">
        <f>'дод 3'!F43</f>
        <v>0</v>
      </c>
      <c r="F164" s="49">
        <f>'дод 3'!G43</f>
        <v>0</v>
      </c>
      <c r="G164" s="49">
        <f>'дод 3'!H43</f>
        <v>0</v>
      </c>
      <c r="H164" s="49">
        <f>'дод 3'!I43</f>
        <v>7417200</v>
      </c>
      <c r="I164" s="49">
        <f>'дод 3'!J43</f>
        <v>0</v>
      </c>
      <c r="J164" s="49">
        <f>'дод 3'!K43</f>
        <v>0</v>
      </c>
      <c r="K164" s="49">
        <f>'дод 3'!L43</f>
        <v>0</v>
      </c>
      <c r="L164" s="49">
        <f>'дод 3'!M43</f>
        <v>0</v>
      </c>
      <c r="M164" s="49">
        <f>'дод 3'!N43</f>
        <v>0</v>
      </c>
      <c r="N164" s="49">
        <f>'дод 3'!O43</f>
        <v>0</v>
      </c>
      <c r="O164" s="49">
        <f>'дод 3'!P43</f>
        <v>7417200</v>
      </c>
      <c r="P164" s="183"/>
    </row>
    <row r="165" spans="1:16" s="54" customFormat="1" ht="20.25" customHeight="1" x14ac:dyDescent="0.25">
      <c r="A165" s="37">
        <v>7413</v>
      </c>
      <c r="B165" s="37" t="s">
        <v>86</v>
      </c>
      <c r="C165" s="3" t="s">
        <v>384</v>
      </c>
      <c r="D165" s="49">
        <f>'дод 3'!E44</f>
        <v>11000000</v>
      </c>
      <c r="E165" s="49">
        <f>'дод 3'!F44</f>
        <v>0</v>
      </c>
      <c r="F165" s="49">
        <f>'дод 3'!G44</f>
        <v>0</v>
      </c>
      <c r="G165" s="49">
        <f>'дод 3'!H44</f>
        <v>0</v>
      </c>
      <c r="H165" s="49">
        <f>'дод 3'!I44</f>
        <v>11000000</v>
      </c>
      <c r="I165" s="49">
        <f>'дод 3'!J44</f>
        <v>0</v>
      </c>
      <c r="J165" s="49">
        <f>'дод 3'!K44</f>
        <v>0</v>
      </c>
      <c r="K165" s="49">
        <f>'дод 3'!L44</f>
        <v>0</v>
      </c>
      <c r="L165" s="49">
        <f>'дод 3'!M44</f>
        <v>0</v>
      </c>
      <c r="M165" s="49">
        <f>'дод 3'!N44</f>
        <v>0</v>
      </c>
      <c r="N165" s="49">
        <f>'дод 3'!O44</f>
        <v>0</v>
      </c>
      <c r="O165" s="49">
        <f>'дод 3'!P44</f>
        <v>11000000</v>
      </c>
      <c r="P165" s="183"/>
    </row>
    <row r="166" spans="1:16" s="54" customFormat="1" ht="24" customHeight="1" x14ac:dyDescent="0.25">
      <c r="A166" s="37">
        <v>7426</v>
      </c>
      <c r="B166" s="59" t="s">
        <v>422</v>
      </c>
      <c r="C166" s="3" t="s">
        <v>385</v>
      </c>
      <c r="D166" s="49">
        <f>'дод 3'!E45</f>
        <v>30742296</v>
      </c>
      <c r="E166" s="49">
        <f>'дод 3'!F45</f>
        <v>0</v>
      </c>
      <c r="F166" s="49">
        <f>'дод 3'!G45</f>
        <v>0</v>
      </c>
      <c r="G166" s="49">
        <f>'дод 3'!H45</f>
        <v>0</v>
      </c>
      <c r="H166" s="49">
        <f>'дод 3'!I45</f>
        <v>30742296</v>
      </c>
      <c r="I166" s="49">
        <f>'дод 3'!J45</f>
        <v>0</v>
      </c>
      <c r="J166" s="49">
        <f>'дод 3'!K45</f>
        <v>0</v>
      </c>
      <c r="K166" s="49">
        <f>'дод 3'!L45</f>
        <v>0</v>
      </c>
      <c r="L166" s="49">
        <f>'дод 3'!M45</f>
        <v>0</v>
      </c>
      <c r="M166" s="49">
        <f>'дод 3'!N45</f>
        <v>0</v>
      </c>
      <c r="N166" s="49">
        <f>'дод 3'!O45</f>
        <v>0</v>
      </c>
      <c r="O166" s="49">
        <f>'дод 3'!P45</f>
        <v>30742296</v>
      </c>
      <c r="P166" s="183"/>
    </row>
    <row r="167" spans="1:16" s="54" customFormat="1" ht="53.25" hidden="1" customHeight="1" x14ac:dyDescent="0.25">
      <c r="A167" s="37">
        <v>7462</v>
      </c>
      <c r="B167" s="59" t="s">
        <v>409</v>
      </c>
      <c r="C167" s="3" t="s">
        <v>408</v>
      </c>
      <c r="D167" s="49">
        <f>'дод 3'!E206</f>
        <v>0</v>
      </c>
      <c r="E167" s="49">
        <f>'дод 3'!F206</f>
        <v>0</v>
      </c>
      <c r="F167" s="49">
        <f>'дод 3'!G206</f>
        <v>0</v>
      </c>
      <c r="G167" s="49">
        <f>'дод 3'!H206</f>
        <v>0</v>
      </c>
      <c r="H167" s="49">
        <f>'дод 3'!I206</f>
        <v>0</v>
      </c>
      <c r="I167" s="49">
        <f>'дод 3'!J206</f>
        <v>0</v>
      </c>
      <c r="J167" s="49">
        <f>'дод 3'!K206</f>
        <v>0</v>
      </c>
      <c r="K167" s="49">
        <f>'дод 3'!L206</f>
        <v>0</v>
      </c>
      <c r="L167" s="49">
        <f>'дод 3'!M206</f>
        <v>0</v>
      </c>
      <c r="M167" s="49">
        <f>'дод 3'!N206</f>
        <v>0</v>
      </c>
      <c r="N167" s="49">
        <f>'дод 3'!O206</f>
        <v>0</v>
      </c>
      <c r="O167" s="49">
        <f>'дод 3'!P206</f>
        <v>0</v>
      </c>
      <c r="P167" s="183"/>
    </row>
    <row r="168" spans="1:16" s="54" customFormat="1" ht="94.5" hidden="1" customHeight="1" x14ac:dyDescent="0.25">
      <c r="A168" s="83"/>
      <c r="B168" s="83"/>
      <c r="C168" s="84" t="s">
        <v>406</v>
      </c>
      <c r="D168" s="85">
        <f>'дод 3'!E207</f>
        <v>0</v>
      </c>
      <c r="E168" s="85">
        <f>'дод 3'!F207</f>
        <v>0</v>
      </c>
      <c r="F168" s="85">
        <f>'дод 3'!G207</f>
        <v>0</v>
      </c>
      <c r="G168" s="85">
        <f>'дод 3'!H207</f>
        <v>0</v>
      </c>
      <c r="H168" s="85">
        <f>'дод 3'!I207</f>
        <v>0</v>
      </c>
      <c r="I168" s="85">
        <f>'дод 3'!J207</f>
        <v>0</v>
      </c>
      <c r="J168" s="85">
        <f>'дод 3'!K207</f>
        <v>0</v>
      </c>
      <c r="K168" s="85">
        <f>'дод 3'!L207</f>
        <v>0</v>
      </c>
      <c r="L168" s="85">
        <f>'дод 3'!M207</f>
        <v>0</v>
      </c>
      <c r="M168" s="85">
        <f>'дод 3'!N207</f>
        <v>0</v>
      </c>
      <c r="N168" s="85">
        <f>'дод 3'!O207</f>
        <v>0</v>
      </c>
      <c r="O168" s="85">
        <f>'дод 3'!P207</f>
        <v>0</v>
      </c>
      <c r="P168" s="183"/>
    </row>
    <row r="169" spans="1:16" s="54" customFormat="1" ht="63" hidden="1" customHeight="1" x14ac:dyDescent="0.25">
      <c r="A169" s="83"/>
      <c r="B169" s="83"/>
      <c r="C169" s="84" t="s">
        <v>458</v>
      </c>
      <c r="D169" s="85">
        <f>'дод 3'!E208</f>
        <v>0</v>
      </c>
      <c r="E169" s="85">
        <f>'дод 3'!F208</f>
        <v>0</v>
      </c>
      <c r="F169" s="85">
        <f>'дод 3'!G208</f>
        <v>0</v>
      </c>
      <c r="G169" s="85">
        <f>'дод 3'!H208</f>
        <v>0</v>
      </c>
      <c r="H169" s="85">
        <f>'дод 3'!I208</f>
        <v>0</v>
      </c>
      <c r="I169" s="85">
        <f>'дод 3'!J208</f>
        <v>0</v>
      </c>
      <c r="J169" s="85">
        <f>'дод 3'!K208</f>
        <v>0</v>
      </c>
      <c r="K169" s="85">
        <f>'дод 3'!L208</f>
        <v>0</v>
      </c>
      <c r="L169" s="85">
        <f>'дод 3'!M208</f>
        <v>0</v>
      </c>
      <c r="M169" s="85">
        <f>'дод 3'!N208</f>
        <v>0</v>
      </c>
      <c r="N169" s="85">
        <f>'дод 3'!O208</f>
        <v>0</v>
      </c>
      <c r="O169" s="85">
        <f>'дод 3'!P208</f>
        <v>0</v>
      </c>
      <c r="P169" s="183"/>
    </row>
    <row r="170" spans="1:16" s="54" customFormat="1" ht="18" customHeight="1" x14ac:dyDescent="0.25">
      <c r="A170" s="59" t="s">
        <v>467</v>
      </c>
      <c r="B170" s="59" t="s">
        <v>409</v>
      </c>
      <c r="C170" s="3" t="s">
        <v>475</v>
      </c>
      <c r="D170" s="49">
        <f>'дод 3'!E46</f>
        <v>2725480</v>
      </c>
      <c r="E170" s="49">
        <f>'дод 3'!F46</f>
        <v>2725480</v>
      </c>
      <c r="F170" s="49">
        <f>'дод 3'!G46</f>
        <v>0</v>
      </c>
      <c r="G170" s="49">
        <f>'дод 3'!H46</f>
        <v>0</v>
      </c>
      <c r="H170" s="49">
        <f>'дод 3'!I46</f>
        <v>0</v>
      </c>
      <c r="I170" s="49">
        <f>'дод 3'!J46</f>
        <v>0</v>
      </c>
      <c r="J170" s="49">
        <f>'дод 3'!K46</f>
        <v>0</v>
      </c>
      <c r="K170" s="49">
        <f>'дод 3'!L46</f>
        <v>0</v>
      </c>
      <c r="L170" s="49">
        <f>'дод 3'!M46</f>
        <v>0</v>
      </c>
      <c r="M170" s="49">
        <f>'дод 3'!N46</f>
        <v>0</v>
      </c>
      <c r="N170" s="49">
        <f>'дод 3'!O46</f>
        <v>0</v>
      </c>
      <c r="O170" s="49">
        <f>'дод 3'!P46</f>
        <v>2725480</v>
      </c>
      <c r="P170" s="183"/>
    </row>
    <row r="171" spans="1:16" s="52" customFormat="1" ht="18.75" customHeight="1" x14ac:dyDescent="0.25">
      <c r="A171" s="39" t="s">
        <v>241</v>
      </c>
      <c r="B171" s="41"/>
      <c r="C171" s="2" t="s">
        <v>242</v>
      </c>
      <c r="D171" s="48">
        <f>D172</f>
        <v>10400000</v>
      </c>
      <c r="E171" s="48">
        <f t="shared" ref="E171:O171" si="32">E172</f>
        <v>10400000</v>
      </c>
      <c r="F171" s="48">
        <f t="shared" si="32"/>
        <v>0</v>
      </c>
      <c r="G171" s="48">
        <f t="shared" si="32"/>
        <v>0</v>
      </c>
      <c r="H171" s="48">
        <f t="shared" si="32"/>
        <v>0</v>
      </c>
      <c r="I171" s="48">
        <f t="shared" si="32"/>
        <v>0</v>
      </c>
      <c r="J171" s="48">
        <f t="shared" si="32"/>
        <v>0</v>
      </c>
      <c r="K171" s="48">
        <f t="shared" si="32"/>
        <v>0</v>
      </c>
      <c r="L171" s="48">
        <f t="shared" si="32"/>
        <v>0</v>
      </c>
      <c r="M171" s="48">
        <f t="shared" si="32"/>
        <v>0</v>
      </c>
      <c r="N171" s="48">
        <f t="shared" si="32"/>
        <v>0</v>
      </c>
      <c r="O171" s="48">
        <f t="shared" si="32"/>
        <v>10400000</v>
      </c>
      <c r="P171" s="183"/>
    </row>
    <row r="172" spans="1:16" ht="37.5" customHeight="1" x14ac:dyDescent="0.25">
      <c r="A172" s="40" t="s">
        <v>239</v>
      </c>
      <c r="B172" s="40" t="s">
        <v>240</v>
      </c>
      <c r="C172" s="11" t="s">
        <v>238</v>
      </c>
      <c r="D172" s="49">
        <f>'дод 3'!E47+'дод 3'!E209</f>
        <v>10400000</v>
      </c>
      <c r="E172" s="49">
        <f>'дод 3'!F47+'дод 3'!F209</f>
        <v>10400000</v>
      </c>
      <c r="F172" s="49">
        <f>'дод 3'!G47+'дод 3'!G209</f>
        <v>0</v>
      </c>
      <c r="G172" s="49">
        <f>'дод 3'!H47+'дод 3'!H209</f>
        <v>0</v>
      </c>
      <c r="H172" s="49">
        <f>'дод 3'!I47+'дод 3'!I209</f>
        <v>0</v>
      </c>
      <c r="I172" s="49">
        <f>'дод 3'!J47+'дод 3'!J209</f>
        <v>0</v>
      </c>
      <c r="J172" s="49">
        <f>'дод 3'!K47+'дод 3'!K209</f>
        <v>0</v>
      </c>
      <c r="K172" s="49">
        <f>'дод 3'!L47+'дод 3'!L209</f>
        <v>0</v>
      </c>
      <c r="L172" s="49">
        <f>'дод 3'!M47+'дод 3'!M209</f>
        <v>0</v>
      </c>
      <c r="M172" s="49">
        <f>'дод 3'!N47+'дод 3'!N209</f>
        <v>0</v>
      </c>
      <c r="N172" s="49">
        <f>'дод 3'!O47+'дод 3'!O209</f>
        <v>0</v>
      </c>
      <c r="O172" s="49">
        <f>'дод 3'!P47+'дод 3'!P209</f>
        <v>10400000</v>
      </c>
      <c r="P172" s="183"/>
    </row>
    <row r="173" spans="1:16" s="52" customFormat="1" ht="31.5" customHeight="1" x14ac:dyDescent="0.25">
      <c r="A173" s="38" t="s">
        <v>90</v>
      </c>
      <c r="B173" s="41"/>
      <c r="C173" s="2" t="s">
        <v>431</v>
      </c>
      <c r="D173" s="48">
        <f>D175+D176+D178+D179+D180+D182+D183+D184</f>
        <v>8794526</v>
      </c>
      <c r="E173" s="48">
        <f t="shared" ref="E173:O173" si="33">E175+E176+E178+E179+E180+E182+E183+E184</f>
        <v>6794526</v>
      </c>
      <c r="F173" s="48">
        <f t="shared" si="33"/>
        <v>0</v>
      </c>
      <c r="G173" s="48">
        <f t="shared" si="33"/>
        <v>0</v>
      </c>
      <c r="H173" s="48">
        <f t="shared" si="33"/>
        <v>2000000</v>
      </c>
      <c r="I173" s="48">
        <f t="shared" si="33"/>
        <v>227032376</v>
      </c>
      <c r="J173" s="48">
        <f t="shared" si="33"/>
        <v>212374352</v>
      </c>
      <c r="K173" s="48">
        <f t="shared" si="33"/>
        <v>1284090</v>
      </c>
      <c r="L173" s="48">
        <f t="shared" si="33"/>
        <v>0</v>
      </c>
      <c r="M173" s="48">
        <f t="shared" si="33"/>
        <v>0</v>
      </c>
      <c r="N173" s="48">
        <f t="shared" si="33"/>
        <v>225748286</v>
      </c>
      <c r="O173" s="48">
        <f t="shared" si="33"/>
        <v>235826902</v>
      </c>
      <c r="P173" s="183"/>
    </row>
    <row r="174" spans="1:16" s="53" customFormat="1" ht="16.5" customHeight="1" x14ac:dyDescent="0.25">
      <c r="A174" s="76"/>
      <c r="B174" s="76"/>
      <c r="C174" s="88" t="s">
        <v>429</v>
      </c>
      <c r="D174" s="81">
        <f>D177+D181</f>
        <v>0</v>
      </c>
      <c r="E174" s="81">
        <f t="shared" ref="E174:O174" si="34">E177+E181</f>
        <v>0</v>
      </c>
      <c r="F174" s="81">
        <f t="shared" si="34"/>
        <v>0</v>
      </c>
      <c r="G174" s="81">
        <f t="shared" si="34"/>
        <v>0</v>
      </c>
      <c r="H174" s="81">
        <f t="shared" si="34"/>
        <v>0</v>
      </c>
      <c r="I174" s="81">
        <f t="shared" si="34"/>
        <v>124581065</v>
      </c>
      <c r="J174" s="81">
        <f t="shared" si="34"/>
        <v>124581065</v>
      </c>
      <c r="K174" s="81">
        <f t="shared" si="34"/>
        <v>0</v>
      </c>
      <c r="L174" s="81">
        <f t="shared" si="34"/>
        <v>0</v>
      </c>
      <c r="M174" s="81">
        <f t="shared" si="34"/>
        <v>0</v>
      </c>
      <c r="N174" s="81">
        <f t="shared" si="34"/>
        <v>124581065</v>
      </c>
      <c r="O174" s="81">
        <f t="shared" si="34"/>
        <v>124581065</v>
      </c>
      <c r="P174" s="183"/>
    </row>
    <row r="175" spans="1:16" ht="21" customHeight="1" x14ac:dyDescent="0.25">
      <c r="A175" s="37" t="s">
        <v>4</v>
      </c>
      <c r="B175" s="37" t="s">
        <v>89</v>
      </c>
      <c r="C175" s="3" t="s">
        <v>24</v>
      </c>
      <c r="D175" s="49">
        <f>'дод 3'!E48+'дод 3'!E252</f>
        <v>975000</v>
      </c>
      <c r="E175" s="49">
        <f>'дод 3'!F48+'дод 3'!F252</f>
        <v>475000</v>
      </c>
      <c r="F175" s="49">
        <f>'дод 3'!G48+'дод 3'!G252</f>
        <v>0</v>
      </c>
      <c r="G175" s="49">
        <f>'дод 3'!H48+'дод 3'!H252</f>
        <v>0</v>
      </c>
      <c r="H175" s="49">
        <f>'дод 3'!I48+'дод 3'!I252</f>
        <v>500000</v>
      </c>
      <c r="I175" s="49">
        <f>'дод 3'!J48+'дод 3'!J252</f>
        <v>0</v>
      </c>
      <c r="J175" s="49">
        <f>'дод 3'!K48+'дод 3'!K252</f>
        <v>0</v>
      </c>
      <c r="K175" s="49">
        <f>'дод 3'!L48+'дод 3'!L252</f>
        <v>0</v>
      </c>
      <c r="L175" s="49">
        <f>'дод 3'!M48+'дод 3'!M252</f>
        <v>0</v>
      </c>
      <c r="M175" s="49">
        <f>'дод 3'!N48+'дод 3'!N252</f>
        <v>0</v>
      </c>
      <c r="N175" s="49">
        <f>'дод 3'!O48+'дод 3'!O252</f>
        <v>0</v>
      </c>
      <c r="O175" s="49">
        <f>'дод 3'!P48+'дод 3'!P252</f>
        <v>975000</v>
      </c>
      <c r="P175" s="183"/>
    </row>
    <row r="176" spans="1:16" ht="20.25" customHeight="1" x14ac:dyDescent="0.25">
      <c r="A176" s="37" t="s">
        <v>2</v>
      </c>
      <c r="B176" s="37" t="s">
        <v>88</v>
      </c>
      <c r="C176" s="3" t="s">
        <v>428</v>
      </c>
      <c r="D176" s="49">
        <f>'дод 3'!E92+'дод 3'!E125+'дод 3'!E182+'дод 3'!E210+'дод 3'!E236+'дод 3'!E262</f>
        <v>5062107</v>
      </c>
      <c r="E176" s="49">
        <f>'дод 3'!F92+'дод 3'!F125+'дод 3'!F182+'дод 3'!F210+'дод 3'!F236+'дод 3'!F262</f>
        <v>3562107</v>
      </c>
      <c r="F176" s="49">
        <f>'дод 3'!G92+'дод 3'!G125+'дод 3'!G182+'дод 3'!G210+'дод 3'!G236+'дод 3'!G262</f>
        <v>0</v>
      </c>
      <c r="G176" s="49">
        <f>'дод 3'!H92+'дод 3'!H125+'дод 3'!H182+'дод 3'!H210+'дод 3'!H236+'дод 3'!H262</f>
        <v>0</v>
      </c>
      <c r="H176" s="49">
        <f>'дод 3'!I92+'дод 3'!I125+'дод 3'!I182+'дод 3'!I210+'дод 3'!I236+'дод 3'!I262</f>
        <v>1500000</v>
      </c>
      <c r="I176" s="49">
        <f>'дод 3'!J92+'дод 3'!J125+'дод 3'!J182+'дод 3'!J210+'дод 3'!J236+'дод 3'!J262</f>
        <v>157995386</v>
      </c>
      <c r="J176" s="49">
        <f>'дод 3'!K92+'дод 3'!K125+'дод 3'!K182+'дод 3'!K210+'дод 3'!K236+'дод 3'!K262</f>
        <v>146521452</v>
      </c>
      <c r="K176" s="49">
        <f>'дод 3'!L92+'дод 3'!L125+'дод 3'!L182+'дод 3'!L210+'дод 3'!L236+'дод 3'!L262</f>
        <v>0</v>
      </c>
      <c r="L176" s="49">
        <f>'дод 3'!M92+'дод 3'!M125+'дод 3'!M182+'дод 3'!M210+'дод 3'!M236+'дод 3'!M262</f>
        <v>0</v>
      </c>
      <c r="M176" s="49">
        <f>'дод 3'!N92+'дод 3'!N125+'дод 3'!N182+'дод 3'!N210+'дод 3'!N236+'дод 3'!N262</f>
        <v>0</v>
      </c>
      <c r="N176" s="49">
        <f>'дод 3'!O92+'дод 3'!O125+'дод 3'!O182+'дод 3'!O210+'дод 3'!O236+'дод 3'!O262</f>
        <v>157995386</v>
      </c>
      <c r="O176" s="49">
        <f>'дод 3'!P92+'дод 3'!P125+'дод 3'!P182+'дод 3'!P210+'дод 3'!P236+'дод 3'!P262</f>
        <v>163057493</v>
      </c>
      <c r="P176" s="183"/>
    </row>
    <row r="177" spans="1:20" s="54" customFormat="1" ht="17.25" customHeight="1" x14ac:dyDescent="0.25">
      <c r="A177" s="83"/>
      <c r="B177" s="83"/>
      <c r="C177" s="90" t="s">
        <v>429</v>
      </c>
      <c r="D177" s="85">
        <f>'дод 3'!E126+'дод 3'!E237</f>
        <v>0</v>
      </c>
      <c r="E177" s="85">
        <f>'дод 3'!F126+'дод 3'!F237</f>
        <v>0</v>
      </c>
      <c r="F177" s="85">
        <f>'дод 3'!G126+'дод 3'!G237</f>
        <v>0</v>
      </c>
      <c r="G177" s="85">
        <f>'дод 3'!H126+'дод 3'!H237</f>
        <v>0</v>
      </c>
      <c r="H177" s="85">
        <f>'дод 3'!I126+'дод 3'!I237</f>
        <v>0</v>
      </c>
      <c r="I177" s="85">
        <f>'дод 3'!J126+'дод 3'!J237</f>
        <v>98331065</v>
      </c>
      <c r="J177" s="85">
        <f>'дод 3'!K126+'дод 3'!K237</f>
        <v>98331065</v>
      </c>
      <c r="K177" s="85">
        <f>'дод 3'!L126+'дод 3'!L237</f>
        <v>0</v>
      </c>
      <c r="L177" s="85">
        <f>'дод 3'!M126+'дод 3'!M237</f>
        <v>0</v>
      </c>
      <c r="M177" s="85">
        <f>'дод 3'!N126+'дод 3'!N237</f>
        <v>0</v>
      </c>
      <c r="N177" s="85">
        <f>'дод 3'!O126+'дод 3'!O237</f>
        <v>98331065</v>
      </c>
      <c r="O177" s="85">
        <f>'дод 3'!P126+'дод 3'!P237</f>
        <v>98331065</v>
      </c>
      <c r="P177" s="183"/>
    </row>
    <row r="178" spans="1:20" ht="33.75" customHeight="1" x14ac:dyDescent="0.25">
      <c r="A178" s="37" t="s">
        <v>271</v>
      </c>
      <c r="B178" s="37" t="s">
        <v>84</v>
      </c>
      <c r="C178" s="3" t="s">
        <v>354</v>
      </c>
      <c r="D178" s="49">
        <f>'дод 3'!E253</f>
        <v>0</v>
      </c>
      <c r="E178" s="49">
        <f>'дод 3'!F253</f>
        <v>0</v>
      </c>
      <c r="F178" s="49">
        <f>'дод 3'!G253</f>
        <v>0</v>
      </c>
      <c r="G178" s="49">
        <f>'дод 3'!H253</f>
        <v>0</v>
      </c>
      <c r="H178" s="49">
        <f>'дод 3'!I253</f>
        <v>0</v>
      </c>
      <c r="I178" s="49">
        <f>'дод 3'!J253</f>
        <v>20000</v>
      </c>
      <c r="J178" s="49">
        <f>'дод 3'!K253</f>
        <v>20000</v>
      </c>
      <c r="K178" s="49">
        <f>'дод 3'!L253</f>
        <v>0</v>
      </c>
      <c r="L178" s="49">
        <f>'дод 3'!M253</f>
        <v>0</v>
      </c>
      <c r="M178" s="49">
        <f>'дод 3'!N253</f>
        <v>0</v>
      </c>
      <c r="N178" s="49">
        <f>'дод 3'!O253</f>
        <v>20000</v>
      </c>
      <c r="O178" s="49">
        <f>'дод 3'!P253</f>
        <v>20000</v>
      </c>
      <c r="P178" s="183"/>
    </row>
    <row r="179" spans="1:20" ht="53.25" customHeight="1" x14ac:dyDescent="0.25">
      <c r="A179" s="37" t="s">
        <v>273</v>
      </c>
      <c r="B179" s="37" t="s">
        <v>84</v>
      </c>
      <c r="C179" s="3" t="s">
        <v>274</v>
      </c>
      <c r="D179" s="49">
        <f>'дод 3'!E254</f>
        <v>0</v>
      </c>
      <c r="E179" s="49">
        <f>'дод 3'!F254</f>
        <v>0</v>
      </c>
      <c r="F179" s="49">
        <f>'дод 3'!G254</f>
        <v>0</v>
      </c>
      <c r="G179" s="49">
        <f>'дод 3'!H254</f>
        <v>0</v>
      </c>
      <c r="H179" s="49">
        <f>'дод 3'!I254</f>
        <v>0</v>
      </c>
      <c r="I179" s="49">
        <f>'дод 3'!J254</f>
        <v>45000</v>
      </c>
      <c r="J179" s="49">
        <f>'дод 3'!K254</f>
        <v>45000</v>
      </c>
      <c r="K179" s="49">
        <f>'дод 3'!L254</f>
        <v>0</v>
      </c>
      <c r="L179" s="49">
        <f>'дод 3'!M254</f>
        <v>0</v>
      </c>
      <c r="M179" s="49">
        <f>'дод 3'!N254</f>
        <v>0</v>
      </c>
      <c r="N179" s="49">
        <f>'дод 3'!O254</f>
        <v>45000</v>
      </c>
      <c r="O179" s="49">
        <f>'дод 3'!P254</f>
        <v>45000</v>
      </c>
      <c r="P179" s="183"/>
    </row>
    <row r="180" spans="1:20" ht="30.75" customHeight="1" x14ac:dyDescent="0.25">
      <c r="A180" s="37" t="s">
        <v>5</v>
      </c>
      <c r="B180" s="37" t="s">
        <v>84</v>
      </c>
      <c r="C180" s="3" t="s">
        <v>485</v>
      </c>
      <c r="D180" s="49">
        <f>'дод 3'!E49+'дод 3'!E211</f>
        <v>0</v>
      </c>
      <c r="E180" s="49">
        <f>'дод 3'!F49+'дод 3'!F211</f>
        <v>0</v>
      </c>
      <c r="F180" s="49">
        <f>'дод 3'!G49+'дод 3'!G211</f>
        <v>0</v>
      </c>
      <c r="G180" s="49">
        <f>'дод 3'!H49+'дод 3'!H211</f>
        <v>0</v>
      </c>
      <c r="H180" s="49">
        <f>'дод 3'!I49+'дод 3'!I211</f>
        <v>0</v>
      </c>
      <c r="I180" s="49">
        <f>'дод 3'!J49+'дод 3'!J211</f>
        <v>65787900</v>
      </c>
      <c r="J180" s="49">
        <f>'дод 3'!K49+'дод 3'!K211</f>
        <v>65787900</v>
      </c>
      <c r="K180" s="49">
        <f>'дод 3'!L49+'дод 3'!L211</f>
        <v>0</v>
      </c>
      <c r="L180" s="49">
        <f>'дод 3'!M49+'дод 3'!M211</f>
        <v>0</v>
      </c>
      <c r="M180" s="49">
        <f>'дод 3'!N49+'дод 3'!N211</f>
        <v>0</v>
      </c>
      <c r="N180" s="49">
        <f>'дод 3'!O49+'дод 3'!O211</f>
        <v>65787900</v>
      </c>
      <c r="O180" s="49">
        <f>'дод 3'!P49+'дод 3'!P211</f>
        <v>65787900</v>
      </c>
      <c r="P180" s="183"/>
    </row>
    <row r="181" spans="1:20" ht="16.5" customHeight="1" x14ac:dyDescent="0.25">
      <c r="A181" s="37"/>
      <c r="B181" s="37"/>
      <c r="C181" s="90" t="s">
        <v>429</v>
      </c>
      <c r="D181" s="49">
        <f>'дод 3'!E212</f>
        <v>0</v>
      </c>
      <c r="E181" s="49">
        <f>'дод 3'!F212</f>
        <v>0</v>
      </c>
      <c r="F181" s="49">
        <f>'дод 3'!G212</f>
        <v>0</v>
      </c>
      <c r="G181" s="49">
        <f>'дод 3'!H212</f>
        <v>0</v>
      </c>
      <c r="H181" s="49">
        <f>'дод 3'!I212</f>
        <v>0</v>
      </c>
      <c r="I181" s="49">
        <f>'дод 3'!J212</f>
        <v>26250000</v>
      </c>
      <c r="J181" s="49">
        <f>'дод 3'!K212</f>
        <v>26250000</v>
      </c>
      <c r="K181" s="49">
        <f>'дод 3'!L212</f>
        <v>0</v>
      </c>
      <c r="L181" s="49">
        <f>'дод 3'!M212</f>
        <v>0</v>
      </c>
      <c r="M181" s="49">
        <f>'дод 3'!N212</f>
        <v>0</v>
      </c>
      <c r="N181" s="49">
        <f>'дод 3'!O212</f>
        <v>26250000</v>
      </c>
      <c r="O181" s="49">
        <f>'дод 3'!P212</f>
        <v>26250000</v>
      </c>
      <c r="P181" s="183"/>
    </row>
    <row r="182" spans="1:20" ht="36.75" customHeight="1" x14ac:dyDescent="0.25">
      <c r="A182" s="37" t="s">
        <v>252</v>
      </c>
      <c r="B182" s="37" t="s">
        <v>84</v>
      </c>
      <c r="C182" s="3" t="s">
        <v>253</v>
      </c>
      <c r="D182" s="49">
        <f>'дод 3'!E50</f>
        <v>356337</v>
      </c>
      <c r="E182" s="49">
        <f>'дод 3'!F50</f>
        <v>356337</v>
      </c>
      <c r="F182" s="49">
        <f>'дод 3'!G50</f>
        <v>0</v>
      </c>
      <c r="G182" s="49">
        <f>'дод 3'!H50</f>
        <v>0</v>
      </c>
      <c r="H182" s="49">
        <f>'дод 3'!I50</f>
        <v>0</v>
      </c>
      <c r="I182" s="49">
        <f>'дод 3'!J50</f>
        <v>0</v>
      </c>
      <c r="J182" s="49">
        <f>'дод 3'!K50</f>
        <v>0</v>
      </c>
      <c r="K182" s="49">
        <f>'дод 3'!L50</f>
        <v>0</v>
      </c>
      <c r="L182" s="49">
        <f>'дод 3'!M50</f>
        <v>0</v>
      </c>
      <c r="M182" s="49">
        <f>'дод 3'!N50</f>
        <v>0</v>
      </c>
      <c r="N182" s="49">
        <f>'дод 3'!O50</f>
        <v>0</v>
      </c>
      <c r="O182" s="49">
        <f>'дод 3'!P50</f>
        <v>356337</v>
      </c>
      <c r="P182" s="183"/>
    </row>
    <row r="183" spans="1:20" s="54" customFormat="1" ht="97.5" customHeight="1" x14ac:dyDescent="0.25">
      <c r="A183" s="37" t="s">
        <v>303</v>
      </c>
      <c r="B183" s="37" t="s">
        <v>84</v>
      </c>
      <c r="C183" s="3" t="s">
        <v>321</v>
      </c>
      <c r="D183" s="49">
        <f>'дод 3'!E51+'дод 3'!E213+'дод 3'!E238+'дод 3'!E244</f>
        <v>0</v>
      </c>
      <c r="E183" s="49">
        <f>'дод 3'!F51+'дод 3'!F213+'дод 3'!F238+'дод 3'!F244</f>
        <v>0</v>
      </c>
      <c r="F183" s="49">
        <f>'дод 3'!G51+'дод 3'!G213+'дод 3'!G238+'дод 3'!G244</f>
        <v>0</v>
      </c>
      <c r="G183" s="49">
        <f>'дод 3'!H51+'дод 3'!H213+'дод 3'!H238+'дод 3'!H244</f>
        <v>0</v>
      </c>
      <c r="H183" s="49">
        <f>'дод 3'!I51+'дод 3'!I213+'дод 3'!I238+'дод 3'!I244</f>
        <v>0</v>
      </c>
      <c r="I183" s="49">
        <f>'дод 3'!J51+'дод 3'!J213+'дод 3'!J238+'дод 3'!J244</f>
        <v>3184090</v>
      </c>
      <c r="J183" s="49">
        <f>'дод 3'!K51+'дод 3'!K213+'дод 3'!K238+'дод 3'!K244</f>
        <v>0</v>
      </c>
      <c r="K183" s="49">
        <f>'дод 3'!L51+'дод 3'!L213+'дод 3'!L238+'дод 3'!L244</f>
        <v>1284090</v>
      </c>
      <c r="L183" s="49">
        <f>'дод 3'!M51+'дод 3'!M213+'дод 3'!M238+'дод 3'!M244</f>
        <v>0</v>
      </c>
      <c r="M183" s="49">
        <f>'дод 3'!N51+'дод 3'!N213+'дод 3'!N238+'дод 3'!N244</f>
        <v>0</v>
      </c>
      <c r="N183" s="49">
        <f>'дод 3'!O51+'дод 3'!O213+'дод 3'!O238+'дод 3'!O244</f>
        <v>1900000</v>
      </c>
      <c r="O183" s="49">
        <f>'дод 3'!P51+'дод 3'!P213+'дод 3'!P238+'дод 3'!P244</f>
        <v>3184090</v>
      </c>
      <c r="P183" s="183"/>
    </row>
    <row r="184" spans="1:20" s="54" customFormat="1" ht="23.25" customHeight="1" x14ac:dyDescent="0.25">
      <c r="A184" s="37" t="s">
        <v>243</v>
      </c>
      <c r="B184" s="37" t="s">
        <v>84</v>
      </c>
      <c r="C184" s="3" t="s">
        <v>17</v>
      </c>
      <c r="D184" s="49">
        <f>'дод 3'!E52+'дод 3'!E255+'дод 3'!E263</f>
        <v>2401082</v>
      </c>
      <c r="E184" s="49">
        <f>'дод 3'!F52+'дод 3'!F255+'дод 3'!F263</f>
        <v>2401082</v>
      </c>
      <c r="F184" s="49">
        <f>'дод 3'!G52+'дод 3'!G255+'дод 3'!G263</f>
        <v>0</v>
      </c>
      <c r="G184" s="49">
        <f>'дод 3'!H52+'дод 3'!H255+'дод 3'!H263</f>
        <v>0</v>
      </c>
      <c r="H184" s="49">
        <f>'дод 3'!I52+'дод 3'!I255+'дод 3'!I263</f>
        <v>0</v>
      </c>
      <c r="I184" s="49">
        <f>'дод 3'!J52+'дод 3'!J255+'дод 3'!J263</f>
        <v>0</v>
      </c>
      <c r="J184" s="49">
        <f>'дод 3'!K52+'дод 3'!K255+'дод 3'!K263</f>
        <v>0</v>
      </c>
      <c r="K184" s="49">
        <f>'дод 3'!L52+'дод 3'!L255+'дод 3'!L263</f>
        <v>0</v>
      </c>
      <c r="L184" s="49">
        <f>'дод 3'!M52+'дод 3'!M255+'дод 3'!M263</f>
        <v>0</v>
      </c>
      <c r="M184" s="49">
        <f>'дод 3'!N52+'дод 3'!N255+'дод 3'!N263</f>
        <v>0</v>
      </c>
      <c r="N184" s="49">
        <f>'дод 3'!O52+'дод 3'!O255+'дод 3'!O263</f>
        <v>0</v>
      </c>
      <c r="O184" s="49">
        <f>'дод 3'!P52+'дод 3'!P255+'дод 3'!P263</f>
        <v>2401082</v>
      </c>
      <c r="P184" s="183"/>
    </row>
    <row r="185" spans="1:20" s="53" customFormat="1" ht="48.75" customHeight="1" x14ac:dyDescent="0.25">
      <c r="A185" s="38">
        <v>7700</v>
      </c>
      <c r="B185" s="38"/>
      <c r="C185" s="99" t="s">
        <v>371</v>
      </c>
      <c r="D185" s="48">
        <f>D186</f>
        <v>0</v>
      </c>
      <c r="E185" s="48">
        <f t="shared" ref="E185:O185" si="35">E186</f>
        <v>0</v>
      </c>
      <c r="F185" s="48">
        <f t="shared" si="35"/>
        <v>0</v>
      </c>
      <c r="G185" s="48">
        <f t="shared" si="35"/>
        <v>0</v>
      </c>
      <c r="H185" s="48">
        <f t="shared" si="35"/>
        <v>0</v>
      </c>
      <c r="I185" s="48">
        <f t="shared" si="35"/>
        <v>630000</v>
      </c>
      <c r="J185" s="48">
        <f t="shared" si="35"/>
        <v>0</v>
      </c>
      <c r="K185" s="48">
        <f t="shared" si="35"/>
        <v>0</v>
      </c>
      <c r="L185" s="48">
        <f t="shared" si="35"/>
        <v>0</v>
      </c>
      <c r="M185" s="48">
        <f t="shared" si="35"/>
        <v>0</v>
      </c>
      <c r="N185" s="48">
        <f t="shared" si="35"/>
        <v>630000</v>
      </c>
      <c r="O185" s="48">
        <f t="shared" si="35"/>
        <v>630000</v>
      </c>
      <c r="P185" s="183"/>
    </row>
    <row r="186" spans="1:20" s="54" customFormat="1" ht="46.5" customHeight="1" x14ac:dyDescent="0.25">
      <c r="A186" s="37">
        <v>7700</v>
      </c>
      <c r="B186" s="59" t="s">
        <v>95</v>
      </c>
      <c r="C186" s="61" t="s">
        <v>371</v>
      </c>
      <c r="D186" s="49">
        <f>'дод 3'!E93</f>
        <v>0</v>
      </c>
      <c r="E186" s="49">
        <f>'дод 3'!F93</f>
        <v>0</v>
      </c>
      <c r="F186" s="49">
        <f>'дод 3'!G93</f>
        <v>0</v>
      </c>
      <c r="G186" s="49">
        <f>'дод 3'!H93</f>
        <v>0</v>
      </c>
      <c r="H186" s="49">
        <f>'дод 3'!I93</f>
        <v>0</v>
      </c>
      <c r="I186" s="49">
        <f>'дод 3'!J93</f>
        <v>630000</v>
      </c>
      <c r="J186" s="49">
        <f>'дод 3'!K93</f>
        <v>0</v>
      </c>
      <c r="K186" s="49">
        <f>'дод 3'!L93</f>
        <v>0</v>
      </c>
      <c r="L186" s="49">
        <f>'дод 3'!M93</f>
        <v>0</v>
      </c>
      <c r="M186" s="49">
        <f>'дод 3'!N93</f>
        <v>0</v>
      </c>
      <c r="N186" s="49">
        <f>'дод 3'!O93</f>
        <v>630000</v>
      </c>
      <c r="O186" s="49">
        <f>'дод 3'!P93</f>
        <v>630000</v>
      </c>
      <c r="P186" s="183"/>
    </row>
    <row r="187" spans="1:20" s="52" customFormat="1" ht="15.75" customHeight="1" x14ac:dyDescent="0.3">
      <c r="A187" s="38" t="s">
        <v>96</v>
      </c>
      <c r="B187" s="39"/>
      <c r="C187" s="2" t="s">
        <v>555</v>
      </c>
      <c r="D187" s="48">
        <f t="shared" ref="D187:O187" si="36">D189+D194+D196+D199+D201+D202</f>
        <v>21720829.309999999</v>
      </c>
      <c r="E187" s="48">
        <f t="shared" si="36"/>
        <v>5644142.8700000001</v>
      </c>
      <c r="F187" s="48">
        <f t="shared" si="36"/>
        <v>1906900</v>
      </c>
      <c r="G187" s="48">
        <f t="shared" si="36"/>
        <v>279360</v>
      </c>
      <c r="H187" s="48">
        <f t="shared" si="36"/>
        <v>0</v>
      </c>
      <c r="I187" s="48">
        <f t="shared" si="36"/>
        <v>5155752</v>
      </c>
      <c r="J187" s="48">
        <f t="shared" si="36"/>
        <v>1430052</v>
      </c>
      <c r="K187" s="48">
        <f t="shared" si="36"/>
        <v>2395700</v>
      </c>
      <c r="L187" s="48">
        <f t="shared" si="36"/>
        <v>0</v>
      </c>
      <c r="M187" s="48">
        <f t="shared" si="36"/>
        <v>1400</v>
      </c>
      <c r="N187" s="48">
        <f t="shared" si="36"/>
        <v>2760052</v>
      </c>
      <c r="O187" s="48">
        <f t="shared" si="36"/>
        <v>26876581.310000002</v>
      </c>
      <c r="P187" s="184">
        <v>52</v>
      </c>
      <c r="T187" s="147"/>
    </row>
    <row r="188" spans="1:20" s="53" customFormat="1" ht="63" x14ac:dyDescent="0.25">
      <c r="A188" s="76"/>
      <c r="B188" s="79"/>
      <c r="C188" s="80" t="s">
        <v>391</v>
      </c>
      <c r="D188" s="81">
        <f>D190</f>
        <v>359315</v>
      </c>
      <c r="E188" s="81">
        <f t="shared" ref="E188:O188" si="37">E190</f>
        <v>359315</v>
      </c>
      <c r="F188" s="81">
        <f t="shared" si="37"/>
        <v>294520</v>
      </c>
      <c r="G188" s="81">
        <f t="shared" si="37"/>
        <v>0</v>
      </c>
      <c r="H188" s="81">
        <f t="shared" si="37"/>
        <v>0</v>
      </c>
      <c r="I188" s="81">
        <f t="shared" si="37"/>
        <v>0</v>
      </c>
      <c r="J188" s="81">
        <f t="shared" si="37"/>
        <v>0</v>
      </c>
      <c r="K188" s="81">
        <f t="shared" si="37"/>
        <v>0</v>
      </c>
      <c r="L188" s="81">
        <f t="shared" si="37"/>
        <v>0</v>
      </c>
      <c r="M188" s="81">
        <f t="shared" si="37"/>
        <v>0</v>
      </c>
      <c r="N188" s="81">
        <f t="shared" si="37"/>
        <v>0</v>
      </c>
      <c r="O188" s="81">
        <f t="shared" si="37"/>
        <v>359315</v>
      </c>
      <c r="P188" s="184"/>
    </row>
    <row r="189" spans="1:20" s="52" customFormat="1" ht="51.75" customHeight="1" x14ac:dyDescent="0.25">
      <c r="A189" s="38" t="s">
        <v>98</v>
      </c>
      <c r="B189" s="39"/>
      <c r="C189" s="2" t="s">
        <v>553</v>
      </c>
      <c r="D189" s="48">
        <f t="shared" ref="D189:O189" si="38">D191+D192</f>
        <v>3383853.87</v>
      </c>
      <c r="E189" s="48">
        <f t="shared" si="38"/>
        <v>3383853.87</v>
      </c>
      <c r="F189" s="48">
        <f t="shared" si="38"/>
        <v>1906900</v>
      </c>
      <c r="G189" s="48">
        <f t="shared" si="38"/>
        <v>85760</v>
      </c>
      <c r="H189" s="48">
        <f t="shared" si="38"/>
        <v>0</v>
      </c>
      <c r="I189" s="48">
        <f t="shared" si="38"/>
        <v>1435752</v>
      </c>
      <c r="J189" s="48">
        <f t="shared" si="38"/>
        <v>1430052</v>
      </c>
      <c r="K189" s="48">
        <f t="shared" si="38"/>
        <v>5700</v>
      </c>
      <c r="L189" s="48">
        <f t="shared" si="38"/>
        <v>0</v>
      </c>
      <c r="M189" s="48">
        <f t="shared" si="38"/>
        <v>1400</v>
      </c>
      <c r="N189" s="48">
        <f t="shared" si="38"/>
        <v>1430052</v>
      </c>
      <c r="O189" s="48">
        <f t="shared" si="38"/>
        <v>4819605.87</v>
      </c>
      <c r="P189" s="184"/>
    </row>
    <row r="190" spans="1:20" s="53" customFormat="1" ht="57" customHeight="1" x14ac:dyDescent="0.25">
      <c r="A190" s="76"/>
      <c r="B190" s="79"/>
      <c r="C190" s="82" t="str">
        <f>C193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90" s="81">
        <f>D193</f>
        <v>359315</v>
      </c>
      <c r="E190" s="81">
        <f t="shared" ref="E190:O190" si="39">E193</f>
        <v>359315</v>
      </c>
      <c r="F190" s="81">
        <f t="shared" si="39"/>
        <v>294520</v>
      </c>
      <c r="G190" s="81">
        <f t="shared" si="39"/>
        <v>0</v>
      </c>
      <c r="H190" s="81">
        <f t="shared" si="39"/>
        <v>0</v>
      </c>
      <c r="I190" s="81">
        <f t="shared" si="39"/>
        <v>0</v>
      </c>
      <c r="J190" s="81">
        <f t="shared" si="39"/>
        <v>0</v>
      </c>
      <c r="K190" s="81">
        <f t="shared" si="39"/>
        <v>0</v>
      </c>
      <c r="L190" s="81">
        <f t="shared" si="39"/>
        <v>0</v>
      </c>
      <c r="M190" s="81">
        <f t="shared" si="39"/>
        <v>0</v>
      </c>
      <c r="N190" s="81">
        <f t="shared" si="39"/>
        <v>0</v>
      </c>
      <c r="O190" s="81">
        <f t="shared" si="39"/>
        <v>359315</v>
      </c>
      <c r="P190" s="184"/>
    </row>
    <row r="191" spans="1:20" s="52" customFormat="1" ht="36.75" customHeight="1" x14ac:dyDescent="0.25">
      <c r="A191" s="40" t="s">
        <v>7</v>
      </c>
      <c r="B191" s="40" t="s">
        <v>91</v>
      </c>
      <c r="C191" s="3" t="s">
        <v>304</v>
      </c>
      <c r="D191" s="49">
        <f>'дод 3'!E53+'дод 3'!E214</f>
        <v>929193.87</v>
      </c>
      <c r="E191" s="49">
        <f>'дод 3'!F53+'дод 3'!F214</f>
        <v>929193.87</v>
      </c>
      <c r="F191" s="49">
        <f>'дод 3'!G53+'дод 3'!G214</f>
        <v>0</v>
      </c>
      <c r="G191" s="49">
        <f>'дод 3'!H53+'дод 3'!H214</f>
        <v>6500</v>
      </c>
      <c r="H191" s="49">
        <f>'дод 3'!I53+'дод 3'!I214</f>
        <v>0</v>
      </c>
      <c r="I191" s="49">
        <f>'дод 3'!J53+'дод 3'!J214</f>
        <v>1430052</v>
      </c>
      <c r="J191" s="49">
        <f>'дод 3'!K53+'дод 3'!K214</f>
        <v>1430052</v>
      </c>
      <c r="K191" s="49">
        <f>'дод 3'!L53+'дод 3'!L214</f>
        <v>0</v>
      </c>
      <c r="L191" s="49">
        <f>'дод 3'!M53+'дод 3'!M214</f>
        <v>0</v>
      </c>
      <c r="M191" s="49">
        <f>'дод 3'!N53+'дод 3'!N214</f>
        <v>0</v>
      </c>
      <c r="N191" s="49">
        <f>'дод 3'!O53+'дод 3'!O214</f>
        <v>1430052</v>
      </c>
      <c r="O191" s="49">
        <f>'дод 3'!P53+'дод 3'!P214</f>
        <v>2359245.87</v>
      </c>
      <c r="P191" s="184"/>
    </row>
    <row r="192" spans="1:20" ht="30" customHeight="1" x14ac:dyDescent="0.25">
      <c r="A192" s="37" t="s">
        <v>152</v>
      </c>
      <c r="B192" s="42" t="s">
        <v>91</v>
      </c>
      <c r="C192" s="3" t="s">
        <v>552</v>
      </c>
      <c r="D192" s="49">
        <f>'дод 3'!E54</f>
        <v>2454660</v>
      </c>
      <c r="E192" s="49">
        <f>'дод 3'!F54</f>
        <v>2454660</v>
      </c>
      <c r="F192" s="49">
        <f>'дод 3'!G54</f>
        <v>1906900</v>
      </c>
      <c r="G192" s="49">
        <f>'дод 3'!H54</f>
        <v>79260</v>
      </c>
      <c r="H192" s="49">
        <f>'дод 3'!I54</f>
        <v>0</v>
      </c>
      <c r="I192" s="49">
        <f>'дод 3'!J54</f>
        <v>5700</v>
      </c>
      <c r="J192" s="49">
        <f>'дод 3'!K54</f>
        <v>0</v>
      </c>
      <c r="K192" s="49">
        <f>'дод 3'!L54</f>
        <v>5700</v>
      </c>
      <c r="L192" s="49">
        <f>'дод 3'!M54</f>
        <v>0</v>
      </c>
      <c r="M192" s="49">
        <f>'дод 3'!N54</f>
        <v>1400</v>
      </c>
      <c r="N192" s="49">
        <f>'дод 3'!O54</f>
        <v>0</v>
      </c>
      <c r="O192" s="49">
        <f>'дод 3'!P54</f>
        <v>2460360</v>
      </c>
      <c r="P192" s="184"/>
    </row>
    <row r="193" spans="1:16" s="54" customFormat="1" ht="47.25" x14ac:dyDescent="0.25">
      <c r="A193" s="83"/>
      <c r="B193" s="96"/>
      <c r="C193" s="92" t="s">
        <v>391</v>
      </c>
      <c r="D193" s="85">
        <f>'дод 3'!E55</f>
        <v>359315</v>
      </c>
      <c r="E193" s="85">
        <f>'дод 3'!F55</f>
        <v>359315</v>
      </c>
      <c r="F193" s="85">
        <f>'дод 3'!G55</f>
        <v>294520</v>
      </c>
      <c r="G193" s="85">
        <f>'дод 3'!H55</f>
        <v>0</v>
      </c>
      <c r="H193" s="85">
        <f>'дод 3'!I55</f>
        <v>0</v>
      </c>
      <c r="I193" s="85">
        <f>'дод 3'!J55</f>
        <v>0</v>
      </c>
      <c r="J193" s="85">
        <f>'дод 3'!K55</f>
        <v>0</v>
      </c>
      <c r="K193" s="85">
        <f>'дод 3'!L55</f>
        <v>0</v>
      </c>
      <c r="L193" s="85">
        <f>'дод 3'!M55</f>
        <v>0</v>
      </c>
      <c r="M193" s="85">
        <f>'дод 3'!N55</f>
        <v>0</v>
      </c>
      <c r="N193" s="85">
        <f>'дод 3'!O55</f>
        <v>0</v>
      </c>
      <c r="O193" s="85">
        <f>'дод 3'!P55</f>
        <v>359315</v>
      </c>
      <c r="P193" s="184"/>
    </row>
    <row r="194" spans="1:16" s="52" customFormat="1" ht="23.25" customHeight="1" x14ac:dyDescent="0.25">
      <c r="A194" s="38" t="s">
        <v>254</v>
      </c>
      <c r="B194" s="38"/>
      <c r="C194" s="12" t="s">
        <v>255</v>
      </c>
      <c r="D194" s="48">
        <f t="shared" ref="D194:O194" si="40">D195</f>
        <v>351800</v>
      </c>
      <c r="E194" s="48">
        <f t="shared" si="40"/>
        <v>351800</v>
      </c>
      <c r="F194" s="48">
        <f t="shared" si="40"/>
        <v>0</v>
      </c>
      <c r="G194" s="48">
        <f t="shared" si="40"/>
        <v>193600</v>
      </c>
      <c r="H194" s="48">
        <f t="shared" si="40"/>
        <v>0</v>
      </c>
      <c r="I194" s="48">
        <f t="shared" si="40"/>
        <v>0</v>
      </c>
      <c r="J194" s="48">
        <f t="shared" si="40"/>
        <v>0</v>
      </c>
      <c r="K194" s="48">
        <f t="shared" si="40"/>
        <v>0</v>
      </c>
      <c r="L194" s="48">
        <f t="shared" si="40"/>
        <v>0</v>
      </c>
      <c r="M194" s="48">
        <f t="shared" si="40"/>
        <v>0</v>
      </c>
      <c r="N194" s="48">
        <f t="shared" si="40"/>
        <v>0</v>
      </c>
      <c r="O194" s="48">
        <f t="shared" si="40"/>
        <v>351800</v>
      </c>
      <c r="P194" s="184"/>
    </row>
    <row r="195" spans="1:16" ht="22.5" customHeight="1" x14ac:dyDescent="0.25">
      <c r="A195" s="37" t="s">
        <v>248</v>
      </c>
      <c r="B195" s="42" t="s">
        <v>249</v>
      </c>
      <c r="C195" s="3" t="s">
        <v>250</v>
      </c>
      <c r="D195" s="49">
        <f>'дод 3'!E56+'дод 3'!E215</f>
        <v>351800</v>
      </c>
      <c r="E195" s="49">
        <f>'дод 3'!F56+'дод 3'!F215</f>
        <v>351800</v>
      </c>
      <c r="F195" s="49">
        <f>'дод 3'!G56+'дод 3'!G215</f>
        <v>0</v>
      </c>
      <c r="G195" s="49">
        <f>'дод 3'!H56+'дод 3'!H215</f>
        <v>193600</v>
      </c>
      <c r="H195" s="49">
        <f>'дод 3'!I56+'дод 3'!I215</f>
        <v>0</v>
      </c>
      <c r="I195" s="49">
        <f>'дод 3'!J56+'дод 3'!J215</f>
        <v>0</v>
      </c>
      <c r="J195" s="49">
        <f>'дод 3'!K56+'дод 3'!K215</f>
        <v>0</v>
      </c>
      <c r="K195" s="49">
        <f>'дод 3'!L56+'дод 3'!L215</f>
        <v>0</v>
      </c>
      <c r="L195" s="49">
        <f>'дод 3'!M56+'дод 3'!M215</f>
        <v>0</v>
      </c>
      <c r="M195" s="49">
        <f>'дод 3'!N56+'дод 3'!N215</f>
        <v>0</v>
      </c>
      <c r="N195" s="49">
        <f>'дод 3'!O56+'дод 3'!O215</f>
        <v>0</v>
      </c>
      <c r="O195" s="49">
        <f>'дод 3'!P56+'дод 3'!P215</f>
        <v>351800</v>
      </c>
      <c r="P195" s="184"/>
    </row>
    <row r="196" spans="1:16" s="52" customFormat="1" ht="22.5" customHeight="1" x14ac:dyDescent="0.25">
      <c r="A196" s="38" t="s">
        <v>6</v>
      </c>
      <c r="B196" s="39"/>
      <c r="C196" s="2" t="s">
        <v>8</v>
      </c>
      <c r="D196" s="48">
        <f t="shared" ref="D196:O196" si="41">D198+D197</f>
        <v>75000</v>
      </c>
      <c r="E196" s="48">
        <f t="shared" si="41"/>
        <v>75000</v>
      </c>
      <c r="F196" s="48">
        <f t="shared" si="41"/>
        <v>0</v>
      </c>
      <c r="G196" s="48">
        <f t="shared" si="41"/>
        <v>0</v>
      </c>
      <c r="H196" s="48">
        <f t="shared" si="41"/>
        <v>0</v>
      </c>
      <c r="I196" s="48">
        <f t="shared" si="41"/>
        <v>3720000</v>
      </c>
      <c r="J196" s="48">
        <f t="shared" si="41"/>
        <v>0</v>
      </c>
      <c r="K196" s="48">
        <f t="shared" si="41"/>
        <v>2390000</v>
      </c>
      <c r="L196" s="48">
        <f t="shared" si="41"/>
        <v>0</v>
      </c>
      <c r="M196" s="48">
        <f t="shared" si="41"/>
        <v>0</v>
      </c>
      <c r="N196" s="48">
        <f t="shared" si="41"/>
        <v>1330000</v>
      </c>
      <c r="O196" s="48">
        <f t="shared" si="41"/>
        <v>3795000</v>
      </c>
      <c r="P196" s="184"/>
    </row>
    <row r="197" spans="1:16" s="52" customFormat="1" ht="33.75" customHeight="1" x14ac:dyDescent="0.25">
      <c r="A197" s="37">
        <v>8330</v>
      </c>
      <c r="B197" s="59" t="s">
        <v>94</v>
      </c>
      <c r="C197" s="3" t="s">
        <v>356</v>
      </c>
      <c r="D197" s="49">
        <f>'дод 3'!E264</f>
        <v>75000</v>
      </c>
      <c r="E197" s="49">
        <f>'дод 3'!F264</f>
        <v>75000</v>
      </c>
      <c r="F197" s="49">
        <f>'дод 3'!G264</f>
        <v>0</v>
      </c>
      <c r="G197" s="49">
        <f>'дод 3'!H264</f>
        <v>0</v>
      </c>
      <c r="H197" s="49">
        <f>'дод 3'!I264</f>
        <v>0</v>
      </c>
      <c r="I197" s="49">
        <f>'дод 3'!J264</f>
        <v>0</v>
      </c>
      <c r="J197" s="49">
        <f>'дод 3'!K264</f>
        <v>0</v>
      </c>
      <c r="K197" s="49">
        <f>'дод 3'!L264</f>
        <v>0</v>
      </c>
      <c r="L197" s="49">
        <f>'дод 3'!M264</f>
        <v>0</v>
      </c>
      <c r="M197" s="49">
        <f>'дод 3'!N264</f>
        <v>0</v>
      </c>
      <c r="N197" s="49">
        <f>'дод 3'!O264</f>
        <v>0</v>
      </c>
      <c r="O197" s="49">
        <f>'дод 3'!P264</f>
        <v>75000</v>
      </c>
      <c r="P197" s="184"/>
    </row>
    <row r="198" spans="1:16" s="52" customFormat="1" ht="19.5" customHeight="1" x14ac:dyDescent="0.25">
      <c r="A198" s="37" t="s">
        <v>9</v>
      </c>
      <c r="B198" s="37" t="s">
        <v>94</v>
      </c>
      <c r="C198" s="3" t="s">
        <v>10</v>
      </c>
      <c r="D198" s="49">
        <f>'дод 3'!E57+'дод 3'!E94+'дод 3'!E216+'дод 3'!E265</f>
        <v>0</v>
      </c>
      <c r="E198" s="49">
        <f>'дод 3'!F57+'дод 3'!F94+'дод 3'!F216+'дод 3'!F265</f>
        <v>0</v>
      </c>
      <c r="F198" s="49">
        <f>'дод 3'!G57+'дод 3'!G94+'дод 3'!G216+'дод 3'!G265</f>
        <v>0</v>
      </c>
      <c r="G198" s="49">
        <f>'дод 3'!H57+'дод 3'!H94+'дод 3'!H216+'дод 3'!H265</f>
        <v>0</v>
      </c>
      <c r="H198" s="49">
        <f>'дод 3'!I57+'дод 3'!I94+'дод 3'!I216+'дод 3'!I265</f>
        <v>0</v>
      </c>
      <c r="I198" s="49">
        <f>'дод 3'!J57+'дод 3'!J94+'дод 3'!J216+'дод 3'!J265</f>
        <v>3720000</v>
      </c>
      <c r="J198" s="49">
        <f>'дод 3'!K57+'дод 3'!K94+'дод 3'!K216+'дод 3'!K265</f>
        <v>0</v>
      </c>
      <c r="K198" s="49">
        <f>'дод 3'!L57+'дод 3'!L94+'дод 3'!L216+'дод 3'!L265</f>
        <v>2390000</v>
      </c>
      <c r="L198" s="49">
        <f>'дод 3'!M57+'дод 3'!M94+'дод 3'!M216+'дод 3'!M265</f>
        <v>0</v>
      </c>
      <c r="M198" s="49">
        <f>'дод 3'!N57+'дод 3'!N94+'дод 3'!N216+'дод 3'!N265</f>
        <v>0</v>
      </c>
      <c r="N198" s="49">
        <f>'дод 3'!O57+'дод 3'!O94+'дод 3'!O216+'дод 3'!O265</f>
        <v>1330000</v>
      </c>
      <c r="O198" s="49">
        <f>'дод 3'!P57+'дод 3'!P94+'дод 3'!P216+'дод 3'!P265</f>
        <v>3720000</v>
      </c>
      <c r="P198" s="184"/>
    </row>
    <row r="199" spans="1:16" s="52" customFormat="1" ht="20.25" hidden="1" customHeight="1" x14ac:dyDescent="0.25">
      <c r="A199" s="38" t="s">
        <v>137</v>
      </c>
      <c r="B199" s="39"/>
      <c r="C199" s="2" t="s">
        <v>77</v>
      </c>
      <c r="D199" s="48">
        <f t="shared" ref="D199:O199" si="42">D200</f>
        <v>0</v>
      </c>
      <c r="E199" s="48">
        <f t="shared" si="42"/>
        <v>0</v>
      </c>
      <c r="F199" s="48">
        <f t="shared" si="42"/>
        <v>0</v>
      </c>
      <c r="G199" s="48">
        <f t="shared" si="42"/>
        <v>0</v>
      </c>
      <c r="H199" s="48">
        <f t="shared" si="42"/>
        <v>0</v>
      </c>
      <c r="I199" s="48">
        <f t="shared" si="42"/>
        <v>0</v>
      </c>
      <c r="J199" s="48">
        <f t="shared" si="42"/>
        <v>0</v>
      </c>
      <c r="K199" s="48">
        <f t="shared" si="42"/>
        <v>0</v>
      </c>
      <c r="L199" s="48">
        <f t="shared" si="42"/>
        <v>0</v>
      </c>
      <c r="M199" s="48">
        <f t="shared" si="42"/>
        <v>0</v>
      </c>
      <c r="N199" s="48">
        <f t="shared" si="42"/>
        <v>0</v>
      </c>
      <c r="O199" s="48">
        <f t="shared" si="42"/>
        <v>0</v>
      </c>
      <c r="P199" s="184"/>
    </row>
    <row r="200" spans="1:16" s="52" customFormat="1" ht="21" hidden="1" customHeight="1" x14ac:dyDescent="0.25">
      <c r="A200" s="37" t="s">
        <v>259</v>
      </c>
      <c r="B200" s="42" t="s">
        <v>78</v>
      </c>
      <c r="C200" s="3" t="s">
        <v>260</v>
      </c>
      <c r="D200" s="49">
        <f>'дод 3'!E58</f>
        <v>0</v>
      </c>
      <c r="E200" s="49">
        <f>'дод 3'!F58</f>
        <v>0</v>
      </c>
      <c r="F200" s="49">
        <f>'дод 3'!G58</f>
        <v>0</v>
      </c>
      <c r="G200" s="49">
        <f>'дод 3'!H58</f>
        <v>0</v>
      </c>
      <c r="H200" s="49">
        <f>'дод 3'!I58</f>
        <v>0</v>
      </c>
      <c r="I200" s="49">
        <f>'дод 3'!J58</f>
        <v>0</v>
      </c>
      <c r="J200" s="49">
        <f>'дод 3'!K58</f>
        <v>0</v>
      </c>
      <c r="K200" s="49">
        <f>'дод 3'!L58</f>
        <v>0</v>
      </c>
      <c r="L200" s="49">
        <f>'дод 3'!M58</f>
        <v>0</v>
      </c>
      <c r="M200" s="49">
        <f>'дод 3'!N58</f>
        <v>0</v>
      </c>
      <c r="N200" s="49">
        <f>'дод 3'!O58</f>
        <v>0</v>
      </c>
      <c r="O200" s="49">
        <f>'дод 3'!P58</f>
        <v>0</v>
      </c>
      <c r="P200" s="184"/>
    </row>
    <row r="201" spans="1:16" s="52" customFormat="1" ht="21" customHeight="1" x14ac:dyDescent="0.25">
      <c r="A201" s="38" t="s">
        <v>97</v>
      </c>
      <c r="B201" s="38" t="s">
        <v>92</v>
      </c>
      <c r="C201" s="2" t="s">
        <v>11</v>
      </c>
      <c r="D201" s="48">
        <f>'дод 3'!E266</f>
        <v>1833489</v>
      </c>
      <c r="E201" s="48">
        <f>'дод 3'!F266</f>
        <v>1833489</v>
      </c>
      <c r="F201" s="48">
        <f>'дод 3'!G266</f>
        <v>0</v>
      </c>
      <c r="G201" s="48">
        <f>'дод 3'!H266</f>
        <v>0</v>
      </c>
      <c r="H201" s="48">
        <f>'дод 3'!I266</f>
        <v>0</v>
      </c>
      <c r="I201" s="48">
        <f>'дод 3'!J266</f>
        <v>0</v>
      </c>
      <c r="J201" s="48">
        <f>'дод 3'!K266</f>
        <v>0</v>
      </c>
      <c r="K201" s="48">
        <f>'дод 3'!L266</f>
        <v>0</v>
      </c>
      <c r="L201" s="48">
        <f>'дод 3'!M266</f>
        <v>0</v>
      </c>
      <c r="M201" s="48">
        <f>'дод 3'!N266</f>
        <v>0</v>
      </c>
      <c r="N201" s="48">
        <f>'дод 3'!O266</f>
        <v>0</v>
      </c>
      <c r="O201" s="48">
        <f>'дод 3'!P266</f>
        <v>1833489</v>
      </c>
      <c r="P201" s="184"/>
    </row>
    <row r="202" spans="1:16" s="52" customFormat="1" ht="21" customHeight="1" x14ac:dyDescent="0.25">
      <c r="A202" s="38">
        <v>8710</v>
      </c>
      <c r="B202" s="38" t="s">
        <v>95</v>
      </c>
      <c r="C202" s="2" t="s">
        <v>540</v>
      </c>
      <c r="D202" s="48">
        <f>'дод 3'!E267</f>
        <v>16076686.439999999</v>
      </c>
      <c r="E202" s="48">
        <f>'дод 3'!F267</f>
        <v>0</v>
      </c>
      <c r="F202" s="48">
        <f>'дод 3'!G267</f>
        <v>0</v>
      </c>
      <c r="G202" s="48">
        <f>'дод 3'!H267</f>
        <v>0</v>
      </c>
      <c r="H202" s="48">
        <f>'дод 3'!I267</f>
        <v>0</v>
      </c>
      <c r="I202" s="48">
        <f>'дод 3'!J267</f>
        <v>0</v>
      </c>
      <c r="J202" s="48">
        <f>'дод 3'!K267</f>
        <v>0</v>
      </c>
      <c r="K202" s="48">
        <f>'дод 3'!L267</f>
        <v>0</v>
      </c>
      <c r="L202" s="48">
        <f>'дод 3'!M267</f>
        <v>0</v>
      </c>
      <c r="M202" s="48">
        <f>'дод 3'!N267</f>
        <v>0</v>
      </c>
      <c r="N202" s="48">
        <f>'дод 3'!O267</f>
        <v>0</v>
      </c>
      <c r="O202" s="48">
        <f>'дод 3'!P267</f>
        <v>16076686.439999999</v>
      </c>
      <c r="P202" s="184"/>
    </row>
    <row r="203" spans="1:16" s="52" customFormat="1" ht="20.25" customHeight="1" x14ac:dyDescent="0.25">
      <c r="A203" s="38" t="s">
        <v>12</v>
      </c>
      <c r="B203" s="38"/>
      <c r="C203" s="2" t="s">
        <v>113</v>
      </c>
      <c r="D203" s="48">
        <f>D204+D206</f>
        <v>162670700</v>
      </c>
      <c r="E203" s="48">
        <f t="shared" ref="E203:O203" si="43">E204+E206</f>
        <v>162670700</v>
      </c>
      <c r="F203" s="48">
        <f t="shared" si="43"/>
        <v>0</v>
      </c>
      <c r="G203" s="48">
        <f t="shared" si="43"/>
        <v>0</v>
      </c>
      <c r="H203" s="48">
        <f t="shared" si="43"/>
        <v>0</v>
      </c>
      <c r="I203" s="48">
        <f t="shared" si="43"/>
        <v>7000000</v>
      </c>
      <c r="J203" s="48">
        <f t="shared" si="43"/>
        <v>7000000</v>
      </c>
      <c r="K203" s="48">
        <f t="shared" si="43"/>
        <v>0</v>
      </c>
      <c r="L203" s="48">
        <f t="shared" si="43"/>
        <v>0</v>
      </c>
      <c r="M203" s="48">
        <f t="shared" si="43"/>
        <v>0</v>
      </c>
      <c r="N203" s="48">
        <f t="shared" si="43"/>
        <v>7000000</v>
      </c>
      <c r="O203" s="48">
        <f t="shared" si="43"/>
        <v>169670700</v>
      </c>
      <c r="P203" s="184"/>
    </row>
    <row r="204" spans="1:16" s="52" customFormat="1" ht="21.75" customHeight="1" x14ac:dyDescent="0.25">
      <c r="A204" s="38" t="s">
        <v>257</v>
      </c>
      <c r="B204" s="38"/>
      <c r="C204" s="2" t="s">
        <v>305</v>
      </c>
      <c r="D204" s="48">
        <f t="shared" ref="D204:O204" si="44">D205</f>
        <v>100870700</v>
      </c>
      <c r="E204" s="48">
        <f t="shared" si="44"/>
        <v>100870700</v>
      </c>
      <c r="F204" s="48">
        <f t="shared" si="44"/>
        <v>0</v>
      </c>
      <c r="G204" s="48">
        <f t="shared" si="44"/>
        <v>0</v>
      </c>
      <c r="H204" s="48">
        <f t="shared" si="44"/>
        <v>0</v>
      </c>
      <c r="I204" s="48">
        <f t="shared" si="44"/>
        <v>0</v>
      </c>
      <c r="J204" s="48">
        <f t="shared" si="44"/>
        <v>0</v>
      </c>
      <c r="K204" s="48">
        <f t="shared" si="44"/>
        <v>0</v>
      </c>
      <c r="L204" s="48">
        <f t="shared" si="44"/>
        <v>0</v>
      </c>
      <c r="M204" s="48">
        <f t="shared" si="44"/>
        <v>0</v>
      </c>
      <c r="N204" s="48">
        <f t="shared" si="44"/>
        <v>0</v>
      </c>
      <c r="O204" s="48">
        <f t="shared" si="44"/>
        <v>100870700</v>
      </c>
      <c r="P204" s="184"/>
    </row>
    <row r="205" spans="1:16" s="52" customFormat="1" ht="21.75" customHeight="1" x14ac:dyDescent="0.25">
      <c r="A205" s="37" t="s">
        <v>93</v>
      </c>
      <c r="B205" s="42" t="s">
        <v>46</v>
      </c>
      <c r="C205" s="3" t="s">
        <v>112</v>
      </c>
      <c r="D205" s="49">
        <f>'дод 3'!E268</f>
        <v>100870700</v>
      </c>
      <c r="E205" s="49">
        <f>'дод 3'!F268</f>
        <v>100870700</v>
      </c>
      <c r="F205" s="49">
        <f>'дод 3'!G268</f>
        <v>0</v>
      </c>
      <c r="G205" s="49">
        <f>'дод 3'!H268</f>
        <v>0</v>
      </c>
      <c r="H205" s="49">
        <f>'дод 3'!I268</f>
        <v>0</v>
      </c>
      <c r="I205" s="49">
        <f>'дод 3'!J268</f>
        <v>0</v>
      </c>
      <c r="J205" s="49">
        <f>'дод 3'!K268</f>
        <v>0</v>
      </c>
      <c r="K205" s="49">
        <f>'дод 3'!L268</f>
        <v>0</v>
      </c>
      <c r="L205" s="49">
        <f>'дод 3'!M268</f>
        <v>0</v>
      </c>
      <c r="M205" s="49">
        <f>'дод 3'!N268</f>
        <v>0</v>
      </c>
      <c r="N205" s="49">
        <f>'дод 3'!O268</f>
        <v>0</v>
      </c>
      <c r="O205" s="49">
        <f>'дод 3'!P268</f>
        <v>100870700</v>
      </c>
      <c r="P205" s="184"/>
    </row>
    <row r="206" spans="1:16" s="52" customFormat="1" ht="50.25" customHeight="1" x14ac:dyDescent="0.25">
      <c r="A206" s="38" t="s">
        <v>13</v>
      </c>
      <c r="B206" s="39"/>
      <c r="C206" s="2" t="s">
        <v>355</v>
      </c>
      <c r="D206" s="48">
        <f t="shared" ref="D206:O206" si="45">D207</f>
        <v>61800000</v>
      </c>
      <c r="E206" s="48">
        <f t="shared" si="45"/>
        <v>61800000</v>
      </c>
      <c r="F206" s="48">
        <f t="shared" si="45"/>
        <v>0</v>
      </c>
      <c r="G206" s="48">
        <f t="shared" si="45"/>
        <v>0</v>
      </c>
      <c r="H206" s="48">
        <f t="shared" si="45"/>
        <v>0</v>
      </c>
      <c r="I206" s="48">
        <f t="shared" si="45"/>
        <v>7000000</v>
      </c>
      <c r="J206" s="48">
        <f t="shared" si="45"/>
        <v>7000000</v>
      </c>
      <c r="K206" s="48">
        <f t="shared" si="45"/>
        <v>0</v>
      </c>
      <c r="L206" s="48">
        <f t="shared" si="45"/>
        <v>0</v>
      </c>
      <c r="M206" s="48">
        <f t="shared" si="45"/>
        <v>0</v>
      </c>
      <c r="N206" s="48">
        <f t="shared" si="45"/>
        <v>7000000</v>
      </c>
      <c r="O206" s="48">
        <f t="shared" si="45"/>
        <v>68800000</v>
      </c>
      <c r="P206" s="184"/>
    </row>
    <row r="207" spans="1:16" s="52" customFormat="1" ht="17.25" customHeight="1" x14ac:dyDescent="0.25">
      <c r="A207" s="37" t="s">
        <v>14</v>
      </c>
      <c r="B207" s="42" t="s">
        <v>46</v>
      </c>
      <c r="C207" s="6" t="s">
        <v>364</v>
      </c>
      <c r="D207" s="49">
        <f>'дод 3'!E95+'дод 3'!E164+'дод 3'!E217</f>
        <v>61800000</v>
      </c>
      <c r="E207" s="49">
        <f>'дод 3'!F95+'дод 3'!F164+'дод 3'!F217</f>
        <v>61800000</v>
      </c>
      <c r="F207" s="49">
        <f>'дод 3'!G95+'дод 3'!G164+'дод 3'!G217</f>
        <v>0</v>
      </c>
      <c r="G207" s="49">
        <f>'дод 3'!H95+'дод 3'!H164+'дод 3'!H217</f>
        <v>0</v>
      </c>
      <c r="H207" s="49">
        <f>'дод 3'!I95+'дод 3'!I164+'дод 3'!I217</f>
        <v>0</v>
      </c>
      <c r="I207" s="49">
        <f>'дод 3'!J95+'дод 3'!J164+'дод 3'!J217</f>
        <v>7000000</v>
      </c>
      <c r="J207" s="49">
        <f>'дод 3'!K95+'дод 3'!K164+'дод 3'!K217</f>
        <v>7000000</v>
      </c>
      <c r="K207" s="49">
        <f>'дод 3'!L95+'дод 3'!L164+'дод 3'!L217</f>
        <v>0</v>
      </c>
      <c r="L207" s="49">
        <f>'дод 3'!M95+'дод 3'!M164+'дод 3'!M217</f>
        <v>0</v>
      </c>
      <c r="M207" s="49">
        <f>'дод 3'!N95+'дод 3'!N164+'дод 3'!N217</f>
        <v>0</v>
      </c>
      <c r="N207" s="49">
        <f>'дод 3'!O95+'дод 3'!O164+'дод 3'!O217</f>
        <v>7000000</v>
      </c>
      <c r="O207" s="49">
        <f>'дод 3'!P95+'дод 3'!P164+'дод 3'!P217</f>
        <v>68800000</v>
      </c>
      <c r="P207" s="184"/>
    </row>
    <row r="208" spans="1:16" s="52" customFormat="1" ht="18.75" customHeight="1" x14ac:dyDescent="0.25">
      <c r="A208" s="7"/>
      <c r="B208" s="7"/>
      <c r="C208" s="2" t="s">
        <v>417</v>
      </c>
      <c r="D208" s="48">
        <f>D16+D23+D57+D78+D115+D120+D127+D139+D187+D203</f>
        <v>2213310516</v>
      </c>
      <c r="E208" s="48">
        <f t="shared" ref="E208:O208" si="46">E16+E23+E57+E78+E115+E120+E127+E139+E187+E203</f>
        <v>2120524333.5599999</v>
      </c>
      <c r="F208" s="48">
        <f t="shared" si="46"/>
        <v>1078229940</v>
      </c>
      <c r="G208" s="48">
        <f t="shared" si="46"/>
        <v>99702390</v>
      </c>
      <c r="H208" s="48">
        <f t="shared" si="46"/>
        <v>76709496</v>
      </c>
      <c r="I208" s="48">
        <f t="shared" si="46"/>
        <v>602734838</v>
      </c>
      <c r="J208" s="48">
        <f t="shared" si="46"/>
        <v>539919780</v>
      </c>
      <c r="K208" s="48">
        <f t="shared" si="46"/>
        <v>45536454</v>
      </c>
      <c r="L208" s="48">
        <f t="shared" si="46"/>
        <v>6033355</v>
      </c>
      <c r="M208" s="48">
        <f t="shared" si="46"/>
        <v>266522</v>
      </c>
      <c r="N208" s="48">
        <f t="shared" si="46"/>
        <v>557198384</v>
      </c>
      <c r="O208" s="48">
        <f t="shared" si="46"/>
        <v>2816045354</v>
      </c>
      <c r="P208" s="184"/>
    </row>
    <row r="209" spans="1:514" s="53" customFormat="1" ht="18" customHeight="1" x14ac:dyDescent="0.25">
      <c r="A209" s="91"/>
      <c r="B209" s="91"/>
      <c r="C209" s="80" t="s">
        <v>410</v>
      </c>
      <c r="D209" s="81">
        <f>D24</f>
        <v>482448000</v>
      </c>
      <c r="E209" s="81">
        <f t="shared" ref="E209:O209" si="47">E24</f>
        <v>482448000</v>
      </c>
      <c r="F209" s="81">
        <f t="shared" si="47"/>
        <v>396066000</v>
      </c>
      <c r="G209" s="81">
        <f t="shared" si="47"/>
        <v>0</v>
      </c>
      <c r="H209" s="81">
        <f t="shared" si="47"/>
        <v>0</v>
      </c>
      <c r="I209" s="81">
        <f t="shared" si="47"/>
        <v>0</v>
      </c>
      <c r="J209" s="81">
        <f t="shared" si="47"/>
        <v>0</v>
      </c>
      <c r="K209" s="81">
        <f t="shared" si="47"/>
        <v>0</v>
      </c>
      <c r="L209" s="81">
        <f t="shared" si="47"/>
        <v>0</v>
      </c>
      <c r="M209" s="81">
        <f t="shared" si="47"/>
        <v>0</v>
      </c>
      <c r="N209" s="81">
        <f t="shared" si="47"/>
        <v>0</v>
      </c>
      <c r="O209" s="81">
        <f t="shared" si="47"/>
        <v>482448000</v>
      </c>
      <c r="P209" s="184"/>
    </row>
    <row r="210" spans="1:514" s="53" customFormat="1" ht="31.5" x14ac:dyDescent="0.25">
      <c r="A210" s="91"/>
      <c r="B210" s="91"/>
      <c r="C210" s="80" t="s">
        <v>411</v>
      </c>
      <c r="D210" s="81">
        <f>D26+D28+D81+D193</f>
        <v>7165390</v>
      </c>
      <c r="E210" s="81">
        <f t="shared" ref="E210:O210" si="48">E26+E28+E81+E193</f>
        <v>7165390</v>
      </c>
      <c r="F210" s="81">
        <f t="shared" si="48"/>
        <v>2982960</v>
      </c>
      <c r="G210" s="81">
        <f t="shared" si="48"/>
        <v>0</v>
      </c>
      <c r="H210" s="81">
        <f t="shared" si="48"/>
        <v>0</v>
      </c>
      <c r="I210" s="81">
        <f t="shared" si="48"/>
        <v>903840</v>
      </c>
      <c r="J210" s="81">
        <f t="shared" si="48"/>
        <v>903840</v>
      </c>
      <c r="K210" s="81">
        <f t="shared" si="48"/>
        <v>0</v>
      </c>
      <c r="L210" s="81">
        <f t="shared" si="48"/>
        <v>0</v>
      </c>
      <c r="M210" s="81">
        <f t="shared" si="48"/>
        <v>0</v>
      </c>
      <c r="N210" s="81">
        <f t="shared" si="48"/>
        <v>903840</v>
      </c>
      <c r="O210" s="81">
        <f t="shared" si="48"/>
        <v>8069230</v>
      </c>
      <c r="P210" s="184"/>
    </row>
    <row r="211" spans="1:514" s="53" customFormat="1" ht="23.25" customHeight="1" x14ac:dyDescent="0.25">
      <c r="A211" s="76"/>
      <c r="B211" s="76"/>
      <c r="C211" s="88" t="s">
        <v>429</v>
      </c>
      <c r="D211" s="81">
        <f>D142</f>
        <v>0</v>
      </c>
      <c r="E211" s="81">
        <f t="shared" ref="E211:O211" si="49">E142</f>
        <v>0</v>
      </c>
      <c r="F211" s="81">
        <f t="shared" si="49"/>
        <v>0</v>
      </c>
      <c r="G211" s="81">
        <f t="shared" si="49"/>
        <v>0</v>
      </c>
      <c r="H211" s="81">
        <f t="shared" si="49"/>
        <v>0</v>
      </c>
      <c r="I211" s="81">
        <f t="shared" si="49"/>
        <v>124581065</v>
      </c>
      <c r="J211" s="81">
        <f t="shared" si="49"/>
        <v>124581065</v>
      </c>
      <c r="K211" s="81">
        <f t="shared" si="49"/>
        <v>0</v>
      </c>
      <c r="L211" s="81">
        <f t="shared" si="49"/>
        <v>0</v>
      </c>
      <c r="M211" s="81">
        <f t="shared" si="49"/>
        <v>0</v>
      </c>
      <c r="N211" s="81">
        <f t="shared" si="49"/>
        <v>124581065</v>
      </c>
      <c r="O211" s="81">
        <f t="shared" si="49"/>
        <v>124581065</v>
      </c>
      <c r="P211" s="184"/>
    </row>
    <row r="212" spans="1:514" s="52" customFormat="1" ht="28.5" customHeight="1" x14ac:dyDescent="0.25">
      <c r="A212" s="68"/>
      <c r="B212" s="68"/>
      <c r="C212" s="69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184"/>
    </row>
    <row r="213" spans="1:514" s="52" customFormat="1" ht="24" customHeight="1" x14ac:dyDescent="0.25">
      <c r="A213" s="68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184"/>
    </row>
    <row r="214" spans="1:514" s="158" customFormat="1" ht="39.75" customHeight="1" x14ac:dyDescent="0.25">
      <c r="A214" s="153" t="s">
        <v>488</v>
      </c>
      <c r="B214" s="153"/>
      <c r="C214" s="154"/>
      <c r="D214" s="155"/>
      <c r="E214" s="156"/>
      <c r="F214" s="156"/>
      <c r="G214" s="156"/>
      <c r="H214" s="156"/>
      <c r="I214" s="156"/>
      <c r="J214" s="156"/>
      <c r="K214" s="156"/>
      <c r="L214" s="156" t="s">
        <v>489</v>
      </c>
      <c r="M214" s="157"/>
      <c r="N214" s="157"/>
      <c r="O214" s="157"/>
      <c r="P214" s="184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59"/>
      <c r="EF214" s="159"/>
      <c r="EG214" s="159"/>
      <c r="EH214" s="159"/>
      <c r="EI214" s="159"/>
      <c r="EJ214" s="159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59"/>
      <c r="FO214" s="159"/>
      <c r="FP214" s="159"/>
      <c r="FQ214" s="159"/>
      <c r="FR214" s="159"/>
      <c r="FS214" s="159"/>
      <c r="FT214" s="159"/>
      <c r="FU214" s="159"/>
      <c r="FV214" s="159"/>
      <c r="FW214" s="159"/>
      <c r="FX214" s="159"/>
      <c r="FY214" s="159"/>
      <c r="FZ214" s="159"/>
      <c r="GA214" s="159"/>
      <c r="GB214" s="159"/>
      <c r="GC214" s="159"/>
      <c r="GD214" s="159"/>
      <c r="GE214" s="159"/>
      <c r="GF214" s="159"/>
      <c r="GG214" s="159"/>
      <c r="GH214" s="159"/>
      <c r="GI214" s="159"/>
      <c r="GJ214" s="159"/>
      <c r="GK214" s="159"/>
      <c r="GL214" s="159"/>
      <c r="GM214" s="159"/>
      <c r="GN214" s="159"/>
      <c r="GO214" s="159"/>
      <c r="GP214" s="159"/>
      <c r="GQ214" s="159"/>
      <c r="GR214" s="159"/>
      <c r="GS214" s="159"/>
      <c r="GT214" s="159"/>
      <c r="GU214" s="159"/>
      <c r="GV214" s="159"/>
      <c r="GW214" s="159"/>
      <c r="GX214" s="159"/>
      <c r="GY214" s="159"/>
      <c r="GZ214" s="159"/>
      <c r="HA214" s="159"/>
      <c r="HB214" s="159"/>
      <c r="HC214" s="159"/>
      <c r="HD214" s="159"/>
      <c r="HE214" s="159"/>
      <c r="HF214" s="159"/>
      <c r="HG214" s="159"/>
      <c r="HH214" s="159"/>
      <c r="HI214" s="159"/>
      <c r="HJ214" s="159"/>
      <c r="HK214" s="159"/>
      <c r="HL214" s="159"/>
      <c r="HM214" s="159"/>
      <c r="HN214" s="159"/>
      <c r="HO214" s="159"/>
      <c r="HP214" s="159"/>
      <c r="HQ214" s="159"/>
      <c r="HR214" s="159"/>
      <c r="HS214" s="159"/>
      <c r="HT214" s="159"/>
      <c r="HU214" s="159"/>
      <c r="HV214" s="159"/>
      <c r="HW214" s="159"/>
      <c r="HX214" s="159"/>
      <c r="HY214" s="159"/>
      <c r="HZ214" s="159"/>
      <c r="IA214" s="159"/>
      <c r="IB214" s="159"/>
      <c r="IC214" s="159"/>
      <c r="ID214" s="159"/>
      <c r="IE214" s="159"/>
      <c r="IF214" s="159"/>
      <c r="IG214" s="159"/>
      <c r="IH214" s="159"/>
      <c r="II214" s="159"/>
      <c r="IJ214" s="159"/>
      <c r="IK214" s="159"/>
      <c r="IL214" s="159"/>
      <c r="IM214" s="159"/>
      <c r="IN214" s="159"/>
      <c r="IO214" s="159"/>
      <c r="IP214" s="159"/>
      <c r="IQ214" s="159"/>
      <c r="IR214" s="159"/>
      <c r="IS214" s="159"/>
      <c r="IT214" s="159"/>
      <c r="IU214" s="159"/>
      <c r="IV214" s="159"/>
      <c r="IW214" s="159"/>
      <c r="IX214" s="159"/>
      <c r="IY214" s="159"/>
      <c r="IZ214" s="159"/>
      <c r="JA214" s="159"/>
      <c r="JB214" s="159"/>
      <c r="JC214" s="159"/>
      <c r="JD214" s="159"/>
      <c r="JE214" s="159"/>
      <c r="JF214" s="159"/>
      <c r="JG214" s="159"/>
      <c r="JH214" s="159"/>
      <c r="JI214" s="159"/>
      <c r="JJ214" s="159"/>
      <c r="JK214" s="159"/>
      <c r="JL214" s="159"/>
      <c r="JM214" s="159"/>
      <c r="JN214" s="159"/>
      <c r="JO214" s="159"/>
      <c r="JP214" s="159"/>
      <c r="JQ214" s="159"/>
      <c r="JR214" s="159"/>
      <c r="JS214" s="159"/>
      <c r="JT214" s="159"/>
      <c r="JU214" s="159"/>
      <c r="JV214" s="159"/>
      <c r="JW214" s="159"/>
      <c r="JX214" s="159"/>
      <c r="JY214" s="159"/>
      <c r="JZ214" s="159"/>
      <c r="KA214" s="159"/>
      <c r="KB214" s="159"/>
      <c r="KC214" s="159"/>
      <c r="KD214" s="159"/>
      <c r="KE214" s="159"/>
      <c r="KF214" s="159"/>
      <c r="KG214" s="159"/>
      <c r="KH214" s="159"/>
      <c r="KI214" s="159"/>
      <c r="KJ214" s="159"/>
      <c r="KK214" s="159"/>
      <c r="KL214" s="159"/>
      <c r="KM214" s="159"/>
      <c r="KN214" s="159"/>
      <c r="KO214" s="159"/>
      <c r="KP214" s="159"/>
      <c r="KQ214" s="159"/>
      <c r="KR214" s="159"/>
      <c r="KS214" s="159"/>
      <c r="KT214" s="159"/>
      <c r="KU214" s="159"/>
      <c r="KV214" s="159"/>
      <c r="KW214" s="159"/>
      <c r="KX214" s="159"/>
      <c r="KY214" s="159"/>
      <c r="KZ214" s="159"/>
      <c r="LA214" s="159"/>
      <c r="LB214" s="159"/>
      <c r="LC214" s="159"/>
      <c r="LD214" s="159"/>
      <c r="LE214" s="159"/>
      <c r="LF214" s="159"/>
      <c r="LG214" s="159"/>
      <c r="LH214" s="159"/>
      <c r="LI214" s="159"/>
      <c r="LJ214" s="159"/>
      <c r="LK214" s="159"/>
      <c r="LL214" s="159"/>
      <c r="LM214" s="159"/>
      <c r="LN214" s="159"/>
      <c r="LO214" s="159"/>
      <c r="LP214" s="159"/>
      <c r="LQ214" s="159"/>
      <c r="LR214" s="159"/>
      <c r="LS214" s="159"/>
      <c r="LT214" s="159"/>
      <c r="LU214" s="159"/>
      <c r="LV214" s="159"/>
      <c r="LW214" s="159"/>
      <c r="LX214" s="159"/>
      <c r="LY214" s="159"/>
      <c r="LZ214" s="159"/>
      <c r="MA214" s="159"/>
      <c r="MB214" s="159"/>
      <c r="MC214" s="159"/>
      <c r="MD214" s="159"/>
      <c r="ME214" s="159"/>
      <c r="MF214" s="159"/>
      <c r="MG214" s="159"/>
      <c r="MH214" s="159"/>
      <c r="MI214" s="159"/>
      <c r="MJ214" s="159"/>
      <c r="MK214" s="159"/>
      <c r="ML214" s="159"/>
      <c r="MM214" s="159"/>
      <c r="MN214" s="159"/>
      <c r="MO214" s="159"/>
      <c r="MP214" s="159"/>
      <c r="MQ214" s="159"/>
      <c r="MR214" s="159"/>
      <c r="MS214" s="159"/>
      <c r="MT214" s="159"/>
      <c r="MU214" s="159"/>
      <c r="MV214" s="159"/>
      <c r="MW214" s="159"/>
      <c r="MX214" s="159"/>
      <c r="MY214" s="159"/>
      <c r="MZ214" s="159"/>
      <c r="NA214" s="159"/>
      <c r="NB214" s="159"/>
      <c r="NC214" s="159"/>
      <c r="ND214" s="159"/>
      <c r="NE214" s="159"/>
      <c r="NF214" s="159"/>
      <c r="NG214" s="159"/>
      <c r="NH214" s="159"/>
      <c r="NI214" s="159"/>
      <c r="NJ214" s="159"/>
      <c r="NK214" s="159"/>
      <c r="NL214" s="159"/>
      <c r="NM214" s="159"/>
      <c r="NN214" s="159"/>
      <c r="NO214" s="159"/>
      <c r="NP214" s="159"/>
      <c r="NQ214" s="159"/>
      <c r="NR214" s="159"/>
      <c r="NS214" s="159"/>
      <c r="NT214" s="159"/>
      <c r="NU214" s="159"/>
      <c r="NV214" s="159"/>
      <c r="NW214" s="159"/>
      <c r="NX214" s="159"/>
      <c r="NY214" s="159"/>
      <c r="NZ214" s="159"/>
      <c r="OA214" s="159"/>
      <c r="OB214" s="159"/>
      <c r="OC214" s="159"/>
      <c r="OD214" s="159"/>
      <c r="OE214" s="159"/>
      <c r="OF214" s="159"/>
      <c r="OG214" s="159"/>
      <c r="OH214" s="159"/>
      <c r="OI214" s="159"/>
      <c r="OJ214" s="159"/>
      <c r="OK214" s="159"/>
      <c r="OL214" s="159"/>
      <c r="OM214" s="159"/>
      <c r="ON214" s="159"/>
      <c r="OO214" s="159"/>
      <c r="OP214" s="159"/>
      <c r="OQ214" s="159"/>
      <c r="OR214" s="159"/>
      <c r="OS214" s="159"/>
      <c r="OT214" s="159"/>
      <c r="OU214" s="159"/>
      <c r="OV214" s="159"/>
      <c r="OW214" s="159"/>
      <c r="OX214" s="159"/>
      <c r="OY214" s="159"/>
      <c r="OZ214" s="159"/>
      <c r="PA214" s="159"/>
      <c r="PB214" s="159"/>
      <c r="PC214" s="159"/>
      <c r="PD214" s="159"/>
      <c r="PE214" s="159"/>
      <c r="PF214" s="159"/>
      <c r="PG214" s="159"/>
      <c r="PH214" s="159"/>
      <c r="PI214" s="159"/>
      <c r="PJ214" s="159"/>
      <c r="PK214" s="159"/>
      <c r="PL214" s="159"/>
      <c r="PM214" s="159"/>
      <c r="PN214" s="159"/>
      <c r="PO214" s="159"/>
      <c r="PP214" s="159"/>
      <c r="PQ214" s="159"/>
      <c r="PR214" s="159"/>
      <c r="PS214" s="159"/>
      <c r="PT214" s="159"/>
      <c r="PU214" s="159"/>
      <c r="PV214" s="159"/>
      <c r="PW214" s="159"/>
      <c r="PX214" s="159"/>
      <c r="PY214" s="159"/>
      <c r="PZ214" s="159"/>
      <c r="QA214" s="159"/>
      <c r="QB214" s="159"/>
      <c r="QC214" s="159"/>
      <c r="QD214" s="159"/>
      <c r="QE214" s="159"/>
      <c r="QF214" s="159"/>
      <c r="QG214" s="159"/>
      <c r="QH214" s="159"/>
      <c r="QI214" s="159"/>
      <c r="QJ214" s="159"/>
      <c r="QK214" s="159"/>
      <c r="QL214" s="159"/>
      <c r="QM214" s="159"/>
      <c r="QN214" s="159"/>
      <c r="QO214" s="159"/>
      <c r="QP214" s="159"/>
      <c r="QQ214" s="159"/>
      <c r="QR214" s="159"/>
      <c r="QS214" s="159"/>
      <c r="QT214" s="159"/>
      <c r="QU214" s="159"/>
      <c r="QV214" s="159"/>
      <c r="QW214" s="159"/>
      <c r="QX214" s="159"/>
      <c r="QY214" s="159"/>
      <c r="QZ214" s="159"/>
      <c r="RA214" s="159"/>
      <c r="RB214" s="159"/>
      <c r="RC214" s="159"/>
      <c r="RD214" s="159"/>
      <c r="RE214" s="159"/>
      <c r="RF214" s="159"/>
      <c r="RG214" s="159"/>
      <c r="RH214" s="159"/>
      <c r="RI214" s="159"/>
      <c r="RJ214" s="159"/>
      <c r="RK214" s="159"/>
      <c r="RL214" s="159"/>
      <c r="RM214" s="159"/>
      <c r="RN214" s="159"/>
      <c r="RO214" s="159"/>
      <c r="RP214" s="159"/>
      <c r="RQ214" s="159"/>
      <c r="RR214" s="159"/>
      <c r="RS214" s="159"/>
      <c r="RT214" s="159"/>
      <c r="RU214" s="159"/>
      <c r="RV214" s="159"/>
      <c r="RW214" s="159"/>
      <c r="RX214" s="159"/>
      <c r="RY214" s="159"/>
      <c r="RZ214" s="159"/>
      <c r="SA214" s="159"/>
      <c r="SB214" s="159"/>
      <c r="SC214" s="159"/>
      <c r="SD214" s="159"/>
      <c r="SE214" s="159"/>
      <c r="SF214" s="159"/>
      <c r="SG214" s="159"/>
      <c r="SH214" s="159"/>
      <c r="SI214" s="159"/>
      <c r="SJ214" s="159"/>
      <c r="SK214" s="159"/>
      <c r="SL214" s="159"/>
      <c r="SM214" s="159"/>
      <c r="SN214" s="159"/>
      <c r="SO214" s="159"/>
      <c r="SP214" s="159"/>
      <c r="SQ214" s="159"/>
      <c r="SR214" s="159"/>
      <c r="SS214" s="159"/>
      <c r="ST214" s="159"/>
    </row>
    <row r="215" spans="1:514" s="28" customFormat="1" ht="15" x14ac:dyDescent="0.25">
      <c r="A215" s="56"/>
      <c r="B215" s="56"/>
      <c r="C215" s="62"/>
      <c r="D215" s="62"/>
      <c r="E215" s="35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184"/>
    </row>
    <row r="216" spans="1:514" s="45" customFormat="1" ht="15" x14ac:dyDescent="0.25">
      <c r="A216" s="162" t="s">
        <v>490</v>
      </c>
      <c r="B216" s="146"/>
      <c r="C216" s="146"/>
      <c r="D216" s="146"/>
      <c r="E216" s="1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184"/>
    </row>
    <row r="217" spans="1:514" s="28" customFormat="1" ht="27" customHeight="1" x14ac:dyDescent="0.25">
      <c r="A217" s="170"/>
      <c r="B217" s="171"/>
      <c r="C217" s="146"/>
      <c r="D217" s="146"/>
      <c r="E217" s="1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184"/>
    </row>
    <row r="218" spans="1:514" s="28" customFormat="1" ht="15" x14ac:dyDescent="0.25">
      <c r="A218" s="56"/>
      <c r="B218" s="62"/>
      <c r="C218" s="62"/>
      <c r="D218" s="35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184"/>
    </row>
    <row r="221" spans="1:514" ht="31.5" x14ac:dyDescent="0.45">
      <c r="C221" s="106" t="s">
        <v>558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 t="s">
        <v>559</v>
      </c>
      <c r="N221" s="106"/>
      <c r="O221" s="104"/>
      <c r="Q221" s="104"/>
    </row>
  </sheetData>
  <mergeCells count="28">
    <mergeCell ref="A13:A15"/>
    <mergeCell ref="D14:D15"/>
    <mergeCell ref="E14:E15"/>
    <mergeCell ref="F14:G14"/>
    <mergeCell ref="K14:K15"/>
    <mergeCell ref="H14:H15"/>
    <mergeCell ref="I14:I15"/>
    <mergeCell ref="P120:P154"/>
    <mergeCell ref="P155:P186"/>
    <mergeCell ref="P187:P218"/>
    <mergeCell ref="N14:N15"/>
    <mergeCell ref="D13:H13"/>
    <mergeCell ref="P1:P46"/>
    <mergeCell ref="P47:P91"/>
    <mergeCell ref="P92:P119"/>
    <mergeCell ref="I13:N13"/>
    <mergeCell ref="J14:J15"/>
    <mergeCell ref="O13:O15"/>
    <mergeCell ref="J1:O1"/>
    <mergeCell ref="A9:O9"/>
    <mergeCell ref="B13:B15"/>
    <mergeCell ref="C13:C15"/>
    <mergeCell ref="L14:M14"/>
    <mergeCell ref="J3:O3"/>
    <mergeCell ref="J4:O4"/>
    <mergeCell ref="J5:O5"/>
    <mergeCell ref="J6:O6"/>
    <mergeCell ref="J7:O7"/>
  </mergeCells>
  <phoneticPr fontId="3" type="noConversion"/>
  <printOptions horizontalCentered="1"/>
  <pageMargins left="0" right="0" top="0.78740157480314965" bottom="0.51181102362204722" header="0.47244094488188981" footer="0.19685039370078741"/>
  <pageSetup paperSize="9" scale="47" fitToHeight="100" orientation="landscape" verticalDpi="300" r:id="rId1"/>
  <headerFooter scaleWithDoc="0" alignWithMargins="0">
    <oddHeader>&amp;R&amp;12Продовження додатку</oddHeader>
  </headerFooter>
  <rowBreaks count="2" manualBreakCount="2">
    <brk id="154" min="1" max="15" man="1"/>
    <brk id="18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2021-02-23T08:58:57Z</cp:lastPrinted>
  <dcterms:created xsi:type="dcterms:W3CDTF">2014-01-17T10:52:16Z</dcterms:created>
  <dcterms:modified xsi:type="dcterms:W3CDTF">2021-02-23T09:01:49Z</dcterms:modified>
</cp:coreProperties>
</file>