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0 рік\Рішення про розгляд звітів за 2020 рік на оприлюднення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4" i="2" l="1"/>
  <c r="W25" i="2"/>
  <c r="W26" i="2"/>
  <c r="W27" i="2"/>
  <c r="W28" i="2"/>
  <c r="W29" i="2"/>
  <c r="W30" i="2"/>
  <c r="W31" i="2"/>
  <c r="W32" i="2"/>
  <c r="W33" i="2"/>
  <c r="W34" i="2"/>
  <c r="W35" i="2"/>
  <c r="V36" i="2"/>
  <c r="V24" i="2"/>
  <c r="V25" i="2"/>
  <c r="V26" i="2"/>
  <c r="V27" i="2"/>
  <c r="V28" i="2"/>
  <c r="V29" i="2"/>
  <c r="V30" i="2"/>
  <c r="V31" i="2"/>
  <c r="V32" i="2"/>
  <c r="V33" i="2"/>
  <c r="V34" i="2"/>
  <c r="V35" i="2"/>
  <c r="V37" i="2"/>
  <c r="U24" i="2"/>
  <c r="U25" i="2"/>
  <c r="U26" i="2"/>
  <c r="U27" i="2"/>
  <c r="U28" i="2"/>
  <c r="U29" i="2"/>
  <c r="U30" i="2"/>
  <c r="U31" i="2"/>
  <c r="U32" i="2"/>
  <c r="U33" i="2"/>
  <c r="U34" i="2"/>
  <c r="U35" i="2"/>
  <c r="L33" i="2"/>
  <c r="K33" i="2"/>
  <c r="H33" i="2" l="1"/>
  <c r="G33" i="2"/>
  <c r="P33" i="2" l="1"/>
  <c r="O33" i="2"/>
  <c r="J33" i="2" l="1"/>
  <c r="I33" i="2"/>
  <c r="M33" i="2" l="1"/>
  <c r="Q33" i="2" l="1"/>
  <c r="R33" i="2"/>
  <c r="T33" i="2" l="1"/>
  <c r="S33" i="2"/>
  <c r="F33" i="2" l="1"/>
  <c r="E33" i="2"/>
  <c r="C33" i="2"/>
  <c r="D33" i="2" l="1"/>
  <c r="V23" i="2" l="1"/>
  <c r="U23" i="2"/>
  <c r="W23" i="2" l="1"/>
</calcChain>
</file>

<file path=xl/sharedStrings.xml><?xml version="1.0" encoding="utf-8"?>
<sst xmlns="http://schemas.openxmlformats.org/spreadsheetml/2006/main" count="69" uniqueCount="42">
  <si>
    <t xml:space="preserve">№ 3/п </t>
  </si>
  <si>
    <t xml:space="preserve">Показники </t>
  </si>
  <si>
    <t xml:space="preserve">План </t>
  </si>
  <si>
    <t>Факт</t>
  </si>
  <si>
    <t>КП "Спецкомбінат"</t>
  </si>
  <si>
    <t>Разом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</si>
  <si>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</si>
  <si>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</si>
  <si>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</si>
  <si>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</si>
  <si>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</si>
  <si>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</si>
  <si>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</si>
  <si>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</si>
  <si>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</si>
  <si>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</si>
  <si>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</si>
  <si>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</si>
  <si>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</si>
  <si>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</si>
  <si>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Операційні витрати (тис.грн),у т/ч</t>
  </si>
  <si>
    <t>Прибуток від звичайної  діяльності</t>
  </si>
  <si>
    <t xml:space="preserve">Додаток </t>
  </si>
  <si>
    <t xml:space="preserve">КП "Міськводоканал" СМР </t>
  </si>
  <si>
    <t>КП "Зеленбуд" СМР</t>
  </si>
  <si>
    <t>КП "Шляхрембуд" СМР</t>
  </si>
  <si>
    <t>КП "Сумикомунінвест" СМР</t>
  </si>
  <si>
    <t>КП "Центр догляду за тваринами" СМР</t>
  </si>
  <si>
    <t>КП "Сумитепло-
енергоцентраль"
СМР</t>
  </si>
  <si>
    <t>КП ЕЗО "Міськсвітло" СМР</t>
  </si>
  <si>
    <t xml:space="preserve">КП "Міськводоканал" СМР, КП "Зеленбуд" СМР, КП "Сумикомунінвест" СМР,  </t>
  </si>
  <si>
    <t xml:space="preserve">КП "Сумижилкомсервіс" СМР, КП ЕЗО "Міськсвітло" СМР, </t>
  </si>
  <si>
    <t xml:space="preserve">КП "Сумитеплоенергоцентраль" СМР, КП "Шляхрембуд" СМР, </t>
  </si>
  <si>
    <t>КП "Суми-
жилкомсервіс" СМР</t>
  </si>
  <si>
    <t>"Про затвердженнярозгляд звітів про виконання фінансових планів:</t>
  </si>
  <si>
    <t>КП  "Центр догляду за тваринами" СМР, КП "Спецкомбінат" за 2020 рік"</t>
  </si>
  <si>
    <t>Моніторинг основних показників фінансово-господарської діяльності комунальних підприємств за 2020 рік</t>
  </si>
  <si>
    <t>2020 рік</t>
  </si>
  <si>
    <t>1041,4</t>
  </si>
  <si>
    <t>783,1</t>
  </si>
  <si>
    <t>до рішення виконавчого комітету</t>
  </si>
  <si>
    <t>від 31.08.2021 року № 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</si>
</sst>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 shrinkToFit="1"/>
    </xf>
    <xf numFmtId="0" fontId="2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0" borderId="1" xfId="0" applyFont="1" applyFill="1" applyBorder="1"/>
    <xf numFmtId="0" fontId="0" fillId="0" borderId="0" xfId="0" applyBorder="1"/>
    <xf numFmtId="0" fontId="0" fillId="2" borderId="0" xfId="0" applyFill="1" applyBorder="1"/>
    <xf numFmtId="0" fontId="3" fillId="0" borderId="0" xfId="0" applyFont="1" applyBorder="1"/>
    <xf numFmtId="0" fontId="3" fillId="2" borderId="0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2" fontId="7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quotePrefix="1" applyNumberFormat="1" applyFont="1" applyFill="1" applyBorder="1" applyAlignment="1">
      <alignment horizontal="center" vertical="center" wrapText="1"/>
    </xf>
    <xf numFmtId="166" fontId="7" fillId="0" borderId="1" xfId="0" quotePrefix="1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9" fontId="9" fillId="0" borderId="0" xfId="0" quotePrefix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/>
    <xf numFmtId="2" fontId="0" fillId="0" borderId="0" xfId="0" applyNumberFormat="1"/>
    <xf numFmtId="2" fontId="8" fillId="0" borderId="2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tabSelected="1" topLeftCell="A25" workbookViewId="0">
      <selection activeCell="R9" sqref="R9"/>
    </sheetView>
  </sheetViews>
  <sheetFormatPr defaultRowHeight="15" outlineLevelRow="1" x14ac:dyDescent="0.25"/>
  <cols>
    <col min="1" max="1" width="4.42578125" customWidth="1"/>
    <col min="2" max="2" width="28.42578125" customWidth="1"/>
    <col min="3" max="3" width="12.85546875" customWidth="1"/>
    <col min="4" max="4" width="12.5703125" customWidth="1"/>
    <col min="5" max="5" width="11.28515625" style="9" customWidth="1"/>
    <col min="6" max="6" width="10.85546875" style="9" bestFit="1" customWidth="1"/>
    <col min="7" max="7" width="16.28515625" style="9" customWidth="1"/>
    <col min="8" max="8" width="12.42578125" style="9" customWidth="1"/>
    <col min="9" max="9" width="12.7109375" style="9" customWidth="1"/>
    <col min="10" max="10" width="12.140625" style="9" customWidth="1"/>
    <col min="11" max="11" width="10.85546875" style="9" bestFit="1" customWidth="1"/>
    <col min="12" max="14" width="12.140625" style="9" customWidth="1"/>
    <col min="15" max="15" width="10.85546875" style="9" bestFit="1" customWidth="1"/>
    <col min="16" max="16" width="13.85546875" style="9" customWidth="1"/>
    <col min="17" max="17" width="10.85546875" style="9" bestFit="1" customWidth="1"/>
    <col min="18" max="18" width="11.7109375" style="9" customWidth="1"/>
    <col min="19" max="19" width="10.85546875" style="9" bestFit="1" customWidth="1"/>
    <col min="20" max="20" width="11.140625" style="9" customWidth="1"/>
    <col min="21" max="21" width="13.28515625" style="9" customWidth="1"/>
    <col min="22" max="22" width="13.5703125" style="9" customWidth="1"/>
    <col min="23" max="24" width="9.140625" style="9"/>
    <col min="25" max="25" width="9.5703125" bestFit="1" customWidth="1"/>
  </cols>
  <sheetData>
    <row r="1" spans="18:25" s="9" customFormat="1" ht="15.75" x14ac:dyDescent="0.25">
      <c r="R1" s="58" t="s">
        <v>22</v>
      </c>
      <c r="S1" s="58"/>
      <c r="T1" s="58"/>
      <c r="U1" s="58"/>
      <c r="V1" s="58"/>
      <c r="W1" s="58"/>
      <c r="X1" s="58"/>
    </row>
    <row r="2" spans="18:25" s="9" customFormat="1" ht="18.75" customHeight="1" x14ac:dyDescent="0.25">
      <c r="R2" s="56" t="s">
        <v>40</v>
      </c>
      <c r="S2" s="56"/>
      <c r="T2" s="56"/>
      <c r="U2" s="56"/>
      <c r="V2" s="56"/>
      <c r="W2" s="56"/>
      <c r="X2" s="56"/>
    </row>
    <row r="3" spans="18:25" s="9" customFormat="1" ht="15.75" x14ac:dyDescent="0.25">
      <c r="R3" s="59" t="s">
        <v>34</v>
      </c>
      <c r="S3" s="59"/>
      <c r="T3" s="59"/>
      <c r="U3" s="59"/>
      <c r="V3" s="59"/>
      <c r="W3" s="59"/>
      <c r="X3" s="59"/>
    </row>
    <row r="4" spans="18:25" s="9" customFormat="1" ht="18.75" customHeight="1" outlineLevel="1" x14ac:dyDescent="0.25">
      <c r="R4" s="56" t="s">
        <v>30</v>
      </c>
      <c r="S4" s="56"/>
      <c r="T4" s="56"/>
      <c r="U4" s="56"/>
      <c r="V4" s="56"/>
      <c r="W4" s="56"/>
      <c r="X4" s="56"/>
      <c r="Y4" s="56"/>
    </row>
    <row r="5" spans="18:25" s="9" customFormat="1" ht="18.75" customHeight="1" outlineLevel="1" x14ac:dyDescent="0.25">
      <c r="R5" s="56" t="s">
        <v>31</v>
      </c>
      <c r="S5" s="56"/>
      <c r="T5" s="56"/>
      <c r="U5" s="56"/>
      <c r="V5" s="56"/>
      <c r="W5" s="56"/>
      <c r="X5" s="56"/>
    </row>
    <row r="6" spans="18:25" s="9" customFormat="1" ht="18.75" customHeight="1" outlineLevel="1" x14ac:dyDescent="0.25">
      <c r="R6" s="56" t="s">
        <v>32</v>
      </c>
      <c r="S6" s="56"/>
      <c r="T6" s="56"/>
      <c r="U6" s="56"/>
      <c r="V6" s="56"/>
      <c r="W6" s="56"/>
      <c r="X6" s="56"/>
    </row>
    <row r="7" spans="18:25" s="9" customFormat="1" ht="18.75" customHeight="1" outlineLevel="1" x14ac:dyDescent="0.25">
      <c r="R7" s="56" t="s">
        <v>35</v>
      </c>
      <c r="S7" s="56"/>
      <c r="T7" s="56"/>
      <c r="U7" s="56"/>
      <c r="V7" s="56"/>
      <c r="W7" s="56"/>
      <c r="X7" s="56"/>
    </row>
    <row r="8" spans="18:25" s="9" customFormat="1" ht="18.75" customHeight="1" outlineLevel="1" x14ac:dyDescent="0.25">
      <c r="R8" s="57" t="s">
        <v>41</v>
      </c>
      <c r="S8" s="57"/>
      <c r="T8" s="57"/>
      <c r="U8" s="57"/>
      <c r="V8" s="57"/>
      <c r="W8" s="57"/>
      <c r="X8" s="57"/>
    </row>
    <row r="9" spans="18:25" s="9" customFormat="1" ht="18.75" customHeight="1" outlineLevel="1" x14ac:dyDescent="0.25"/>
    <row r="10" spans="18:25" s="9" customFormat="1" ht="18.75" customHeight="1" outlineLevel="1" x14ac:dyDescent="0.25"/>
    <row r="11" spans="18:25" s="9" customFormat="1" ht="18.75" customHeight="1" outlineLevel="1" x14ac:dyDescent="0.25">
      <c r="R11" s="56"/>
      <c r="S11" s="56"/>
      <c r="T11" s="56"/>
      <c r="U11" s="56"/>
      <c r="V11" s="56"/>
      <c r="W11" s="56"/>
      <c r="X11" s="56"/>
    </row>
    <row r="12" spans="18:25" s="9" customFormat="1" ht="18.75" customHeight="1" outlineLevel="1" x14ac:dyDescent="0.25">
      <c r="R12" s="56"/>
      <c r="S12" s="56"/>
      <c r="T12" s="56"/>
      <c r="U12" s="56"/>
      <c r="V12" s="56"/>
      <c r="W12" s="56"/>
      <c r="X12" s="56"/>
    </row>
    <row r="13" spans="18:25" s="9" customFormat="1" ht="18.75" customHeight="1" outlineLevel="1" x14ac:dyDescent="0.25">
      <c r="R13" s="56"/>
      <c r="S13" s="56"/>
      <c r="T13" s="56"/>
      <c r="U13" s="56"/>
      <c r="V13" s="56"/>
      <c r="W13" s="56"/>
      <c r="X13" s="56"/>
    </row>
    <row r="14" spans="18:25" s="9" customFormat="1" ht="18.75" customHeight="1" outlineLevel="1" x14ac:dyDescent="0.25">
      <c r="R14" s="56"/>
      <c r="S14" s="56"/>
      <c r="T14" s="56"/>
      <c r="U14" s="56"/>
      <c r="V14" s="56"/>
      <c r="W14" s="56"/>
      <c r="X14" s="56"/>
    </row>
    <row r="15" spans="18:25" s="9" customFormat="1" ht="18.75" customHeight="1" x14ac:dyDescent="0.25">
      <c r="R15" s="56"/>
      <c r="S15" s="56"/>
      <c r="T15" s="56"/>
      <c r="U15" s="56"/>
      <c r="V15" s="56"/>
      <c r="W15" s="56"/>
      <c r="X15" s="56"/>
    </row>
    <row r="16" spans="18:25" s="9" customFormat="1" ht="15.75" x14ac:dyDescent="0.25">
      <c r="R16" s="57"/>
      <c r="S16" s="57"/>
      <c r="T16" s="57"/>
      <c r="U16" s="57"/>
      <c r="V16" s="57"/>
      <c r="W16" s="57"/>
      <c r="X16" s="57"/>
    </row>
    <row r="17" spans="1:25" s="9" customFormat="1" x14ac:dyDescent="0.25"/>
    <row r="18" spans="1:25" s="9" customFormat="1" ht="18.75" x14ac:dyDescent="0.25">
      <c r="A18" s="43" t="s">
        <v>36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5" s="9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25" ht="51.75" customHeight="1" x14ac:dyDescent="0.25">
      <c r="A20" s="7" t="s">
        <v>0</v>
      </c>
      <c r="B20" s="8" t="s">
        <v>1</v>
      </c>
      <c r="C20" s="44" t="s">
        <v>23</v>
      </c>
      <c r="D20" s="44"/>
      <c r="E20" s="45" t="s">
        <v>24</v>
      </c>
      <c r="F20" s="45"/>
      <c r="G20" s="45" t="s">
        <v>4</v>
      </c>
      <c r="H20" s="45"/>
      <c r="I20" s="54" t="s">
        <v>25</v>
      </c>
      <c r="J20" s="55"/>
      <c r="K20" s="46" t="s">
        <v>26</v>
      </c>
      <c r="L20" s="47"/>
      <c r="M20" s="46" t="s">
        <v>27</v>
      </c>
      <c r="N20" s="47"/>
      <c r="O20" s="46" t="s">
        <v>28</v>
      </c>
      <c r="P20" s="47"/>
      <c r="Q20" s="46" t="s">
        <v>29</v>
      </c>
      <c r="R20" s="47"/>
      <c r="S20" s="46" t="s">
        <v>33</v>
      </c>
      <c r="T20" s="47"/>
      <c r="U20" s="45" t="s">
        <v>5</v>
      </c>
      <c r="V20" s="45"/>
      <c r="W20" s="48" t="s">
        <v>6</v>
      </c>
      <c r="X20" s="49"/>
    </row>
    <row r="21" spans="1:25" ht="15.75" x14ac:dyDescent="0.25">
      <c r="A21" s="8"/>
      <c r="B21" s="8"/>
      <c r="C21" s="8" t="s">
        <v>2</v>
      </c>
      <c r="D21" s="8" t="s">
        <v>3</v>
      </c>
      <c r="E21" s="11" t="s">
        <v>2</v>
      </c>
      <c r="F21" s="11" t="s">
        <v>3</v>
      </c>
      <c r="G21" s="11" t="s">
        <v>2</v>
      </c>
      <c r="H21" s="11" t="s">
        <v>3</v>
      </c>
      <c r="I21" s="11" t="s">
        <v>2</v>
      </c>
      <c r="J21" s="11" t="s">
        <v>3</v>
      </c>
      <c r="K21" s="11" t="s">
        <v>2</v>
      </c>
      <c r="L21" s="11" t="s">
        <v>3</v>
      </c>
      <c r="M21" s="11" t="s">
        <v>2</v>
      </c>
      <c r="N21" s="11" t="s">
        <v>3</v>
      </c>
      <c r="O21" s="11" t="s">
        <v>2</v>
      </c>
      <c r="P21" s="11" t="s">
        <v>3</v>
      </c>
      <c r="Q21" s="11" t="s">
        <v>2</v>
      </c>
      <c r="R21" s="11" t="s">
        <v>3</v>
      </c>
      <c r="S21" s="11" t="s">
        <v>2</v>
      </c>
      <c r="T21" s="11" t="s">
        <v>3</v>
      </c>
      <c r="U21" s="11" t="s">
        <v>2</v>
      </c>
      <c r="V21" s="11" t="s">
        <v>3</v>
      </c>
      <c r="W21" s="50"/>
      <c r="X21" s="51"/>
    </row>
    <row r="22" spans="1:25" ht="15.75" x14ac:dyDescent="0.25">
      <c r="A22" s="8"/>
      <c r="B22" s="8"/>
      <c r="C22" s="39" t="s">
        <v>37</v>
      </c>
      <c r="D22" s="40"/>
      <c r="E22" s="41" t="s">
        <v>37</v>
      </c>
      <c r="F22" s="42"/>
      <c r="G22" s="41" t="s">
        <v>37</v>
      </c>
      <c r="H22" s="42"/>
      <c r="I22" s="41" t="s">
        <v>37</v>
      </c>
      <c r="J22" s="42"/>
      <c r="K22" s="41" t="s">
        <v>37</v>
      </c>
      <c r="L22" s="42"/>
      <c r="M22" s="41" t="s">
        <v>37</v>
      </c>
      <c r="N22" s="42"/>
      <c r="O22" s="41" t="s">
        <v>37</v>
      </c>
      <c r="P22" s="42"/>
      <c r="Q22" s="41" t="s">
        <v>37</v>
      </c>
      <c r="R22" s="42"/>
      <c r="S22" s="41" t="s">
        <v>37</v>
      </c>
      <c r="T22" s="42"/>
      <c r="U22" s="41" t="s">
        <v>37</v>
      </c>
      <c r="V22" s="42"/>
      <c r="W22" s="52"/>
      <c r="X22" s="53"/>
    </row>
    <row r="23" spans="1:25" ht="15.75" customHeight="1" x14ac:dyDescent="0.25">
      <c r="A23" s="4">
        <v>1</v>
      </c>
      <c r="B23" s="2" t="s">
        <v>19</v>
      </c>
      <c r="C23" s="17">
        <v>274571.40000000002</v>
      </c>
      <c r="D23" s="17">
        <v>243736</v>
      </c>
      <c r="E23" s="16">
        <v>22980</v>
      </c>
      <c r="F23" s="16">
        <v>10074</v>
      </c>
      <c r="G23" s="18">
        <v>19890</v>
      </c>
      <c r="H23" s="16">
        <v>27126</v>
      </c>
      <c r="I23" s="18">
        <v>130906</v>
      </c>
      <c r="J23" s="16">
        <v>231681</v>
      </c>
      <c r="K23" s="31" t="s">
        <v>38</v>
      </c>
      <c r="L23" s="31" t="s">
        <v>39</v>
      </c>
      <c r="M23" s="16">
        <v>2214.9499999999998</v>
      </c>
      <c r="N23" s="16">
        <v>1098.9000000000001</v>
      </c>
      <c r="O23" s="16">
        <v>34301.4</v>
      </c>
      <c r="P23" s="16">
        <v>32078</v>
      </c>
      <c r="Q23" s="16">
        <v>13832</v>
      </c>
      <c r="R23" s="16">
        <v>14277.7</v>
      </c>
      <c r="S23" s="16">
        <v>28880</v>
      </c>
      <c r="T23" s="16">
        <v>30587</v>
      </c>
      <c r="U23" s="16">
        <f>C23+E23+G23+I23+K23+M23+O23+Q23+S23</f>
        <v>528617.15000000014</v>
      </c>
      <c r="V23" s="16">
        <f>D23+F23+H23+J23+L23+N23+P23+R23+T23</f>
        <v>591441.69999999995</v>
      </c>
      <c r="W23" s="37">
        <f>V23/U23*100</f>
        <v>111.88469764932898</v>
      </c>
      <c r="X23" s="38"/>
    </row>
    <row r="24" spans="1:25" ht="31.5" x14ac:dyDescent="0.25">
      <c r="A24" s="4">
        <v>2</v>
      </c>
      <c r="B24" s="5" t="s">
        <v>20</v>
      </c>
      <c r="C24" s="23">
        <v>240653.18</v>
      </c>
      <c r="D24" s="17">
        <v>226342</v>
      </c>
      <c r="E24" s="16">
        <v>22800</v>
      </c>
      <c r="F24" s="16">
        <v>10056</v>
      </c>
      <c r="G24" s="29">
        <v>19870</v>
      </c>
      <c r="H24" s="30">
        <v>27070.2</v>
      </c>
      <c r="I24" s="28">
        <v>128130</v>
      </c>
      <c r="J24" s="16">
        <v>228639</v>
      </c>
      <c r="K24" s="16">
        <v>1003.1</v>
      </c>
      <c r="L24" s="32">
        <v>781.2</v>
      </c>
      <c r="M24" s="26">
        <v>2212.27</v>
      </c>
      <c r="N24" s="26">
        <v>1208.2</v>
      </c>
      <c r="O24" s="26">
        <v>30817.200000000001</v>
      </c>
      <c r="P24" s="26">
        <v>31388</v>
      </c>
      <c r="Q24" s="16">
        <v>13805.9</v>
      </c>
      <c r="R24" s="16">
        <v>14250.6</v>
      </c>
      <c r="S24" s="26">
        <v>28748</v>
      </c>
      <c r="T24" s="16">
        <v>31635</v>
      </c>
      <c r="U24" s="16">
        <f t="shared" ref="U24:U35" si="0">C24+E24+G24+I24+K24+M24+O24+Q24+S24</f>
        <v>488039.65</v>
      </c>
      <c r="V24" s="16">
        <f t="shared" ref="V24:V37" si="1">D24+F24+H24+J24+L24+N24+P24+R24+T24</f>
        <v>571370.20000000007</v>
      </c>
      <c r="W24" s="37">
        <f t="shared" ref="W24:W35" si="2">V24/U24*100</f>
        <v>117.07454507026223</v>
      </c>
      <c r="X24" s="38"/>
    </row>
    <row r="25" spans="1:25" ht="16.5" x14ac:dyDescent="0.25">
      <c r="A25" s="4"/>
      <c r="B25" s="1" t="s">
        <v>7</v>
      </c>
      <c r="C25" s="24">
        <v>91170</v>
      </c>
      <c r="D25" s="17">
        <v>85261</v>
      </c>
      <c r="E25" s="19">
        <v>6362.1</v>
      </c>
      <c r="F25" s="19">
        <v>1876</v>
      </c>
      <c r="G25" s="18">
        <v>4336</v>
      </c>
      <c r="H25" s="17">
        <v>5532.7</v>
      </c>
      <c r="I25" s="18">
        <v>87770</v>
      </c>
      <c r="J25" s="17">
        <v>168278</v>
      </c>
      <c r="K25" s="16">
        <v>226</v>
      </c>
      <c r="L25" s="16">
        <v>193.7</v>
      </c>
      <c r="M25" s="16">
        <v>339.29</v>
      </c>
      <c r="N25" s="16">
        <v>94</v>
      </c>
      <c r="O25" s="16">
        <v>15824.9</v>
      </c>
      <c r="P25" s="16">
        <v>14851</v>
      </c>
      <c r="Q25" s="16">
        <v>5195</v>
      </c>
      <c r="R25" s="16">
        <v>6326.8</v>
      </c>
      <c r="S25" s="16">
        <v>11200</v>
      </c>
      <c r="T25" s="16">
        <v>5485</v>
      </c>
      <c r="U25" s="16">
        <f t="shared" si="0"/>
        <v>222423.29</v>
      </c>
      <c r="V25" s="16">
        <f t="shared" si="1"/>
        <v>287898.2</v>
      </c>
      <c r="W25" s="37">
        <f t="shared" si="2"/>
        <v>129.43707468763725</v>
      </c>
      <c r="X25" s="38"/>
    </row>
    <row r="26" spans="1:25" ht="16.5" x14ac:dyDescent="0.25">
      <c r="A26" s="4"/>
      <c r="B26" s="1" t="s">
        <v>13</v>
      </c>
      <c r="C26" s="24">
        <v>83924</v>
      </c>
      <c r="D26" s="17">
        <v>75850</v>
      </c>
      <c r="E26" s="16">
        <v>12254</v>
      </c>
      <c r="F26" s="16">
        <v>5619</v>
      </c>
      <c r="G26" s="18">
        <v>12200</v>
      </c>
      <c r="H26" s="17">
        <v>15665.4</v>
      </c>
      <c r="I26" s="17">
        <v>28000</v>
      </c>
      <c r="J26" s="17">
        <v>44382</v>
      </c>
      <c r="K26" s="16">
        <v>586.20000000000005</v>
      </c>
      <c r="L26" s="16">
        <v>415.8</v>
      </c>
      <c r="M26" s="27">
        <v>1111.03</v>
      </c>
      <c r="N26" s="27">
        <v>712.3</v>
      </c>
      <c r="O26" s="16">
        <v>11711.4</v>
      </c>
      <c r="P26" s="16">
        <v>11239</v>
      </c>
      <c r="Q26" s="16">
        <v>6420</v>
      </c>
      <c r="R26" s="16">
        <v>5981.9</v>
      </c>
      <c r="S26" s="16">
        <v>8400</v>
      </c>
      <c r="T26" s="16">
        <v>8408</v>
      </c>
      <c r="U26" s="16">
        <f t="shared" si="0"/>
        <v>164606.63</v>
      </c>
      <c r="V26" s="16">
        <f t="shared" si="1"/>
        <v>168273.39999999997</v>
      </c>
      <c r="W26" s="37">
        <f t="shared" si="2"/>
        <v>102.22759557133267</v>
      </c>
      <c r="X26" s="38"/>
      <c r="Y26" s="36"/>
    </row>
    <row r="27" spans="1:25" ht="31.5" x14ac:dyDescent="0.25">
      <c r="A27" s="4"/>
      <c r="B27" s="2" t="s">
        <v>8</v>
      </c>
      <c r="C27" s="23">
        <v>18463.28</v>
      </c>
      <c r="D27" s="17">
        <v>16614</v>
      </c>
      <c r="E27" s="16">
        <v>2695.9</v>
      </c>
      <c r="F27" s="16">
        <v>1230</v>
      </c>
      <c r="G27" s="18">
        <v>2684</v>
      </c>
      <c r="H27" s="17">
        <v>3392.6</v>
      </c>
      <c r="I27" s="17">
        <v>6160</v>
      </c>
      <c r="J27" s="17">
        <v>9558</v>
      </c>
      <c r="K27" s="16">
        <v>128.9</v>
      </c>
      <c r="L27" s="16">
        <v>87.1</v>
      </c>
      <c r="M27" s="27">
        <v>244.42660000000001</v>
      </c>
      <c r="N27" s="27">
        <v>138.6</v>
      </c>
      <c r="O27" s="16">
        <v>2576.5</v>
      </c>
      <c r="P27" s="16">
        <v>2429</v>
      </c>
      <c r="Q27" s="16">
        <v>1412</v>
      </c>
      <c r="R27" s="16">
        <v>1325.9</v>
      </c>
      <c r="S27" s="16">
        <v>1848</v>
      </c>
      <c r="T27" s="16">
        <v>1823</v>
      </c>
      <c r="U27" s="16">
        <f t="shared" si="0"/>
        <v>36213.006600000001</v>
      </c>
      <c r="V27" s="16">
        <f t="shared" si="1"/>
        <v>36598.199999999997</v>
      </c>
      <c r="W27" s="37">
        <f t="shared" si="2"/>
        <v>101.06368798441608</v>
      </c>
      <c r="X27" s="38"/>
    </row>
    <row r="28" spans="1:25" ht="16.5" x14ac:dyDescent="0.25">
      <c r="A28" s="4"/>
      <c r="B28" s="1" t="s">
        <v>9</v>
      </c>
      <c r="C28" s="25">
        <v>20523</v>
      </c>
      <c r="D28" s="17">
        <v>20003</v>
      </c>
      <c r="E28" s="16">
        <v>980</v>
      </c>
      <c r="F28" s="16">
        <v>1009</v>
      </c>
      <c r="G28" s="18">
        <v>300</v>
      </c>
      <c r="H28" s="17">
        <v>646.1</v>
      </c>
      <c r="I28" s="17">
        <v>4900</v>
      </c>
      <c r="J28" s="17">
        <v>6211</v>
      </c>
      <c r="K28" s="16">
        <v>14.8</v>
      </c>
      <c r="L28" s="16">
        <v>13.2</v>
      </c>
      <c r="M28" s="27">
        <v>381.18</v>
      </c>
      <c r="N28" s="27">
        <v>109.39999999999999</v>
      </c>
      <c r="O28" s="16">
        <v>356.4</v>
      </c>
      <c r="P28" s="16">
        <v>307</v>
      </c>
      <c r="Q28" s="16">
        <v>271</v>
      </c>
      <c r="R28" s="16">
        <v>274.8</v>
      </c>
      <c r="S28" s="16">
        <v>1032</v>
      </c>
      <c r="T28" s="16">
        <v>678</v>
      </c>
      <c r="U28" s="16">
        <f t="shared" si="0"/>
        <v>28758.38</v>
      </c>
      <c r="V28" s="16">
        <f t="shared" si="1"/>
        <v>29251.5</v>
      </c>
      <c r="W28" s="37">
        <f t="shared" si="2"/>
        <v>101.71470020216715</v>
      </c>
      <c r="X28" s="38"/>
    </row>
    <row r="29" spans="1:25" ht="16.5" x14ac:dyDescent="0.25">
      <c r="A29" s="4"/>
      <c r="B29" s="1" t="s">
        <v>10</v>
      </c>
      <c r="C29" s="23">
        <v>26572.9</v>
      </c>
      <c r="D29" s="17">
        <v>28614</v>
      </c>
      <c r="E29" s="16">
        <v>508</v>
      </c>
      <c r="F29" s="16">
        <v>322</v>
      </c>
      <c r="G29" s="18">
        <v>350</v>
      </c>
      <c r="H29" s="17">
        <v>1833.4</v>
      </c>
      <c r="I29" s="17">
        <v>1300</v>
      </c>
      <c r="J29" s="17">
        <v>210</v>
      </c>
      <c r="K29" s="16">
        <v>47.2</v>
      </c>
      <c r="L29" s="16">
        <v>71.400000000000006</v>
      </c>
      <c r="M29" s="27">
        <v>136.33999999999997</v>
      </c>
      <c r="N29" s="27">
        <v>153.9</v>
      </c>
      <c r="O29" s="16">
        <v>348</v>
      </c>
      <c r="P29" s="16">
        <v>2562</v>
      </c>
      <c r="Q29" s="16">
        <v>507.9</v>
      </c>
      <c r="R29" s="16">
        <v>341.3</v>
      </c>
      <c r="S29" s="16">
        <v>6268</v>
      </c>
      <c r="T29" s="16">
        <v>15261</v>
      </c>
      <c r="U29" s="16">
        <f t="shared" si="0"/>
        <v>36038.340000000004</v>
      </c>
      <c r="V29" s="16">
        <f t="shared" si="1"/>
        <v>49369.000000000007</v>
      </c>
      <c r="W29" s="37">
        <f t="shared" si="2"/>
        <v>136.99021653050613</v>
      </c>
      <c r="X29" s="38"/>
    </row>
    <row r="30" spans="1:25" ht="31.5" x14ac:dyDescent="0.25">
      <c r="A30" s="4">
        <v>3</v>
      </c>
      <c r="B30" s="2" t="s">
        <v>21</v>
      </c>
      <c r="C30" s="17">
        <v>33588.200000000026</v>
      </c>
      <c r="D30" s="17">
        <v>17021</v>
      </c>
      <c r="E30" s="16">
        <v>180</v>
      </c>
      <c r="F30" s="16">
        <v>18</v>
      </c>
      <c r="G30" s="16">
        <v>55</v>
      </c>
      <c r="H30" s="16">
        <v>55.8</v>
      </c>
      <c r="I30" s="16">
        <v>280</v>
      </c>
      <c r="J30" s="16">
        <v>2598</v>
      </c>
      <c r="K30" s="16">
        <v>38.299999999999997</v>
      </c>
      <c r="L30" s="16">
        <v>2.2999999999999998</v>
      </c>
      <c r="M30" s="16">
        <v>2.68</v>
      </c>
      <c r="N30" s="16">
        <v>-109.3</v>
      </c>
      <c r="O30" s="16">
        <v>1456.6</v>
      </c>
      <c r="P30" s="16">
        <v>564</v>
      </c>
      <c r="Q30" s="16">
        <v>31.8</v>
      </c>
      <c r="R30" s="16">
        <v>27.1</v>
      </c>
      <c r="S30" s="16">
        <v>132</v>
      </c>
      <c r="T30" s="16">
        <v>-1048</v>
      </c>
      <c r="U30" s="16">
        <f t="shared" si="0"/>
        <v>35764.580000000031</v>
      </c>
      <c r="V30" s="16">
        <f t="shared" si="1"/>
        <v>19128.899999999998</v>
      </c>
      <c r="W30" s="37">
        <f t="shared" si="2"/>
        <v>53.485599439445345</v>
      </c>
      <c r="X30" s="38"/>
    </row>
    <row r="31" spans="1:25" ht="16.5" x14ac:dyDescent="0.25">
      <c r="A31" s="4">
        <v>4</v>
      </c>
      <c r="B31" s="2" t="s">
        <v>14</v>
      </c>
      <c r="C31" s="17">
        <v>27542.324000000022</v>
      </c>
      <c r="D31" s="17">
        <v>16614</v>
      </c>
      <c r="E31" s="16">
        <v>147.6</v>
      </c>
      <c r="F31" s="16">
        <v>15</v>
      </c>
      <c r="G31" s="16">
        <v>45.1</v>
      </c>
      <c r="H31" s="16">
        <v>45.8</v>
      </c>
      <c r="I31" s="16">
        <v>230</v>
      </c>
      <c r="J31" s="16">
        <v>1901</v>
      </c>
      <c r="K31" s="16">
        <v>31.4</v>
      </c>
      <c r="L31" s="16">
        <v>1.9</v>
      </c>
      <c r="M31" s="16">
        <v>2.21</v>
      </c>
      <c r="N31" s="16">
        <v>-109.3</v>
      </c>
      <c r="O31" s="16">
        <v>1194.4000000000001</v>
      </c>
      <c r="P31" s="16">
        <v>462</v>
      </c>
      <c r="Q31" s="16">
        <v>26.1</v>
      </c>
      <c r="R31" s="16">
        <v>22.2</v>
      </c>
      <c r="S31" s="16">
        <v>108</v>
      </c>
      <c r="T31" s="16">
        <v>-1048</v>
      </c>
      <c r="U31" s="16">
        <f t="shared" si="0"/>
        <v>29327.13400000002</v>
      </c>
      <c r="V31" s="16">
        <f t="shared" si="1"/>
        <v>17904.600000000002</v>
      </c>
      <c r="W31" s="37">
        <f t="shared" si="2"/>
        <v>61.051311730631397</v>
      </c>
      <c r="X31" s="38"/>
    </row>
    <row r="32" spans="1:25" ht="31.5" x14ac:dyDescent="0.25">
      <c r="A32" s="4"/>
      <c r="B32" s="2" t="s">
        <v>11</v>
      </c>
      <c r="C32" s="17">
        <v>826.3</v>
      </c>
      <c r="D32" s="17">
        <v>498.4</v>
      </c>
      <c r="E32" s="16">
        <v>4.4000000000000004</v>
      </c>
      <c r="F32" s="16">
        <v>0.5</v>
      </c>
      <c r="G32" s="16">
        <v>1.4</v>
      </c>
      <c r="H32" s="16">
        <v>1.4</v>
      </c>
      <c r="I32" s="16">
        <v>7</v>
      </c>
      <c r="J32" s="16">
        <v>10.5</v>
      </c>
      <c r="K32" s="16">
        <v>1.2</v>
      </c>
      <c r="L32" s="16">
        <v>0.1</v>
      </c>
      <c r="M32" s="16">
        <v>0</v>
      </c>
      <c r="N32" s="16">
        <v>0</v>
      </c>
      <c r="O32" s="16">
        <v>35.799999999999997</v>
      </c>
      <c r="P32" s="16">
        <v>20</v>
      </c>
      <c r="Q32" s="16">
        <v>0.7</v>
      </c>
      <c r="R32" s="16">
        <v>0.8</v>
      </c>
      <c r="S32" s="16">
        <v>3.2</v>
      </c>
      <c r="T32" s="16">
        <v>64</v>
      </c>
      <c r="U32" s="16">
        <f t="shared" si="0"/>
        <v>880</v>
      </c>
      <c r="V32" s="16">
        <f t="shared" si="1"/>
        <v>595.69999999999993</v>
      </c>
      <c r="W32" s="37">
        <f t="shared" si="2"/>
        <v>67.693181818181813</v>
      </c>
      <c r="X32" s="38"/>
      <c r="Y32" s="36"/>
    </row>
    <row r="33" spans="1:24" ht="47.25" x14ac:dyDescent="0.25">
      <c r="A33" s="4">
        <v>5</v>
      </c>
      <c r="B33" s="2" t="s">
        <v>15</v>
      </c>
      <c r="C33" s="17">
        <f>61606.9-18463.3</f>
        <v>43143.600000000006</v>
      </c>
      <c r="D33" s="17">
        <f>63020.4-16566.2-498.4</f>
        <v>45955.799999999996</v>
      </c>
      <c r="E33" s="16">
        <f>9639-2695.9-4.4</f>
        <v>6938.7000000000007</v>
      </c>
      <c r="F33" s="16">
        <f>3791.6-1231.3-0.5</f>
        <v>2559.8000000000002</v>
      </c>
      <c r="G33" s="16">
        <f>6495.3-G32-G35</f>
        <v>3809.9000000000005</v>
      </c>
      <c r="H33" s="16">
        <f>8472.2-H32-H35</f>
        <v>5078.2000000000007</v>
      </c>
      <c r="I33" s="16">
        <f>14833-6370-7</f>
        <v>8456</v>
      </c>
      <c r="J33" s="16">
        <f>27338-7675-10.5</f>
        <v>19652.5</v>
      </c>
      <c r="K33" s="16">
        <f>443.4-1.2-128.9</f>
        <v>313.29999999999995</v>
      </c>
      <c r="L33" s="16">
        <f>308.2-87.1-0.1</f>
        <v>221</v>
      </c>
      <c r="M33" s="16">
        <f>216.64+0.48</f>
        <v>217.11999999999998</v>
      </c>
      <c r="N33" s="16">
        <v>135.1</v>
      </c>
      <c r="O33" s="16">
        <f>12154.9-2576.5-35.8</f>
        <v>9542.6</v>
      </c>
      <c r="P33" s="16">
        <f>8113.9-20-2429.6</f>
        <v>5664.2999999999993</v>
      </c>
      <c r="Q33" s="16">
        <f>4364-1324-0.7</f>
        <v>3039.3</v>
      </c>
      <c r="R33" s="16">
        <f>4073-1412-0.8</f>
        <v>2660.2</v>
      </c>
      <c r="S33" s="16">
        <f>11803.2-1848-3.2</f>
        <v>9952</v>
      </c>
      <c r="T33" s="16">
        <f>11659-1854-64</f>
        <v>9741</v>
      </c>
      <c r="U33" s="16">
        <f t="shared" si="0"/>
        <v>85412.520000000019</v>
      </c>
      <c r="V33" s="16">
        <f t="shared" si="1"/>
        <v>91667.900000000009</v>
      </c>
      <c r="W33" s="37">
        <f t="shared" si="2"/>
        <v>107.3237272474808</v>
      </c>
      <c r="X33" s="38"/>
    </row>
    <row r="34" spans="1:24" ht="16.5" x14ac:dyDescent="0.25">
      <c r="A34" s="4"/>
      <c r="B34" s="2" t="s">
        <v>16</v>
      </c>
      <c r="C34" s="17">
        <v>0</v>
      </c>
      <c r="D34" s="17">
        <v>1111.5</v>
      </c>
      <c r="E34" s="16">
        <v>32.4</v>
      </c>
      <c r="F34" s="16">
        <v>3</v>
      </c>
      <c r="G34" s="16">
        <v>9.9</v>
      </c>
      <c r="H34" s="16">
        <v>10</v>
      </c>
      <c r="I34" s="16">
        <v>50</v>
      </c>
      <c r="J34" s="16">
        <v>193</v>
      </c>
      <c r="K34" s="16">
        <v>6.9</v>
      </c>
      <c r="L34" s="16">
        <v>0.4</v>
      </c>
      <c r="M34" s="16">
        <v>0.48</v>
      </c>
      <c r="N34" s="16">
        <v>0</v>
      </c>
      <c r="O34" s="16">
        <v>262.2</v>
      </c>
      <c r="P34" s="16">
        <v>102</v>
      </c>
      <c r="Q34" s="16">
        <v>4.9000000000000004</v>
      </c>
      <c r="R34" s="16">
        <v>5.7</v>
      </c>
      <c r="S34" s="16">
        <v>24</v>
      </c>
      <c r="T34" s="16">
        <v>113</v>
      </c>
      <c r="U34" s="16">
        <f t="shared" si="0"/>
        <v>390.78</v>
      </c>
      <c r="V34" s="16">
        <f t="shared" si="1"/>
        <v>1538.6000000000001</v>
      </c>
      <c r="W34" s="37">
        <f t="shared" si="2"/>
        <v>393.725369773274</v>
      </c>
      <c r="X34" s="38"/>
    </row>
    <row r="35" spans="1:24" ht="31.5" x14ac:dyDescent="0.25">
      <c r="A35" s="4">
        <v>6</v>
      </c>
      <c r="B35" s="2" t="s">
        <v>12</v>
      </c>
      <c r="C35" s="17">
        <v>18463.3</v>
      </c>
      <c r="D35" s="17">
        <v>16566.2</v>
      </c>
      <c r="E35" s="16">
        <v>2695.9</v>
      </c>
      <c r="F35" s="16">
        <v>1231.3</v>
      </c>
      <c r="G35" s="16">
        <v>2684</v>
      </c>
      <c r="H35" s="16">
        <v>3392.6</v>
      </c>
      <c r="I35" s="16">
        <v>6370</v>
      </c>
      <c r="J35" s="16">
        <v>7675</v>
      </c>
      <c r="K35" s="16">
        <v>128.9</v>
      </c>
      <c r="L35" s="16">
        <v>87.1</v>
      </c>
      <c r="M35" s="16">
        <v>244.43</v>
      </c>
      <c r="N35" s="16">
        <v>136.30000000000001</v>
      </c>
      <c r="O35" s="16">
        <v>2576.5</v>
      </c>
      <c r="P35" s="16">
        <v>2429.6</v>
      </c>
      <c r="Q35" s="16">
        <v>1324</v>
      </c>
      <c r="R35" s="16">
        <v>1412</v>
      </c>
      <c r="S35" s="16">
        <v>1848</v>
      </c>
      <c r="T35" s="16">
        <v>1854</v>
      </c>
      <c r="U35" s="16">
        <f t="shared" si="0"/>
        <v>36335.03</v>
      </c>
      <c r="V35" s="16">
        <f t="shared" si="1"/>
        <v>34784.099999999991</v>
      </c>
      <c r="W35" s="37">
        <f t="shared" si="2"/>
        <v>95.731584644350079</v>
      </c>
      <c r="X35" s="38"/>
    </row>
    <row r="36" spans="1:24" ht="16.5" x14ac:dyDescent="0.25">
      <c r="A36" s="4">
        <v>7</v>
      </c>
      <c r="B36" s="2" t="s">
        <v>17</v>
      </c>
      <c r="C36" s="16"/>
      <c r="D36" s="18">
        <v>8654</v>
      </c>
      <c r="E36" s="16"/>
      <c r="F36" s="16">
        <v>7081.48</v>
      </c>
      <c r="G36" s="16"/>
      <c r="H36" s="16">
        <v>9670</v>
      </c>
      <c r="I36" s="16"/>
      <c r="J36" s="16">
        <v>10356</v>
      </c>
      <c r="K36" s="16"/>
      <c r="L36" s="16">
        <v>4331</v>
      </c>
      <c r="M36" s="16"/>
      <c r="N36" s="16">
        <v>8609</v>
      </c>
      <c r="O36" s="16"/>
      <c r="P36" s="16">
        <v>7474.46</v>
      </c>
      <c r="Q36" s="16"/>
      <c r="R36" s="16">
        <v>10907</v>
      </c>
      <c r="S36" s="16"/>
      <c r="T36" s="16">
        <v>8533</v>
      </c>
      <c r="U36" s="20"/>
      <c r="V36" s="16">
        <f>(D36+F36+H36+J36+L36+N36+P36+R36+T36)/9</f>
        <v>8401.7711111111112</v>
      </c>
      <c r="W36" s="35"/>
      <c r="X36" s="35"/>
    </row>
    <row r="37" spans="1:24" ht="17.25" thickBot="1" x14ac:dyDescent="0.3">
      <c r="A37" s="6">
        <v>8</v>
      </c>
      <c r="B37" s="3" t="s">
        <v>18</v>
      </c>
      <c r="C37" s="21"/>
      <c r="D37" s="22">
        <v>721</v>
      </c>
      <c r="E37" s="16"/>
      <c r="F37" s="20">
        <v>63</v>
      </c>
      <c r="G37" s="20"/>
      <c r="H37" s="20">
        <v>135</v>
      </c>
      <c r="I37" s="16"/>
      <c r="J37" s="20">
        <v>250</v>
      </c>
      <c r="K37" s="20"/>
      <c r="L37" s="20">
        <v>8</v>
      </c>
      <c r="M37" s="20"/>
      <c r="N37" s="20">
        <v>7</v>
      </c>
      <c r="O37" s="20"/>
      <c r="P37" s="20">
        <v>124</v>
      </c>
      <c r="Q37" s="16"/>
      <c r="R37" s="20">
        <v>45</v>
      </c>
      <c r="S37" s="20"/>
      <c r="T37" s="20">
        <v>82</v>
      </c>
      <c r="U37" s="20"/>
      <c r="V37" s="20">
        <f t="shared" si="1"/>
        <v>1435</v>
      </c>
      <c r="W37" s="35"/>
      <c r="X37" s="35"/>
    </row>
    <row r="39" spans="1:24" s="12" customFormat="1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22.5" x14ac:dyDescent="0.25">
      <c r="E40" s="13"/>
      <c r="F40" s="13"/>
      <c r="G40" s="13"/>
      <c r="H40" s="13"/>
      <c r="I40" s="13"/>
      <c r="J40" s="13"/>
      <c r="K40" s="13"/>
      <c r="L40" s="3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22.5" x14ac:dyDescent="0.25">
      <c r="E41" s="13"/>
      <c r="F41" s="13"/>
      <c r="G41" s="13"/>
      <c r="H41" s="13"/>
      <c r="I41" s="13"/>
      <c r="J41" s="13"/>
      <c r="K41" s="13"/>
      <c r="L41" s="3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22.5" x14ac:dyDescent="0.3"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34"/>
      <c r="M42" s="15"/>
      <c r="N42" s="15"/>
      <c r="O42" s="15"/>
      <c r="P42" s="15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22.5" x14ac:dyDescent="0.25">
      <c r="E43" s="13"/>
      <c r="F43" s="13"/>
      <c r="G43" s="13"/>
      <c r="H43" s="13"/>
      <c r="I43" s="13"/>
      <c r="J43" s="13"/>
      <c r="K43" s="13"/>
      <c r="L43" s="3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22.5" x14ac:dyDescent="0.25">
      <c r="E44" s="13"/>
      <c r="F44" s="13"/>
      <c r="G44" s="13"/>
      <c r="H44" s="13"/>
      <c r="I44" s="13"/>
      <c r="J44" s="13"/>
      <c r="K44" s="13"/>
      <c r="L44" s="3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22.5" x14ac:dyDescent="0.25">
      <c r="E45" s="13"/>
      <c r="F45" s="13"/>
      <c r="G45" s="13"/>
      <c r="H45" s="13"/>
      <c r="I45" s="13"/>
      <c r="J45" s="13"/>
      <c r="K45" s="13"/>
      <c r="L45" s="3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2" customFormat="1" ht="22.5" x14ac:dyDescent="0.25">
      <c r="E46" s="13"/>
      <c r="F46" s="13"/>
      <c r="G46" s="13"/>
      <c r="H46" s="13"/>
      <c r="I46" s="13"/>
      <c r="J46" s="13"/>
      <c r="K46" s="13"/>
      <c r="L46" s="3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2" customFormat="1" ht="22.5" x14ac:dyDescent="0.25">
      <c r="E47" s="13"/>
      <c r="F47" s="13"/>
      <c r="G47" s="13"/>
      <c r="H47" s="13"/>
      <c r="I47" s="13"/>
      <c r="J47" s="13"/>
      <c r="K47" s="13"/>
      <c r="L47" s="3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2" customFormat="1" x14ac:dyDescent="0.25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5:24" s="12" customFormat="1" x14ac:dyDescent="0.25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5:24" s="12" customFormat="1" x14ac:dyDescent="0.25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5:24" s="12" customFormat="1" x14ac:dyDescent="0.25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5:24" s="12" customFormat="1" x14ac:dyDescent="0.25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5:24" s="12" customFormat="1" x14ac:dyDescent="0.25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5:24" s="12" customFormat="1" x14ac:dyDescent="0.25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5:24" s="12" customFormat="1" x14ac:dyDescent="0.25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5:24" s="12" customFormat="1" x14ac:dyDescent="0.25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5:24" s="12" customFormat="1" x14ac:dyDescent="0.25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5:24" s="12" customFormat="1" x14ac:dyDescent="0.25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5:24" s="12" customFormat="1" x14ac:dyDescent="0.25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5:24" s="12" customFormat="1" x14ac:dyDescent="0.2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5:24" s="12" customFormat="1" x14ac:dyDescent="0.2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5:24" s="12" customFormat="1" x14ac:dyDescent="0.25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5:24" s="12" customFormat="1" x14ac:dyDescent="0.25"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5:24" s="12" customFormat="1" x14ac:dyDescent="0.25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5:24" s="12" customFormat="1" x14ac:dyDescent="0.25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5:24" s="12" customFormat="1" x14ac:dyDescent="0.25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5:24" s="12" customFormat="1" x14ac:dyDescent="0.25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</sheetData>
  <mergeCells count="49">
    <mergeCell ref="R15:X15"/>
    <mergeCell ref="R16:X16"/>
    <mergeCell ref="R1:X1"/>
    <mergeCell ref="R2:X2"/>
    <mergeCell ref="R3:X3"/>
    <mergeCell ref="R5:X5"/>
    <mergeCell ref="R6:X6"/>
    <mergeCell ref="R7:X7"/>
    <mergeCell ref="R8:X8"/>
    <mergeCell ref="R11:X11"/>
    <mergeCell ref="R12:X12"/>
    <mergeCell ref="R13:X13"/>
    <mergeCell ref="R14:X14"/>
    <mergeCell ref="R4:Y4"/>
    <mergeCell ref="A18:X18"/>
    <mergeCell ref="C20:D20"/>
    <mergeCell ref="E20:F20"/>
    <mergeCell ref="G20:H20"/>
    <mergeCell ref="K20:L20"/>
    <mergeCell ref="O20:P20"/>
    <mergeCell ref="Q20:R20"/>
    <mergeCell ref="S20:T20"/>
    <mergeCell ref="U20:V20"/>
    <mergeCell ref="W20:X22"/>
    <mergeCell ref="I20:J20"/>
    <mergeCell ref="M20:N20"/>
    <mergeCell ref="W26:X26"/>
    <mergeCell ref="C22:D22"/>
    <mergeCell ref="E22:F22"/>
    <mergeCell ref="G22:H22"/>
    <mergeCell ref="K22:L22"/>
    <mergeCell ref="O22:P22"/>
    <mergeCell ref="Q22:R22"/>
    <mergeCell ref="S22:T22"/>
    <mergeCell ref="U22:V22"/>
    <mergeCell ref="W23:X23"/>
    <mergeCell ref="W24:X24"/>
    <mergeCell ref="W25:X25"/>
    <mergeCell ref="I22:J22"/>
    <mergeCell ref="M22:N22"/>
    <mergeCell ref="W33:X33"/>
    <mergeCell ref="W34:X34"/>
    <mergeCell ref="W35:X35"/>
    <mergeCell ref="W27:X27"/>
    <mergeCell ref="W28:X28"/>
    <mergeCell ref="W29:X29"/>
    <mergeCell ref="W30:X30"/>
    <mergeCell ref="W31:X31"/>
    <mergeCell ref="W32:X32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2021-09-01T12:07:29Z</cp:lastPrinted>
  <dcterms:created xsi:type="dcterms:W3CDTF">2018-03-20T15:59:14Z</dcterms:created>
  <dcterms:modified xsi:type="dcterms:W3CDTF">2021-09-07T08:05:59Z</dcterms:modified>
</cp:coreProperties>
</file>