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9720" windowHeight="7080" activeTab="0"/>
  </bookViews>
  <sheets>
    <sheet name="Показники" sheetId="1" r:id="rId1"/>
  </sheets>
  <definedNames>
    <definedName name="_xlnm.Print_Area" localSheetId="0">'Показники'!$A$1:$K$213</definedName>
  </definedNames>
  <calcPr fullCalcOnLoad="1"/>
</workbook>
</file>

<file path=xl/sharedStrings.xml><?xml version="1.0" encoding="utf-8"?>
<sst xmlns="http://schemas.openxmlformats.org/spreadsheetml/2006/main" count="227" uniqueCount="127">
  <si>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</si>
  <si>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</si>
  <si>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</si>
  <si>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</si>
  <si>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</si>
  <si>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</si>
  <si>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</si>
  <si>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</si>
  <si>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</si>
  <si>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</si>
  <si>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</si>
  <si>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</si>
  <si>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</si>
  <si>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</si>
  <si>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</si>
  <si>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</si>
  <si>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</si>
  <si>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</si>
  <si>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</si>
  <si>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</si>
  <si>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</si>
  <si>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</si>
  <si>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</si>
  <si>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</si>
  <si>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</si>
  <si>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</si>
  <si>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</si>
  <si>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</si>
  <si>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</si>
  <si>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</si>
  <si>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</si>
  <si>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</si>
  <si>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</si>
  <si>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</si>
  <si>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</si>
  <si>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КПКВК 0611010</t>
  </si>
  <si>
    <t>0611010</t>
  </si>
  <si>
    <t>КПКВК  0819770</t>
  </si>
  <si>
    <t>0819770</t>
  </si>
  <si>
    <t>КПКВК 0813242, КПКВК 0213242</t>
  </si>
  <si>
    <t>0813242</t>
  </si>
  <si>
    <t>0213242</t>
  </si>
  <si>
    <t>0813180</t>
  </si>
  <si>
    <t>0813191</t>
  </si>
  <si>
    <t>КПКВК  0813180</t>
  </si>
  <si>
    <t>КПКВК  0813191</t>
  </si>
  <si>
    <t>середній розмір витрат на одного учня закладу загальної середньої освіти та  навчально-виховного комплексу в день, грн.</t>
  </si>
  <si>
    <t>КПКВК 0712000</t>
  </si>
  <si>
    <t>0712000</t>
  </si>
  <si>
    <t>Підпрограма 1. Соціальні гарантії захисникам України та членам їх сімей.</t>
  </si>
  <si>
    <t>Завдання 3. Забезпечити  поховання загиблих (померлих) захисників України</t>
  </si>
  <si>
    <t>кількість загиблих (померлих) захисників України, осіб</t>
  </si>
  <si>
    <t>Завдання 4. 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</si>
  <si>
    <t xml:space="preserve">кількість захисників України та членів сімей загиблих (померлих)  захисників України, осіб </t>
  </si>
  <si>
    <t>кількість отримувачів щомісячних додаткових гарантій, осіб</t>
  </si>
  <si>
    <t xml:space="preserve">кількість громадян, яким надані одноразові соціальні гарантії, осіб </t>
  </si>
  <si>
    <t xml:space="preserve">кількість громадян, яким надані щомісячні соціальні гарантії, осіб </t>
  </si>
  <si>
    <t>середній розмір наданих соціальних гарантій на 1 особу (одноразово), грн.</t>
  </si>
  <si>
    <t>середній розмір наданих соціальних гарантій на місяць на 1 особу, грн.</t>
  </si>
  <si>
    <t>середній розмір  щомісячних додаткових гарантій, грн./місяць на одну особу</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</si>
  <si>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</si>
  <si>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</si>
  <si>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t>Завдання 1. Забезпечити додаткове медичне обслуговування захисників України.</t>
  </si>
  <si>
    <t>Завдання 2.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</si>
  <si>
    <t xml:space="preserve">кількість захисників України, яким надані послуги з пільгового зубопротезування, осіб; </t>
  </si>
  <si>
    <t xml:space="preserve">кількість членів сімей загиблих (померлих) захисників України,  яким надані послуги з пільгового зубопротезування, осіб, в т.ч.: </t>
  </si>
  <si>
    <t>середні витрати на пільгове зубопротезування одного захисника України, в рік, грн.</t>
  </si>
  <si>
    <t>середні витрати  на пільгове зубопротезування одного члена сім'ї загиблого (померлого) захисника України, в рік, грн.</t>
  </si>
  <si>
    <t xml:space="preserve">Завдання 2. Забезпечити виплату соціальних гарантій громадянам, які мають особливі заслуги </t>
  </si>
  <si>
    <t>середня кількість днів харчування в дошкільному навчальному закладі</t>
  </si>
  <si>
    <t>Завдання 5. Забезпечити новорічними подарунками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t>
  </si>
  <si>
    <t>кількість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 які отримають новорічні подарунки, осіб</t>
  </si>
  <si>
    <t>кількість захисників України, членів їх сімей, членів сімей загиблих (померлих) захисників України, охоплених заходами, осіб</t>
  </si>
  <si>
    <t>середній розмір витрат на одну особу на проведення заходів, грн.</t>
  </si>
  <si>
    <t xml:space="preserve"> середній розмір матеріальної допомоги до святкових та визначних дат, грн.</t>
  </si>
  <si>
    <t>Мета: забезпечення надання соціальних гарантій вихованцям закладів дошкільної освіти, батьки яких є захисниками України або загиблими (померлими) захисниками України.</t>
  </si>
  <si>
    <t>Завдання 1. Забезпечити  безкоштовним харчуванням дітей раннього віку закладів дошкільної освіти, батьки яких є захисниками України або загиблими (померлими) захисниками України.</t>
  </si>
  <si>
    <t>кількість дітей  раннього віку закладів дошкільної освіти, батьки яких є захисниками України або загиблими (померлими) захисниками України,  звільнених від оплати за харування, осіб</t>
  </si>
  <si>
    <t>Завдання 2. Забезпечити  безкоштовним харчуванням дітей дошкільного віку закладів дошкільної освіти, батьки яких є захисниками України або загиблими (померлими) захисниками України.</t>
  </si>
  <si>
    <t>кількість дітей дошкільного віку закладів дошкільної освіти, батьки яких є захисниками України або загиблими (померлими) захисниками України, звільнених від оплати за харчування, осіб</t>
  </si>
  <si>
    <t>Завдання 3. Забезпечити  новорічними подарунками вихованців закладів дошкільної освіти, батьки яких є захисниками України або загиблими (померлими) захисниками України.</t>
  </si>
  <si>
    <t>кількість вихованців закладів дошкільної освіти, батьки яких є захисниками України або загиблими (померлими) захисниками України, які отримають новорічні подарунки, осіб</t>
  </si>
  <si>
    <t>Завдання 6.  Забезпечити організацію надання послуг, пов’язаних з проведенням заходів, та надання матеріальної допомоги до  святкових та визначних дат захисникам України, членам їх сімей, членам сімей загиблих (померлих) захисників України.</t>
  </si>
  <si>
    <t>кількість захисників України, членам сімей загиблих (померлих) захисників України, яким надана матеріальна допомога до святкових та визначних дат, осіб</t>
  </si>
  <si>
    <t xml:space="preserve"> Додаток 6</t>
  </si>
  <si>
    <t>Продовження додатка 6</t>
  </si>
  <si>
    <t>Відповідальний виконавець: Управління охорони здоров'я Сумської міської ради</t>
  </si>
  <si>
    <t>гривень</t>
  </si>
  <si>
    <t>Результативні показники виконання завдань програми Сумської міської територіальної громади «Соціальна підтримка захисників України                                                                                                    та членів їх сімей» на 2022-2024 роки»</t>
  </si>
  <si>
    <t>2022 рік (план)</t>
  </si>
  <si>
    <t>2023 рік (план)</t>
  </si>
  <si>
    <t>2024 рік (план)</t>
  </si>
  <si>
    <t>Разом (бюджет СМТГ)</t>
  </si>
  <si>
    <t>кількість захисників України  та членів їх сімей, яким надана пільга</t>
  </si>
  <si>
    <t>середній розмір витрат на надання пільг щодо оплати житлово-комунальних послуг на одного члена сім'ї захисника України, грн.</t>
  </si>
  <si>
    <t>Мета: Встановлення додаткових гарантій, забезпечення належного соціального захисту окремих категорій громадян.</t>
  </si>
  <si>
    <t>кількість членів сімей загиблих (померлих) захисників України, яким надано пільги, чол.</t>
  </si>
  <si>
    <t>середній розмір витрат на надання пільг на одного члена сім'ї загиблого (померлого) захисника України, грн.</t>
  </si>
  <si>
    <t>Підпрограма 5. Соціальна підтримка вихованців закладів дошкільної освіти, батьки яких є захисниками України або загиблими (померлими) захисниками України.</t>
  </si>
  <si>
    <t>Підпрограма 6. Соціальна підтримка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</si>
  <si>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навчально-виховного комплексу, вихованцям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</si>
  <si>
    <t>Завдання 1. Забезпечити безкоштовним сніданком або обідом учнів закладів загальної середньої освіти, навчально-виховного комплексу, безкоштовним харчуванням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</si>
  <si>
    <t>кількість учнів закладів загальної середньої освіти, навчально-виховного комплексу, батьки яких є захисниками України або загиблими (померлими) захисниками України, забезпечених безоплатним сніданком або обідом, осіб</t>
  </si>
  <si>
    <t>кількість дітей раннього віку в дошкільному підрозділі навчально-виховного комплексу та початкових школах, батьки яких є захисниками України або загиблими (померлими) захисниками України,  забезпечених безоплатним харчуванням, осіб</t>
  </si>
  <si>
    <t>кількість дітей дошкільного віку  в дошкільному підрозділі навчально-виховного комплексу та початкових школах, батьки яких є захисниками України або загиблими (померлими) захисниками України, забезпечених безоплатним харчуванням, осіб</t>
  </si>
  <si>
    <t>середня кількість днів харчування учнів в закладах загальної середньої освіти та  навчально-виховному комплексі</t>
  </si>
  <si>
    <t>середня кількість днів харчування дітей раннього віку в дошкільному підрозділі навчально-виховного комплексу та початкових школах</t>
  </si>
  <si>
    <t>середня кількість днів харчування дітей дошкільного віку в дошкільному підрозділі навчально-виховного комплексу та початкових школах</t>
  </si>
  <si>
    <t>середній розмір витрат на одну дитину дошкільного віку в дошкільному підрозділі навчально-виховного комплексу та початкових школах у день, грн.</t>
  </si>
  <si>
    <t>середній розмір витрат на одну дитину раннього віку в дошкільному підрозділі навчально-виховного комплексу та початкових школах у день, грн.</t>
  </si>
  <si>
    <t>Завдання 2. Забезпечити  новорічними подарунками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</si>
  <si>
    <t>кількість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 які отримають новорічні подарунки, осіб</t>
  </si>
  <si>
    <t>середні витрати на додаткове медичне обслуговування одного захисника України, в рік, грн.</t>
  </si>
  <si>
    <t>кількість захисників України, яким надане додаткове медичне обслуговування (КПКВК 0712100 Надання стоматологічної допомоги населенню), осіб</t>
  </si>
  <si>
    <t>Директор департаменту соціального захисту населення</t>
  </si>
  <si>
    <t>Сумської міської ради</t>
  </si>
  <si>
    <t>Т.О. Масік</t>
  </si>
  <si>
    <t>до програми Сумської міської територіальної громади «Cоціальна підтримка захисників України та членів їх сімей» на 2022-2024 роки»</t>
  </si>
  <si>
    <t>Підпрограма 2.  Надання пільг на оплату житлово-комунальних послуг захисникам України та членам їх сімей.</t>
  </si>
  <si>
    <t>Мета: Забезпечення надання пільг на оплату житлово-комунальних послуг захисникам України та членам їх сімей.</t>
  </si>
  <si>
    <t>Підпрограма 3. Соціальні гарантії громадянам, які мають особливі заслуги, та сім'ям загиблих.</t>
  </si>
  <si>
    <t>Підпрограма 4.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</si>
  <si>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</si>
  <si>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Завдання 1. Забезпечити відшкодування виконавцям житлово-комунальних послуг пільг, наданих в 2021 році,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</si>
  <si>
    <t>Завдання 1. 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сім’ям загиблих (померлих) захисників України (100% пільги (за виключенням розміру пільг, які надаються за рахунок коштів державного бюджету)).</t>
  </si>
  <si>
    <t>КПКВК 0611021</t>
  </si>
  <si>
    <t>0611021</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</si>
</sst>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
    <numFmt numFmtId="193" formatCode="#,##0.0"/>
  </numFmts>
  <fonts count="67">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b/>
      <sz val="16"/>
      <name val="Times New Roman"/>
      <family val="1"/>
    </font>
    <font>
      <sz val="12"/>
      <name val="Arial"/>
      <family val="2"/>
    </font>
    <font>
      <sz val="11"/>
      <name val="Arial"/>
      <family val="2"/>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1"/>
      <color indexed="10"/>
      <name val="Times New Roman"/>
      <family val="1"/>
    </font>
    <font>
      <sz val="12"/>
      <color indexed="10"/>
      <name val="Times New Roman"/>
      <family val="1"/>
    </font>
    <font>
      <sz val="10"/>
      <color indexed="10"/>
      <name val="Times New Roman"/>
      <family val="1"/>
    </font>
    <font>
      <b/>
      <sz val="13"/>
      <color indexed="10"/>
      <name val="Times New Roman"/>
      <family val="1"/>
    </font>
    <font>
      <sz val="13"/>
      <color indexed="10"/>
      <name val="Times New Roman"/>
      <family val="1"/>
    </font>
    <font>
      <b/>
      <sz val="11"/>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1"/>
      <color rgb="FFFF0000"/>
      <name val="Times New Roman"/>
      <family val="1"/>
    </font>
    <font>
      <sz val="12"/>
      <color rgb="FFFF0000"/>
      <name val="Times New Roman"/>
      <family val="1"/>
    </font>
    <font>
      <sz val="10"/>
      <color rgb="FFFF0000"/>
      <name val="Times New Roman"/>
      <family val="1"/>
    </font>
    <font>
      <b/>
      <sz val="13"/>
      <color rgb="FFFF0000"/>
      <name val="Times New Roman"/>
      <family val="1"/>
    </font>
    <font>
      <sz val="13"/>
      <color rgb="FFFF0000"/>
      <name val="Times New Roman"/>
      <family val="1"/>
    </font>
    <font>
      <b/>
      <sz val="11"/>
      <color rgb="FFFF0000"/>
      <name val="Times New Roman"/>
      <family val="1"/>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8" fillId="0" borderId="0" applyNumberForma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9"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58" fillId="32" borderId="0" applyNumberFormat="0" applyBorder="0" applyAlignment="0" applyProtection="0"/>
  </cellStyleXfs>
  <cellXfs count="144">
    <xf numFmtId="0" fontId="0" fillId="0" borderId="0" xfId="0" applyAlignment="1">
      <alignment/>
    </xf>
    <xf numFmtId="0" fontId="0" fillId="0" borderId="0" xfId="0" applyFont="1" applyFill="1" applyAlignment="1">
      <alignment/>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shrinkToFit="1"/>
    </xf>
    <xf numFmtId="0" fontId="0" fillId="0" borderId="10" xfId="0" applyFont="1" applyFill="1" applyBorder="1" applyAlignment="1">
      <alignment/>
    </xf>
    <xf numFmtId="0" fontId="3" fillId="0" borderId="10" xfId="0" applyFont="1" applyFill="1" applyBorder="1" applyAlignment="1">
      <alignment horizontal="center" vertical="center"/>
    </xf>
    <xf numFmtId="0" fontId="2" fillId="0" borderId="10" xfId="0" applyFont="1" applyFill="1" applyBorder="1" applyAlignment="1">
      <alignment horizontal="justify" vertic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4" fontId="12" fillId="0" borderId="10" xfId="0" applyNumberFormat="1" applyFont="1" applyFill="1" applyBorder="1" applyAlignment="1">
      <alignment/>
    </xf>
    <xf numFmtId="4" fontId="12" fillId="0" borderId="10" xfId="0" applyNumberFormat="1" applyFont="1" applyFill="1" applyBorder="1" applyAlignment="1">
      <alignment horizontal="center" vertical="center"/>
    </xf>
    <xf numFmtId="193" fontId="12" fillId="0" borderId="10" xfId="0" applyNumberFormat="1" applyFont="1" applyFill="1" applyBorder="1" applyAlignment="1">
      <alignment horizontal="center" vertical="center"/>
    </xf>
    <xf numFmtId="193" fontId="12"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top" wrapText="1"/>
    </xf>
    <xf numFmtId="0" fontId="2" fillId="0" borderId="10" xfId="0" applyFont="1" applyFill="1" applyBorder="1" applyAlignment="1">
      <alignment horizontal="justify" vertical="top" wrapText="1"/>
    </xf>
    <xf numFmtId="1" fontId="3" fillId="0" borderId="10" xfId="0" applyNumberFormat="1" applyFont="1" applyFill="1" applyBorder="1" applyAlignment="1">
      <alignment horizontal="left" wrapText="1"/>
    </xf>
    <xf numFmtId="1" fontId="2" fillId="0" borderId="10" xfId="0" applyNumberFormat="1" applyFont="1" applyFill="1" applyBorder="1" applyAlignment="1">
      <alignment horizontal="left" wrapText="1"/>
    </xf>
    <xf numFmtId="0" fontId="3" fillId="0" borderId="10"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4" fontId="4"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2" fontId="1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2" fillId="0" borderId="10" xfId="0" applyFont="1" applyFill="1" applyBorder="1" applyAlignment="1">
      <alignment/>
    </xf>
    <xf numFmtId="0" fontId="6" fillId="0" borderId="10" xfId="0" applyFont="1" applyFill="1" applyBorder="1" applyAlignment="1">
      <alignment horizontal="center" vertical="top" wrapText="1"/>
    </xf>
    <xf numFmtId="0" fontId="2" fillId="0" borderId="10" xfId="0" applyFont="1" applyFill="1" applyBorder="1" applyAlignment="1">
      <alignment horizontal="center" wrapText="1"/>
    </xf>
    <xf numFmtId="0" fontId="3" fillId="0" borderId="10" xfId="0" applyFont="1" applyFill="1" applyBorder="1" applyAlignment="1">
      <alignment horizontal="justify" vertical="center" wrapText="1"/>
    </xf>
    <xf numFmtId="1" fontId="12"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3" fontId="12" fillId="0" borderId="10" xfId="0" applyNumberFormat="1" applyFont="1" applyFill="1" applyBorder="1" applyAlignment="1">
      <alignment horizontal="center" vertical="center"/>
    </xf>
    <xf numFmtId="1" fontId="2" fillId="0" borderId="10" xfId="0" applyNumberFormat="1" applyFont="1" applyFill="1" applyBorder="1" applyAlignment="1">
      <alignment horizontal="left" vertical="center" wrapText="1"/>
    </xf>
    <xf numFmtId="0" fontId="2" fillId="0" borderId="10" xfId="0" applyFont="1" applyFill="1" applyBorder="1" applyAlignment="1">
      <alignment horizontal="justify" vertical="center" wrapText="1" shrinkToFit="1"/>
    </xf>
    <xf numFmtId="193" fontId="4" fillId="0" borderId="10" xfId="0" applyNumberFormat="1" applyFont="1" applyFill="1" applyBorder="1" applyAlignment="1">
      <alignment horizontal="center" vertical="center"/>
    </xf>
    <xf numFmtId="192" fontId="1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justify" vertical="center" wrapText="1" shrinkToFit="1"/>
    </xf>
    <xf numFmtId="1" fontId="3" fillId="0" borderId="10" xfId="0" applyNumberFormat="1" applyFont="1" applyFill="1" applyBorder="1" applyAlignment="1">
      <alignment horizontal="justify" vertical="center" wrapText="1"/>
    </xf>
    <xf numFmtId="192" fontId="12" fillId="0" borderId="10" xfId="0" applyNumberFormat="1" applyFont="1" applyFill="1" applyBorder="1" applyAlignment="1">
      <alignment horizontal="center" vertical="center"/>
    </xf>
    <xf numFmtId="0" fontId="7" fillId="0" borderId="0" xfId="0" applyFont="1" applyFill="1" applyAlignment="1">
      <alignment horizontal="center" vertical="center" textRotation="180"/>
    </xf>
    <xf numFmtId="49" fontId="2" fillId="0" borderId="10" xfId="0" applyNumberFormat="1" applyFont="1" applyFill="1" applyBorder="1" applyAlignment="1">
      <alignment horizontal="justify" vertical="center" wrapText="1"/>
    </xf>
    <xf numFmtId="0" fontId="3" fillId="0" borderId="10" xfId="0" applyFont="1" applyFill="1" applyBorder="1" applyAlignment="1">
      <alignment horizontal="left" vertical="top" wrapText="1"/>
    </xf>
    <xf numFmtId="0" fontId="3" fillId="0" borderId="10" xfId="0" applyFont="1" applyFill="1" applyBorder="1" applyAlignment="1">
      <alignment vertical="center" wrapText="1"/>
    </xf>
    <xf numFmtId="49" fontId="10" fillId="0" borderId="10" xfId="0" applyNumberFormat="1" applyFont="1" applyFill="1" applyBorder="1" applyAlignment="1">
      <alignment horizontal="center"/>
    </xf>
    <xf numFmtId="0" fontId="5" fillId="0" borderId="10" xfId="0" applyFont="1" applyFill="1" applyBorder="1" applyAlignment="1">
      <alignment horizontal="left"/>
    </xf>
    <xf numFmtId="0" fontId="3" fillId="0" borderId="10" xfId="0" applyFont="1" applyFill="1" applyBorder="1" applyAlignment="1">
      <alignment wrapText="1"/>
    </xf>
    <xf numFmtId="0" fontId="1" fillId="0" borderId="10" xfId="0" applyFont="1" applyFill="1" applyBorder="1" applyAlignment="1">
      <alignment horizontal="left"/>
    </xf>
    <xf numFmtId="4" fontId="4" fillId="0" borderId="10" xfId="0" applyNumberFormat="1" applyFont="1" applyFill="1" applyBorder="1" applyAlignment="1">
      <alignment horizontal="center"/>
    </xf>
    <xf numFmtId="2" fontId="2"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49" fontId="10"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top" wrapText="1"/>
    </xf>
    <xf numFmtId="0"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shrinkToFi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3" fillId="0" borderId="0" xfId="0" applyFont="1" applyFill="1" applyBorder="1" applyAlignment="1">
      <alignment horizontal="left" vertical="top" wrapText="1"/>
    </xf>
    <xf numFmtId="0" fontId="5" fillId="0" borderId="10" xfId="0" applyFont="1" applyFill="1" applyBorder="1" applyAlignment="1">
      <alignment horizontal="justify" vertical="top" wrapText="1"/>
    </xf>
    <xf numFmtId="0" fontId="1"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0" fillId="0" borderId="0" xfId="0" applyFont="1" applyFill="1" applyBorder="1" applyAlignment="1">
      <alignment/>
    </xf>
    <xf numFmtId="192" fontId="3" fillId="0" borderId="0" xfId="0" applyNumberFormat="1" applyFont="1" applyFill="1" applyBorder="1" applyAlignment="1">
      <alignment horizontal="center" vertical="center"/>
    </xf>
    <xf numFmtId="4" fontId="3" fillId="0" borderId="0" xfId="0" applyNumberFormat="1" applyFont="1" applyFill="1" applyBorder="1" applyAlignment="1">
      <alignment/>
    </xf>
    <xf numFmtId="0" fontId="3" fillId="0" borderId="0" xfId="0" applyNumberFormat="1" applyFont="1" applyFill="1" applyBorder="1" applyAlignment="1">
      <alignment horizontal="center" vertical="center"/>
    </xf>
    <xf numFmtId="0" fontId="11" fillId="0" borderId="10" xfId="0" applyFont="1" applyFill="1" applyBorder="1" applyAlignment="1">
      <alignment/>
    </xf>
    <xf numFmtId="4" fontId="12" fillId="33" borderId="10" xfId="0" applyNumberFormat="1" applyFont="1" applyFill="1" applyBorder="1" applyAlignment="1">
      <alignment horizontal="center" vertical="center"/>
    </xf>
    <xf numFmtId="0" fontId="14" fillId="0" borderId="0" xfId="0" applyFont="1" applyFill="1" applyAlignment="1">
      <alignment horizontal="center"/>
    </xf>
    <xf numFmtId="0" fontId="5" fillId="0" borderId="11" xfId="0" applyFont="1" applyFill="1" applyBorder="1" applyAlignment="1">
      <alignment horizontal="left" vertical="center" wrapText="1"/>
    </xf>
    <xf numFmtId="0" fontId="59" fillId="0" borderId="0" xfId="0" applyFont="1" applyFill="1" applyAlignment="1">
      <alignment/>
    </xf>
    <xf numFmtId="0" fontId="59" fillId="0" borderId="0" xfId="0" applyFont="1" applyFill="1" applyBorder="1" applyAlignment="1">
      <alignment/>
    </xf>
    <xf numFmtId="0" fontId="60" fillId="0" borderId="0" xfId="0" applyFont="1" applyFill="1" applyBorder="1" applyAlignment="1">
      <alignment horizontal="left" vertical="top" wrapText="1"/>
    </xf>
    <xf numFmtId="0" fontId="61" fillId="0" borderId="0" xfId="0" applyFont="1" applyFill="1" applyAlignment="1">
      <alignment horizontal="left"/>
    </xf>
    <xf numFmtId="0" fontId="62" fillId="0" borderId="0" xfId="0" applyFont="1" applyFill="1" applyAlignment="1">
      <alignment horizontal="center"/>
    </xf>
    <xf numFmtId="0" fontId="60" fillId="0" borderId="10" xfId="0" applyFont="1" applyFill="1" applyBorder="1" applyAlignment="1">
      <alignment horizontal="justify" vertical="top" wrapText="1"/>
    </xf>
    <xf numFmtId="4" fontId="63" fillId="0" borderId="10" xfId="0" applyNumberFormat="1" applyFont="1" applyFill="1" applyBorder="1" applyAlignment="1">
      <alignment horizontal="center" vertical="top" wrapText="1"/>
    </xf>
    <xf numFmtId="0" fontId="59" fillId="0" borderId="10" xfId="0" applyFont="1" applyFill="1" applyBorder="1" applyAlignment="1">
      <alignment/>
    </xf>
    <xf numFmtId="4" fontId="60" fillId="0" borderId="10" xfId="0" applyNumberFormat="1" applyFont="1" applyFill="1" applyBorder="1" applyAlignment="1">
      <alignment/>
    </xf>
    <xf numFmtId="4" fontId="64" fillId="0" borderId="10" xfId="0" applyNumberFormat="1" applyFont="1" applyFill="1" applyBorder="1" applyAlignment="1">
      <alignment horizontal="center" vertical="center"/>
    </xf>
    <xf numFmtId="4" fontId="64" fillId="0" borderId="10" xfId="0" applyNumberFormat="1" applyFont="1" applyFill="1" applyBorder="1" applyAlignment="1">
      <alignment horizontal="center" vertical="center" wrapText="1"/>
    </xf>
    <xf numFmtId="4" fontId="60" fillId="0" borderId="1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0" fontId="66" fillId="0" borderId="0" xfId="0" applyFont="1" applyFill="1" applyAlignment="1">
      <alignment horizontal="center" vertical="center" textRotation="180"/>
    </xf>
    <xf numFmtId="0" fontId="60" fillId="0" borderId="0" xfId="0" applyNumberFormat="1" applyFont="1" applyFill="1" applyBorder="1" applyAlignment="1">
      <alignment horizontal="center" vertical="center"/>
    </xf>
    <xf numFmtId="4" fontId="60" fillId="0" borderId="0" xfId="0" applyNumberFormat="1" applyFont="1" applyFill="1" applyBorder="1" applyAlignment="1">
      <alignment horizontal="center" vertical="center"/>
    </xf>
    <xf numFmtId="0" fontId="60" fillId="0" borderId="0" xfId="0" applyFont="1" applyFill="1" applyBorder="1" applyAlignment="1">
      <alignment vertical="center" wrapText="1"/>
    </xf>
    <xf numFmtId="192" fontId="64" fillId="0" borderId="0" xfId="0" applyNumberFormat="1" applyFont="1" applyFill="1" applyBorder="1" applyAlignment="1">
      <alignment horizontal="center" vertical="center"/>
    </xf>
    <xf numFmtId="0" fontId="61" fillId="0" borderId="10" xfId="0" applyFont="1" applyFill="1" applyBorder="1" applyAlignment="1">
      <alignment horizontal="justify" vertical="top" wrapText="1"/>
    </xf>
    <xf numFmtId="0" fontId="60" fillId="0" borderId="0" xfId="0" applyFont="1" applyFill="1" applyBorder="1" applyAlignment="1">
      <alignment horizontal="justify" vertical="center" wrapText="1"/>
    </xf>
    <xf numFmtId="0" fontId="59" fillId="0" borderId="0" xfId="0" applyFont="1" applyFill="1" applyBorder="1" applyAlignment="1">
      <alignment horizontal="center" vertical="center"/>
    </xf>
    <xf numFmtId="193" fontId="64" fillId="0" borderId="0" xfId="0" applyNumberFormat="1" applyFont="1" applyFill="1" applyBorder="1" applyAlignment="1">
      <alignment horizontal="center" vertical="center"/>
    </xf>
    <xf numFmtId="193" fontId="64" fillId="0" borderId="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0" fontId="0" fillId="0" borderId="0" xfId="0" applyFont="1" applyFill="1" applyAlignment="1">
      <alignment horizontal="left" vertical="center"/>
    </xf>
    <xf numFmtId="0" fontId="10" fillId="0" borderId="10" xfId="0" applyFont="1" applyFill="1" applyBorder="1" applyAlignment="1">
      <alignment horizontal="center" vertical="center"/>
    </xf>
    <xf numFmtId="193" fontId="4"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0" xfId="0" applyFont="1" applyFill="1" applyAlignment="1">
      <alignment/>
    </xf>
    <xf numFmtId="0" fontId="7" fillId="0" borderId="0" xfId="0" applyFont="1" applyFill="1" applyAlignment="1">
      <alignment/>
    </xf>
    <xf numFmtId="0" fontId="5" fillId="0" borderId="0" xfId="0" applyFont="1" applyFill="1" applyAlignment="1">
      <alignment/>
    </xf>
    <xf numFmtId="193"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3" fillId="0" borderId="10" xfId="0" applyFont="1" applyFill="1" applyBorder="1" applyAlignment="1">
      <alignment/>
    </xf>
    <xf numFmtId="0" fontId="11" fillId="0" borderId="0" xfId="0" applyFont="1" applyFill="1" applyAlignment="1">
      <alignment/>
    </xf>
    <xf numFmtId="0" fontId="0" fillId="0" borderId="0" xfId="0" applyFont="1" applyFill="1" applyAlignment="1">
      <alignment horizontal="center" vertical="center"/>
    </xf>
    <xf numFmtId="0" fontId="7" fillId="0" borderId="0" xfId="0" applyFont="1" applyFill="1" applyAlignment="1">
      <alignment horizontal="justify" vertical="top" wrapText="1"/>
    </xf>
    <xf numFmtId="192" fontId="5" fillId="0" borderId="0" xfId="0" applyNumberFormat="1" applyFont="1" applyFill="1" applyBorder="1" applyAlignment="1">
      <alignment horizontal="right" vertical="center"/>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4" fillId="0" borderId="12"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2" fillId="0" borderId="12"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0" fontId="7" fillId="0" borderId="0" xfId="0" applyFont="1" applyFill="1" applyAlignment="1">
      <alignment horizontal="center"/>
    </xf>
    <xf numFmtId="0" fontId="13" fillId="0" borderId="0" xfId="0" applyFont="1" applyFill="1" applyAlignment="1">
      <alignment horizontal="center" vertical="center" wrapText="1"/>
    </xf>
    <xf numFmtId="1" fontId="5" fillId="0" borderId="12" xfId="0" applyNumberFormat="1" applyFont="1" applyFill="1" applyBorder="1" applyAlignment="1">
      <alignment horizontal="left" vertical="center" wrapText="1"/>
    </xf>
    <xf numFmtId="1" fontId="5" fillId="0" borderId="11" xfId="0" applyNumberFormat="1" applyFont="1" applyFill="1" applyBorder="1" applyAlignment="1">
      <alignment horizontal="left" vertical="center" wrapText="1"/>
    </xf>
    <xf numFmtId="1" fontId="5" fillId="0" borderId="13" xfId="0" applyNumberFormat="1" applyFont="1" applyFill="1" applyBorder="1" applyAlignment="1">
      <alignment horizontal="left" vertical="center" wrapText="1"/>
    </xf>
    <xf numFmtId="0" fontId="5" fillId="0" borderId="10" xfId="0" applyFont="1" applyFill="1" applyBorder="1" applyAlignment="1">
      <alignment horizontal="left"/>
    </xf>
    <xf numFmtId="1" fontId="4" fillId="0" borderId="12" xfId="0" applyNumberFormat="1" applyFont="1" applyFill="1" applyBorder="1" applyAlignment="1">
      <alignment horizontal="left" vertical="center" wrapText="1"/>
    </xf>
    <xf numFmtId="1" fontId="4" fillId="0" borderId="11" xfId="0" applyNumberFormat="1" applyFont="1" applyFill="1" applyBorder="1" applyAlignment="1">
      <alignment horizontal="left" vertical="center" wrapText="1"/>
    </xf>
    <xf numFmtId="1" fontId="4" fillId="0" borderId="13"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5" fillId="0" borderId="10" xfId="0" applyFont="1" applyFill="1" applyBorder="1" applyAlignment="1">
      <alignment horizontal="justify" vertical="center" wrapText="1"/>
    </xf>
    <xf numFmtId="0" fontId="66" fillId="0" borderId="0" xfId="0" applyFont="1" applyFill="1" applyAlignment="1">
      <alignment horizontal="left"/>
    </xf>
    <xf numFmtId="0" fontId="5" fillId="0" borderId="12"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4" fillId="0" borderId="10"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2"/>
  <sheetViews>
    <sheetView tabSelected="1" zoomScale="80" zoomScaleNormal="80" zoomScaleSheetLayoutView="90" zoomScalePageLayoutView="0" workbookViewId="0" topLeftCell="A10">
      <selection activeCell="D28" sqref="D28"/>
    </sheetView>
  </sheetViews>
  <sheetFormatPr defaultColWidth="9.140625" defaultRowHeight="12.75"/>
  <cols>
    <col min="1" max="1" width="72.140625" style="75" customWidth="1"/>
    <col min="2" max="2" width="14.7109375" style="75" customWidth="1"/>
    <col min="3" max="3" width="16.140625" style="75" customWidth="1"/>
    <col min="4" max="4" width="16.57421875" style="75" customWidth="1"/>
    <col min="5" max="5" width="14.140625" style="75" customWidth="1"/>
    <col min="6" max="6" width="16.28125" style="75" customWidth="1"/>
    <col min="7" max="7" width="16.421875" style="75" customWidth="1"/>
    <col min="8" max="8" width="13.7109375" style="75" customWidth="1"/>
    <col min="9" max="9" width="16.421875" style="75" customWidth="1"/>
    <col min="10" max="10" width="16.57421875" style="75" customWidth="1"/>
    <col min="11" max="11" width="16.28125" style="75" customWidth="1"/>
    <col min="12" max="16384" width="9.140625" style="75" customWidth="1"/>
  </cols>
  <sheetData>
    <row r="1" spans="8:11" ht="23.25" customHeight="1">
      <c r="H1" s="123" t="s">
        <v>84</v>
      </c>
      <c r="I1" s="123"/>
      <c r="J1" s="123"/>
      <c r="K1" s="123"/>
    </row>
    <row r="2" spans="1:11" ht="153" customHeight="1">
      <c r="A2" s="76"/>
      <c r="H2" s="111" t="s">
        <v>117</v>
      </c>
      <c r="I2" s="111"/>
      <c r="J2" s="111"/>
      <c r="K2" s="111"/>
    </row>
    <row r="3" spans="1:11" ht="18.75">
      <c r="A3" s="77"/>
      <c r="H3" s="139"/>
      <c r="I3" s="139"/>
      <c r="J3" s="139"/>
      <c r="K3" s="139"/>
    </row>
    <row r="4" spans="8:10" ht="15.75">
      <c r="H4" s="78"/>
      <c r="I4" s="78"/>
      <c r="J4" s="78"/>
    </row>
    <row r="5" spans="1:11" ht="42" customHeight="1">
      <c r="A5" s="124" t="s">
        <v>88</v>
      </c>
      <c r="B5" s="124"/>
      <c r="C5" s="124"/>
      <c r="D5" s="124"/>
      <c r="E5" s="124"/>
      <c r="F5" s="124"/>
      <c r="G5" s="124"/>
      <c r="H5" s="124"/>
      <c r="I5" s="124"/>
      <c r="J5" s="124"/>
      <c r="K5" s="124"/>
    </row>
    <row r="6" spans="1:11" ht="24" customHeight="1">
      <c r="A6" s="79"/>
      <c r="K6" s="73" t="s">
        <v>87</v>
      </c>
    </row>
    <row r="7" spans="1:11" ht="14.25" customHeight="1">
      <c r="A7" s="116" t="s">
        <v>32</v>
      </c>
      <c r="B7" s="116" t="s">
        <v>18</v>
      </c>
      <c r="C7" s="116" t="s">
        <v>89</v>
      </c>
      <c r="D7" s="116"/>
      <c r="E7" s="116"/>
      <c r="F7" s="116" t="s">
        <v>90</v>
      </c>
      <c r="G7" s="116"/>
      <c r="H7" s="116"/>
      <c r="I7" s="116" t="s">
        <v>91</v>
      </c>
      <c r="J7" s="116"/>
      <c r="K7" s="116"/>
    </row>
    <row r="8" spans="1:11" ht="15" customHeight="1">
      <c r="A8" s="116"/>
      <c r="B8" s="116"/>
      <c r="C8" s="116"/>
      <c r="D8" s="116"/>
      <c r="E8" s="116"/>
      <c r="F8" s="116"/>
      <c r="G8" s="116"/>
      <c r="H8" s="116"/>
      <c r="I8" s="116"/>
      <c r="J8" s="116"/>
      <c r="K8" s="116"/>
    </row>
    <row r="9" spans="1:11" ht="18.75" customHeight="1">
      <c r="A9" s="116"/>
      <c r="B9" s="116"/>
      <c r="C9" s="116" t="s">
        <v>92</v>
      </c>
      <c r="D9" s="116" t="s">
        <v>0</v>
      </c>
      <c r="E9" s="116"/>
      <c r="F9" s="116" t="s">
        <v>92</v>
      </c>
      <c r="G9" s="116" t="s">
        <v>0</v>
      </c>
      <c r="H9" s="116"/>
      <c r="I9" s="116" t="s">
        <v>92</v>
      </c>
      <c r="J9" s="116" t="s">
        <v>0</v>
      </c>
      <c r="K9" s="116"/>
    </row>
    <row r="10" spans="1:11" ht="36.75" customHeight="1">
      <c r="A10" s="116"/>
      <c r="B10" s="116"/>
      <c r="C10" s="116"/>
      <c r="D10" s="2" t="s">
        <v>1</v>
      </c>
      <c r="E10" s="2" t="s">
        <v>2</v>
      </c>
      <c r="F10" s="116"/>
      <c r="G10" s="2" t="s">
        <v>1</v>
      </c>
      <c r="H10" s="2" t="s">
        <v>2</v>
      </c>
      <c r="I10" s="116"/>
      <c r="J10" s="2" t="s">
        <v>1</v>
      </c>
      <c r="K10" s="2" t="s">
        <v>2</v>
      </c>
    </row>
    <row r="11" spans="1:11" ht="15.75" customHeight="1">
      <c r="A11" s="2">
        <v>1</v>
      </c>
      <c r="B11" s="28">
        <v>2</v>
      </c>
      <c r="C11" s="29">
        <v>3</v>
      </c>
      <c r="D11" s="29">
        <v>4</v>
      </c>
      <c r="E11" s="29">
        <v>5</v>
      </c>
      <c r="F11" s="29">
        <v>6</v>
      </c>
      <c r="G11" s="29">
        <v>7</v>
      </c>
      <c r="H11" s="29">
        <v>8</v>
      </c>
      <c r="I11" s="29">
        <v>9</v>
      </c>
      <c r="J11" s="29">
        <v>10</v>
      </c>
      <c r="K11" s="29">
        <v>11</v>
      </c>
    </row>
    <row r="12" spans="1:11" s="110" customFormat="1" ht="27.75" customHeight="1">
      <c r="A12" s="3" t="s">
        <v>29</v>
      </c>
      <c r="B12" s="53"/>
      <c r="C12" s="21">
        <f>D12+E12</f>
        <v>36618834</v>
      </c>
      <c r="D12" s="21">
        <f>D17+D81+D94+D120+D125+D158+D188</f>
        <v>36618834</v>
      </c>
      <c r="E12" s="21">
        <f>E17+E81+E120+E125+E158</f>
        <v>0</v>
      </c>
      <c r="F12" s="21">
        <f>G12+H12</f>
        <v>35367149</v>
      </c>
      <c r="G12" s="21">
        <f>G17+G81+G94+G120+G125+G158+G188</f>
        <v>35367149</v>
      </c>
      <c r="H12" s="21">
        <f>+H17+H81+H120+H125+H158</f>
        <v>0</v>
      </c>
      <c r="I12" s="21">
        <f>J12+K12</f>
        <v>16389283</v>
      </c>
      <c r="J12" s="21">
        <f>J17+J81+J94+J120+J125+J158+J188</f>
        <v>16389283</v>
      </c>
      <c r="K12" s="21">
        <f>+K17+K81+K120+K125+K158</f>
        <v>0</v>
      </c>
    </row>
    <row r="13" spans="1:11" ht="17.25" customHeight="1">
      <c r="A13" s="3" t="s">
        <v>39</v>
      </c>
      <c r="B13" s="5"/>
      <c r="C13" s="6"/>
      <c r="D13" s="6"/>
      <c r="E13" s="6"/>
      <c r="F13" s="6"/>
      <c r="G13" s="6"/>
      <c r="H13" s="6"/>
      <c r="I13" s="6"/>
      <c r="J13" s="6"/>
      <c r="K13" s="6"/>
    </row>
    <row r="14" spans="1:11" ht="33" customHeight="1">
      <c r="A14" s="4" t="s">
        <v>27</v>
      </c>
      <c r="B14" s="5"/>
      <c r="C14" s="6"/>
      <c r="D14" s="6"/>
      <c r="E14" s="6"/>
      <c r="F14" s="6"/>
      <c r="G14" s="6"/>
      <c r="H14" s="6"/>
      <c r="I14" s="6"/>
      <c r="J14" s="6"/>
      <c r="K14" s="6"/>
    </row>
    <row r="15" spans="1:11" ht="29.25" customHeight="1">
      <c r="A15" s="129" t="s">
        <v>49</v>
      </c>
      <c r="B15" s="130"/>
      <c r="C15" s="130"/>
      <c r="D15" s="130"/>
      <c r="E15" s="130"/>
      <c r="F15" s="130"/>
      <c r="G15" s="130"/>
      <c r="H15" s="130"/>
      <c r="I15" s="130"/>
      <c r="J15" s="130"/>
      <c r="K15" s="131"/>
    </row>
    <row r="16" spans="1:11" ht="31.5" customHeight="1">
      <c r="A16" s="125" t="s">
        <v>16</v>
      </c>
      <c r="B16" s="126"/>
      <c r="C16" s="126"/>
      <c r="D16" s="126"/>
      <c r="E16" s="126"/>
      <c r="F16" s="126"/>
      <c r="G16" s="126"/>
      <c r="H16" s="126"/>
      <c r="I16" s="126"/>
      <c r="J16" s="126"/>
      <c r="K16" s="127"/>
    </row>
    <row r="17" spans="1:11" s="109" customFormat="1" ht="23.25" customHeight="1">
      <c r="A17" s="116" t="s">
        <v>30</v>
      </c>
      <c r="B17" s="108" t="s">
        <v>14</v>
      </c>
      <c r="C17" s="21">
        <f>D17+E17</f>
        <v>24570417</v>
      </c>
      <c r="D17" s="21">
        <f>D18+D19</f>
        <v>24570417</v>
      </c>
      <c r="E17" s="21">
        <f>E18+E19</f>
        <v>0</v>
      </c>
      <c r="F17" s="21">
        <f>G17+H17</f>
        <v>22911540</v>
      </c>
      <c r="G17" s="21">
        <f>SUM(G18:G19)</f>
        <v>22911540</v>
      </c>
      <c r="H17" s="21">
        <f>SUM(H18:H19)</f>
        <v>0</v>
      </c>
      <c r="I17" s="21">
        <f>J17+K17</f>
        <v>3440520</v>
      </c>
      <c r="J17" s="21">
        <f>SUM(J18:J19)</f>
        <v>3440520</v>
      </c>
      <c r="K17" s="21">
        <f>SUM(K18:K19)</f>
        <v>0</v>
      </c>
    </row>
    <row r="18" spans="1:11" s="109" customFormat="1" ht="31.5" customHeight="1">
      <c r="A18" s="116"/>
      <c r="B18" s="23" t="s">
        <v>40</v>
      </c>
      <c r="C18" s="21">
        <f>D18+E18</f>
        <v>24512097</v>
      </c>
      <c r="D18" s="21">
        <f>D20+D28+D48+D56+D64</f>
        <v>24512097</v>
      </c>
      <c r="E18" s="21">
        <f>E20+E28+E48+E56+E64</f>
        <v>0</v>
      </c>
      <c r="F18" s="21">
        <f>+G18</f>
        <v>22850100</v>
      </c>
      <c r="G18" s="21">
        <f>G20+G28+G48+G56+G64</f>
        <v>22850100</v>
      </c>
      <c r="H18" s="21">
        <f>H20+H28+H48+H56+H64</f>
        <v>0</v>
      </c>
      <c r="I18" s="21">
        <f>I20+I28+I48+I56+I64</f>
        <v>3376000</v>
      </c>
      <c r="J18" s="21">
        <f>J20+J28+J48+J56+J64</f>
        <v>3376000</v>
      </c>
      <c r="K18" s="21">
        <f>K20+K28+K48+K56+K64</f>
        <v>0</v>
      </c>
    </row>
    <row r="19" spans="1:11" s="109" customFormat="1" ht="29.25" customHeight="1">
      <c r="A19" s="116"/>
      <c r="B19" s="23" t="s">
        <v>41</v>
      </c>
      <c r="C19" s="21">
        <f>+C40</f>
        <v>58320</v>
      </c>
      <c r="D19" s="21">
        <f>D40</f>
        <v>58320</v>
      </c>
      <c r="E19" s="21">
        <f>+E40</f>
        <v>0</v>
      </c>
      <c r="F19" s="21">
        <f>+F40</f>
        <v>61440</v>
      </c>
      <c r="G19" s="21">
        <f>+G40</f>
        <v>61440</v>
      </c>
      <c r="H19" s="21">
        <f>H40</f>
        <v>0</v>
      </c>
      <c r="I19" s="21">
        <f>+I40</f>
        <v>64520</v>
      </c>
      <c r="J19" s="21">
        <f>+J40</f>
        <v>64520</v>
      </c>
      <c r="K19" s="21">
        <f>K40</f>
        <v>0</v>
      </c>
    </row>
    <row r="20" spans="1:11" s="1" customFormat="1" ht="31.5" customHeight="1">
      <c r="A20" s="7" t="s">
        <v>31</v>
      </c>
      <c r="B20" s="23" t="s">
        <v>40</v>
      </c>
      <c r="C20" s="8">
        <f>E20+D20</f>
        <v>1725180</v>
      </c>
      <c r="D20" s="8">
        <v>1725180</v>
      </c>
      <c r="E20" s="8">
        <v>0</v>
      </c>
      <c r="F20" s="8">
        <f>H20+G20</f>
        <v>1794323</v>
      </c>
      <c r="G20" s="21">
        <v>1794323</v>
      </c>
      <c r="H20" s="21">
        <f>E20*1.05</f>
        <v>0</v>
      </c>
      <c r="I20" s="8">
        <f>K20+J20</f>
        <v>1847640</v>
      </c>
      <c r="J20" s="21">
        <v>1847640</v>
      </c>
      <c r="K20" s="21">
        <f>H20*1.043</f>
        <v>0</v>
      </c>
    </row>
    <row r="21" spans="1:11" ht="18" customHeight="1">
      <c r="A21" s="15" t="s">
        <v>3</v>
      </c>
      <c r="B21" s="24"/>
      <c r="C21" s="9"/>
      <c r="D21" s="9"/>
      <c r="E21" s="9"/>
      <c r="F21" s="9"/>
      <c r="G21" s="9"/>
      <c r="H21" s="9"/>
      <c r="I21" s="9"/>
      <c r="J21" s="9"/>
      <c r="K21" s="9"/>
    </row>
    <row r="22" spans="1:11" ht="15">
      <c r="A22" s="16" t="s">
        <v>4</v>
      </c>
      <c r="B22" s="24"/>
      <c r="C22" s="9"/>
      <c r="D22" s="9"/>
      <c r="E22" s="9"/>
      <c r="F22" s="9"/>
      <c r="G22" s="9"/>
      <c r="H22" s="9"/>
      <c r="I22" s="9"/>
      <c r="J22" s="9"/>
      <c r="K22" s="9"/>
    </row>
    <row r="23" spans="1:11" ht="18" customHeight="1">
      <c r="A23" s="17" t="s">
        <v>8</v>
      </c>
      <c r="B23" s="24"/>
      <c r="C23" s="10">
        <f>D23+E23</f>
        <v>163</v>
      </c>
      <c r="D23" s="10">
        <v>163</v>
      </c>
      <c r="E23" s="10">
        <v>0</v>
      </c>
      <c r="F23" s="10">
        <f>G23+H23</f>
        <v>173</v>
      </c>
      <c r="G23" s="10">
        <v>173</v>
      </c>
      <c r="H23" s="10">
        <v>0</v>
      </c>
      <c r="I23" s="10">
        <f>J23+K23</f>
        <v>180</v>
      </c>
      <c r="J23" s="10">
        <v>180</v>
      </c>
      <c r="K23" s="10">
        <v>0</v>
      </c>
    </row>
    <row r="24" spans="1:11" ht="17.25" customHeight="1">
      <c r="A24" s="18" t="s">
        <v>11</v>
      </c>
      <c r="B24" s="24"/>
      <c r="C24" s="11"/>
      <c r="D24" s="11"/>
      <c r="E24" s="11"/>
      <c r="F24" s="11"/>
      <c r="G24" s="11"/>
      <c r="H24" s="11"/>
      <c r="I24" s="11"/>
      <c r="J24" s="11"/>
      <c r="K24" s="11"/>
    </row>
    <row r="25" spans="1:11" ht="16.5">
      <c r="A25" s="19" t="s">
        <v>9</v>
      </c>
      <c r="B25" s="24"/>
      <c r="C25" s="12">
        <f>D25+E25</f>
        <v>10583.926380368099</v>
      </c>
      <c r="D25" s="12">
        <f>D20/D23</f>
        <v>10583.926380368099</v>
      </c>
      <c r="E25" s="12">
        <v>0</v>
      </c>
      <c r="F25" s="12">
        <f>G25+H25</f>
        <v>10371.809248554913</v>
      </c>
      <c r="G25" s="12">
        <f>G20/G23</f>
        <v>10371.809248554913</v>
      </c>
      <c r="H25" s="12">
        <v>0</v>
      </c>
      <c r="I25" s="12">
        <f>I20/I23</f>
        <v>10264.666666666666</v>
      </c>
      <c r="J25" s="12">
        <f>J20/J23</f>
        <v>10264.666666666666</v>
      </c>
      <c r="K25" s="12">
        <v>0</v>
      </c>
    </row>
    <row r="26" spans="1:11" ht="16.5">
      <c r="A26" s="20" t="s">
        <v>10</v>
      </c>
      <c r="B26" s="24"/>
      <c r="C26" s="12"/>
      <c r="D26" s="12"/>
      <c r="E26" s="12"/>
      <c r="F26" s="12"/>
      <c r="G26" s="22"/>
      <c r="H26" s="12"/>
      <c r="I26" s="12"/>
      <c r="J26" s="22"/>
      <c r="K26" s="12"/>
    </row>
    <row r="27" spans="1:11" ht="38.25" customHeight="1">
      <c r="A27" s="19" t="s">
        <v>19</v>
      </c>
      <c r="B27" s="24"/>
      <c r="C27" s="13">
        <f>D27+E27</f>
        <v>87.35088607594936</v>
      </c>
      <c r="D27" s="14">
        <f>D20/1975000*100</f>
        <v>87.35088607594936</v>
      </c>
      <c r="E27" s="13">
        <v>0</v>
      </c>
      <c r="F27" s="13">
        <f>G27+H27</f>
        <v>104.00787164237934</v>
      </c>
      <c r="G27" s="14">
        <f>G20/D20*100</f>
        <v>104.00787164237934</v>
      </c>
      <c r="H27" s="13">
        <v>0</v>
      </c>
      <c r="I27" s="13">
        <f>J27+K27</f>
        <v>102.97142710649085</v>
      </c>
      <c r="J27" s="14">
        <f>J20/G20*100</f>
        <v>102.97142710649085</v>
      </c>
      <c r="K27" s="13">
        <v>0</v>
      </c>
    </row>
    <row r="28" spans="1:11" ht="36" customHeight="1">
      <c r="A28" s="7" t="s">
        <v>17</v>
      </c>
      <c r="B28" s="23" t="s">
        <v>40</v>
      </c>
      <c r="C28" s="8">
        <f>D28+E28</f>
        <v>1319667</v>
      </c>
      <c r="D28" s="8">
        <f>394308+925359</f>
        <v>1319667</v>
      </c>
      <c r="E28" s="8">
        <v>0</v>
      </c>
      <c r="F28" s="8">
        <f>G28+H28</f>
        <v>952346</v>
      </c>
      <c r="G28" s="21">
        <v>952346</v>
      </c>
      <c r="H28" s="21">
        <v>0</v>
      </c>
      <c r="I28" s="8">
        <f>J28+K28</f>
        <v>1018735</v>
      </c>
      <c r="J28" s="21">
        <v>1018735</v>
      </c>
      <c r="K28" s="21">
        <v>0</v>
      </c>
    </row>
    <row r="29" spans="1:11" ht="22.5" customHeight="1">
      <c r="A29" s="15" t="s">
        <v>3</v>
      </c>
      <c r="B29" s="5"/>
      <c r="C29" s="11"/>
      <c r="D29" s="11"/>
      <c r="E29" s="11"/>
      <c r="F29" s="11"/>
      <c r="G29" s="11"/>
      <c r="H29" s="11"/>
      <c r="I29" s="11"/>
      <c r="J29" s="11"/>
      <c r="K29" s="11"/>
    </row>
    <row r="30" spans="1:11" ht="23.25" customHeight="1">
      <c r="A30" s="16" t="s">
        <v>4</v>
      </c>
      <c r="B30" s="5"/>
      <c r="C30" s="11"/>
      <c r="D30" s="11"/>
      <c r="E30" s="11"/>
      <c r="F30" s="11"/>
      <c r="G30" s="11"/>
      <c r="H30" s="11"/>
      <c r="I30" s="11"/>
      <c r="J30" s="11"/>
      <c r="K30" s="11"/>
    </row>
    <row r="31" spans="1:11" ht="17.25" customHeight="1">
      <c r="A31" s="17" t="s">
        <v>55</v>
      </c>
      <c r="B31" s="5"/>
      <c r="C31" s="10">
        <f>D31+E31</f>
        <v>20</v>
      </c>
      <c r="D31" s="10">
        <v>20</v>
      </c>
      <c r="E31" s="10">
        <v>0</v>
      </c>
      <c r="F31" s="10">
        <f>G31+H31</f>
        <v>20</v>
      </c>
      <c r="G31" s="10">
        <v>20</v>
      </c>
      <c r="H31" s="10">
        <v>0</v>
      </c>
      <c r="I31" s="10">
        <f>J31+K31</f>
        <v>20</v>
      </c>
      <c r="J31" s="10">
        <v>20</v>
      </c>
      <c r="K31" s="10">
        <v>0</v>
      </c>
    </row>
    <row r="32" spans="1:11" ht="17.25" customHeight="1">
      <c r="A32" s="17" t="s">
        <v>56</v>
      </c>
      <c r="B32" s="5"/>
      <c r="C32" s="10">
        <f>D32+E32</f>
        <v>68</v>
      </c>
      <c r="D32" s="10">
        <v>68</v>
      </c>
      <c r="E32" s="10"/>
      <c r="F32" s="10">
        <f>G32+H32</f>
        <v>68</v>
      </c>
      <c r="G32" s="10">
        <v>68</v>
      </c>
      <c r="H32" s="10"/>
      <c r="I32" s="10">
        <f>J32+K32</f>
        <v>68</v>
      </c>
      <c r="J32" s="10">
        <v>68</v>
      </c>
      <c r="K32" s="10">
        <v>0</v>
      </c>
    </row>
    <row r="33" spans="1:11" s="1" customFormat="1" ht="26.25" customHeight="1">
      <c r="A33" s="63"/>
      <c r="B33" s="67"/>
      <c r="C33" s="68"/>
      <c r="D33" s="68"/>
      <c r="E33" s="68"/>
      <c r="F33" s="68"/>
      <c r="G33" s="68"/>
      <c r="H33" s="68"/>
      <c r="I33" s="112" t="s">
        <v>85</v>
      </c>
      <c r="J33" s="112"/>
      <c r="K33" s="112"/>
    </row>
    <row r="34" spans="1:11" s="1" customFormat="1" ht="14.25">
      <c r="A34" s="2">
        <v>1</v>
      </c>
      <c r="B34" s="28">
        <v>2</v>
      </c>
      <c r="C34" s="29">
        <v>3</v>
      </c>
      <c r="D34" s="29">
        <v>4</v>
      </c>
      <c r="E34" s="29">
        <v>5</v>
      </c>
      <c r="F34" s="29">
        <v>6</v>
      </c>
      <c r="G34" s="29">
        <v>7</v>
      </c>
      <c r="H34" s="29">
        <v>8</v>
      </c>
      <c r="I34" s="29">
        <v>9</v>
      </c>
      <c r="J34" s="29">
        <v>10</v>
      </c>
      <c r="K34" s="29">
        <v>11</v>
      </c>
    </row>
    <row r="35" spans="1:11" ht="20.25" customHeight="1">
      <c r="A35" s="18" t="s">
        <v>11</v>
      </c>
      <c r="B35" s="5"/>
      <c r="C35" s="11"/>
      <c r="D35" s="11"/>
      <c r="E35" s="11"/>
      <c r="F35" s="11"/>
      <c r="G35" s="11"/>
      <c r="H35" s="11"/>
      <c r="I35" s="11"/>
      <c r="J35" s="11"/>
      <c r="K35" s="11"/>
    </row>
    <row r="36" spans="1:11" ht="20.25" customHeight="1">
      <c r="A36" s="19" t="s">
        <v>57</v>
      </c>
      <c r="B36" s="5"/>
      <c r="C36" s="12">
        <f>D36+E36</f>
        <v>500</v>
      </c>
      <c r="D36" s="12">
        <f>10000/D31</f>
        <v>500</v>
      </c>
      <c r="E36" s="12">
        <v>0</v>
      </c>
      <c r="F36" s="12">
        <f>G36+H36</f>
        <v>526.5</v>
      </c>
      <c r="G36" s="12">
        <f>10530/G31</f>
        <v>526.5</v>
      </c>
      <c r="H36" s="22">
        <v>0</v>
      </c>
      <c r="I36" s="25">
        <f>J36+K36</f>
        <v>552.85</v>
      </c>
      <c r="J36" s="12">
        <f>11057/J31</f>
        <v>552.85</v>
      </c>
      <c r="K36" s="22">
        <v>0</v>
      </c>
    </row>
    <row r="37" spans="1:11" s="1" customFormat="1" ht="20.25" customHeight="1">
      <c r="A37" s="19" t="s">
        <v>58</v>
      </c>
      <c r="B37" s="5"/>
      <c r="C37" s="12">
        <f>D37+E37</f>
        <v>1604.984068627451</v>
      </c>
      <c r="D37" s="12">
        <f>1309667/D32/12</f>
        <v>1604.984068627451</v>
      </c>
      <c r="E37" s="12">
        <v>0</v>
      </c>
      <c r="F37" s="12">
        <f>G37+H37</f>
        <v>1154.186274509804</v>
      </c>
      <c r="G37" s="12">
        <f>941816/G32/12</f>
        <v>1154.186274509804</v>
      </c>
      <c r="H37" s="22">
        <v>0</v>
      </c>
      <c r="I37" s="25">
        <f>J37+K37</f>
        <v>1234.8995098039215</v>
      </c>
      <c r="J37" s="12">
        <f>1007678/J32/12</f>
        <v>1234.8995098039215</v>
      </c>
      <c r="K37" s="22">
        <v>0</v>
      </c>
    </row>
    <row r="38" spans="1:11" ht="20.25" customHeight="1">
      <c r="A38" s="20" t="s">
        <v>10</v>
      </c>
      <c r="B38" s="5"/>
      <c r="C38" s="12"/>
      <c r="D38" s="12"/>
      <c r="E38" s="12"/>
      <c r="F38" s="12"/>
      <c r="G38" s="22"/>
      <c r="H38" s="22"/>
      <c r="I38" s="12"/>
      <c r="J38" s="22"/>
      <c r="K38" s="22"/>
    </row>
    <row r="39" spans="1:11" ht="31.5" customHeight="1">
      <c r="A39" s="19" t="s">
        <v>19</v>
      </c>
      <c r="B39" s="5"/>
      <c r="C39" s="13">
        <f>D39+E39</f>
        <v>141.5786136599904</v>
      </c>
      <c r="D39" s="14">
        <f>D28/932109*100</f>
        <v>141.5786136599904</v>
      </c>
      <c r="E39" s="13">
        <v>0</v>
      </c>
      <c r="F39" s="13">
        <f>G39+H39</f>
        <v>72.16562966263459</v>
      </c>
      <c r="G39" s="14">
        <f>G28/D28*100</f>
        <v>72.16562966263459</v>
      </c>
      <c r="H39" s="14">
        <v>0</v>
      </c>
      <c r="I39" s="13">
        <f>J39+K39</f>
        <v>106.9711008394008</v>
      </c>
      <c r="J39" s="14">
        <f>J28/G28*100</f>
        <v>106.9711008394008</v>
      </c>
      <c r="K39" s="14">
        <v>0</v>
      </c>
    </row>
    <row r="40" spans="1:11" ht="38.25" customHeight="1">
      <c r="A40" s="7" t="s">
        <v>50</v>
      </c>
      <c r="B40" s="23" t="s">
        <v>41</v>
      </c>
      <c r="C40" s="8">
        <f>D40+E40</f>
        <v>58320</v>
      </c>
      <c r="D40" s="8">
        <v>58320</v>
      </c>
      <c r="E40" s="8">
        <v>0</v>
      </c>
      <c r="F40" s="8">
        <f>G40+H40</f>
        <v>61440</v>
      </c>
      <c r="G40" s="21">
        <v>61440</v>
      </c>
      <c r="H40" s="8">
        <v>0</v>
      </c>
      <c r="I40" s="8">
        <f>J40+K40</f>
        <v>64520</v>
      </c>
      <c r="J40" s="21">
        <v>64520</v>
      </c>
      <c r="K40" s="8">
        <v>0</v>
      </c>
    </row>
    <row r="41" spans="1:11" ht="21.75" customHeight="1">
      <c r="A41" s="15" t="s">
        <v>3</v>
      </c>
      <c r="B41" s="5"/>
      <c r="C41" s="26"/>
      <c r="D41" s="26"/>
      <c r="E41" s="26"/>
      <c r="F41" s="26"/>
      <c r="G41" s="26"/>
      <c r="H41" s="26"/>
      <c r="I41" s="26"/>
      <c r="J41" s="26"/>
      <c r="K41" s="26"/>
    </row>
    <row r="42" spans="1:11" ht="21.75" customHeight="1">
      <c r="A42" s="27" t="s">
        <v>4</v>
      </c>
      <c r="B42" s="28"/>
      <c r="C42" s="29"/>
      <c r="D42" s="29"/>
      <c r="E42" s="29"/>
      <c r="F42" s="29"/>
      <c r="G42" s="29"/>
      <c r="H42" s="29"/>
      <c r="I42" s="29"/>
      <c r="J42" s="29"/>
      <c r="K42" s="29"/>
    </row>
    <row r="43" spans="1:11" ht="21.75" customHeight="1">
      <c r="A43" s="30" t="s">
        <v>51</v>
      </c>
      <c r="B43" s="28"/>
      <c r="C43" s="31">
        <f>D43+E43</f>
        <v>2</v>
      </c>
      <c r="D43" s="31">
        <v>2</v>
      </c>
      <c r="E43" s="31">
        <v>0</v>
      </c>
      <c r="F43" s="31">
        <f>H43+G43</f>
        <v>2</v>
      </c>
      <c r="G43" s="31">
        <v>2</v>
      </c>
      <c r="H43" s="31">
        <v>0</v>
      </c>
      <c r="I43" s="31">
        <f>J43+K43</f>
        <v>2</v>
      </c>
      <c r="J43" s="31">
        <v>2</v>
      </c>
      <c r="K43" s="31">
        <v>0</v>
      </c>
    </row>
    <row r="44" spans="1:11" ht="21.75" customHeight="1">
      <c r="A44" s="18" t="s">
        <v>11</v>
      </c>
      <c r="B44" s="5"/>
      <c r="C44" s="26"/>
      <c r="D44" s="26"/>
      <c r="E44" s="26"/>
      <c r="F44" s="26"/>
      <c r="G44" s="26"/>
      <c r="H44" s="26"/>
      <c r="I44" s="26"/>
      <c r="J44" s="26"/>
      <c r="K44" s="26"/>
    </row>
    <row r="45" spans="1:11" ht="21.75" customHeight="1">
      <c r="A45" s="32" t="s">
        <v>22</v>
      </c>
      <c r="B45" s="5"/>
      <c r="C45" s="12">
        <f>D45+E45</f>
        <v>29160</v>
      </c>
      <c r="D45" s="12">
        <f>D40/D43</f>
        <v>29160</v>
      </c>
      <c r="E45" s="12">
        <v>0</v>
      </c>
      <c r="F45" s="12">
        <f>G45+H45</f>
        <v>30720</v>
      </c>
      <c r="G45" s="12">
        <f>G40/G43</f>
        <v>30720</v>
      </c>
      <c r="H45" s="12">
        <v>0</v>
      </c>
      <c r="I45" s="12">
        <f>J45+K45</f>
        <v>32260</v>
      </c>
      <c r="J45" s="12">
        <f>J40/J43</f>
        <v>32260</v>
      </c>
      <c r="K45" s="12">
        <v>0</v>
      </c>
    </row>
    <row r="46" spans="1:11" ht="21.75" customHeight="1">
      <c r="A46" s="20" t="s">
        <v>10</v>
      </c>
      <c r="B46" s="5"/>
      <c r="C46" s="12"/>
      <c r="D46" s="12"/>
      <c r="E46" s="12"/>
      <c r="F46" s="12"/>
      <c r="G46" s="12"/>
      <c r="H46" s="12"/>
      <c r="I46" s="12"/>
      <c r="J46" s="12"/>
      <c r="K46" s="12"/>
    </row>
    <row r="47" spans="1:11" ht="29.25" customHeight="1">
      <c r="A47" s="32" t="s">
        <v>19</v>
      </c>
      <c r="B47" s="5"/>
      <c r="C47" s="13">
        <f>+D47+E47</f>
        <v>106.2295081967213</v>
      </c>
      <c r="D47" s="13">
        <f>+D40/54900*100</f>
        <v>106.2295081967213</v>
      </c>
      <c r="E47" s="13">
        <v>0</v>
      </c>
      <c r="F47" s="13">
        <f>+G47</f>
        <v>105.34979423868313</v>
      </c>
      <c r="G47" s="13">
        <f>+G40/D40*100</f>
        <v>105.34979423868313</v>
      </c>
      <c r="H47" s="13">
        <v>0</v>
      </c>
      <c r="I47" s="13">
        <f>J47+K47</f>
        <v>105.01302083333333</v>
      </c>
      <c r="J47" s="13">
        <f>+J40/G40*100</f>
        <v>105.01302083333333</v>
      </c>
      <c r="K47" s="13">
        <v>0</v>
      </c>
    </row>
    <row r="48" spans="1:11" ht="59.25" customHeight="1">
      <c r="A48" s="7" t="s">
        <v>52</v>
      </c>
      <c r="B48" s="23" t="s">
        <v>40</v>
      </c>
      <c r="C48" s="8">
        <f>D48+E48</f>
        <v>21000000</v>
      </c>
      <c r="D48" s="8">
        <v>21000000</v>
      </c>
      <c r="E48" s="8">
        <v>0</v>
      </c>
      <c r="F48" s="8">
        <f>G48+H48</f>
        <v>19600000</v>
      </c>
      <c r="G48" s="8">
        <v>19600000</v>
      </c>
      <c r="H48" s="8">
        <v>0</v>
      </c>
      <c r="I48" s="8">
        <f>J48+K48</f>
        <v>0</v>
      </c>
      <c r="J48" s="8">
        <v>0</v>
      </c>
      <c r="K48" s="8">
        <v>0</v>
      </c>
    </row>
    <row r="49" spans="1:11" ht="16.5" customHeight="1">
      <c r="A49" s="33" t="s">
        <v>3</v>
      </c>
      <c r="B49" s="5"/>
      <c r="C49" s="13"/>
      <c r="D49" s="13"/>
      <c r="E49" s="13"/>
      <c r="F49" s="13"/>
      <c r="G49" s="13"/>
      <c r="H49" s="13"/>
      <c r="I49" s="13"/>
      <c r="J49" s="13"/>
      <c r="K49" s="13"/>
    </row>
    <row r="50" spans="1:11" ht="20.25" customHeight="1">
      <c r="A50" s="34" t="s">
        <v>4</v>
      </c>
      <c r="B50" s="5"/>
      <c r="C50" s="13"/>
      <c r="D50" s="13"/>
      <c r="E50" s="13"/>
      <c r="F50" s="13"/>
      <c r="G50" s="13"/>
      <c r="H50" s="13"/>
      <c r="I50" s="13"/>
      <c r="J50" s="13"/>
      <c r="K50" s="13"/>
    </row>
    <row r="51" spans="1:11" ht="39.75" customHeight="1">
      <c r="A51" s="32" t="s">
        <v>53</v>
      </c>
      <c r="B51" s="5"/>
      <c r="C51" s="35">
        <f>D51+E51</f>
        <v>60</v>
      </c>
      <c r="D51" s="35">
        <v>60</v>
      </c>
      <c r="E51" s="35">
        <v>0</v>
      </c>
      <c r="F51" s="35">
        <f>G51+H51</f>
        <v>56</v>
      </c>
      <c r="G51" s="35">
        <v>56</v>
      </c>
      <c r="H51" s="35">
        <v>0</v>
      </c>
      <c r="I51" s="35">
        <f>J51+K51</f>
        <v>0</v>
      </c>
      <c r="J51" s="35">
        <v>0</v>
      </c>
      <c r="K51" s="35">
        <v>0</v>
      </c>
    </row>
    <row r="52" spans="1:11" ht="18" customHeight="1">
      <c r="A52" s="36" t="s">
        <v>11</v>
      </c>
      <c r="B52" s="5"/>
      <c r="C52" s="13"/>
      <c r="D52" s="13"/>
      <c r="E52" s="13"/>
      <c r="F52" s="13"/>
      <c r="G52" s="13"/>
      <c r="H52" s="13"/>
      <c r="I52" s="13"/>
      <c r="J52" s="13"/>
      <c r="K52" s="13"/>
    </row>
    <row r="53" spans="1:11" ht="21" customHeight="1">
      <c r="A53" s="32" t="s">
        <v>33</v>
      </c>
      <c r="B53" s="5"/>
      <c r="C53" s="13">
        <f>D53+E53</f>
        <v>350000</v>
      </c>
      <c r="D53" s="13">
        <v>350000</v>
      </c>
      <c r="E53" s="13">
        <v>0</v>
      </c>
      <c r="F53" s="13">
        <f>G53+H53</f>
        <v>350000</v>
      </c>
      <c r="G53" s="13">
        <v>350000</v>
      </c>
      <c r="H53" s="13">
        <v>0</v>
      </c>
      <c r="I53" s="13">
        <f>J53+K53</f>
        <v>0</v>
      </c>
      <c r="J53" s="13">
        <v>0</v>
      </c>
      <c r="K53" s="13">
        <v>0</v>
      </c>
    </row>
    <row r="54" spans="1:11" ht="19.5" customHeight="1">
      <c r="A54" s="20" t="s">
        <v>10</v>
      </c>
      <c r="B54" s="5"/>
      <c r="C54" s="13"/>
      <c r="D54" s="13"/>
      <c r="E54" s="13"/>
      <c r="F54" s="13"/>
      <c r="G54" s="13"/>
      <c r="H54" s="13"/>
      <c r="I54" s="13"/>
      <c r="J54" s="13"/>
      <c r="K54" s="13"/>
    </row>
    <row r="55" spans="1:11" ht="35.25" customHeight="1">
      <c r="A55" s="19" t="s">
        <v>19</v>
      </c>
      <c r="B55" s="5"/>
      <c r="C55" s="13">
        <f>D55+E55</f>
        <v>100</v>
      </c>
      <c r="D55" s="13">
        <f>D48/21000000*100</f>
        <v>100</v>
      </c>
      <c r="E55" s="13">
        <v>0</v>
      </c>
      <c r="F55" s="13">
        <f>G55+H55</f>
        <v>93.33333333333333</v>
      </c>
      <c r="G55" s="13">
        <f>G48/D48*100</f>
        <v>93.33333333333333</v>
      </c>
      <c r="H55" s="13">
        <v>0</v>
      </c>
      <c r="I55" s="13">
        <f>J55+K55</f>
        <v>0</v>
      </c>
      <c r="J55" s="13">
        <f>J48/G48*100</f>
        <v>0</v>
      </c>
      <c r="K55" s="13">
        <v>0</v>
      </c>
    </row>
    <row r="56" spans="1:11" s="1" customFormat="1" ht="65.25" customHeight="1">
      <c r="A56" s="37" t="s">
        <v>70</v>
      </c>
      <c r="B56" s="23" t="s">
        <v>40</v>
      </c>
      <c r="C56" s="38">
        <f>+D56</f>
        <v>11200</v>
      </c>
      <c r="D56" s="38">
        <v>11200</v>
      </c>
      <c r="E56" s="38">
        <v>0</v>
      </c>
      <c r="F56" s="38">
        <f>G56+H56</f>
        <v>11760</v>
      </c>
      <c r="G56" s="38">
        <v>11760</v>
      </c>
      <c r="H56" s="38">
        <v>0</v>
      </c>
      <c r="I56" s="38">
        <f>J56+K56</f>
        <v>12320</v>
      </c>
      <c r="J56" s="38">
        <v>12320</v>
      </c>
      <c r="K56" s="38">
        <v>0</v>
      </c>
    </row>
    <row r="57" spans="1:11" s="1" customFormat="1" ht="17.25" customHeight="1">
      <c r="A57" s="30" t="s">
        <v>3</v>
      </c>
      <c r="B57" s="15"/>
      <c r="C57" s="39"/>
      <c r="D57" s="39"/>
      <c r="E57" s="39"/>
      <c r="F57" s="39"/>
      <c r="G57" s="39"/>
      <c r="H57" s="39"/>
      <c r="I57" s="39"/>
      <c r="J57" s="39"/>
      <c r="K57" s="39"/>
    </row>
    <row r="58" spans="1:11" s="1" customFormat="1" ht="17.25" customHeight="1">
      <c r="A58" s="7" t="s">
        <v>4</v>
      </c>
      <c r="B58" s="15"/>
      <c r="C58" s="39"/>
      <c r="D58" s="39"/>
      <c r="E58" s="39"/>
      <c r="F58" s="39"/>
      <c r="G58" s="39"/>
      <c r="H58" s="39"/>
      <c r="I58" s="39"/>
      <c r="J58" s="39"/>
      <c r="K58" s="39"/>
    </row>
    <row r="59" spans="1:11" s="1" customFormat="1" ht="61.5" customHeight="1">
      <c r="A59" s="40" t="s">
        <v>71</v>
      </c>
      <c r="B59" s="15"/>
      <c r="C59" s="31">
        <f>D59+E59</f>
        <v>112</v>
      </c>
      <c r="D59" s="31">
        <v>112</v>
      </c>
      <c r="E59" s="31">
        <v>0</v>
      </c>
      <c r="F59" s="31">
        <f>G59+H59</f>
        <v>112</v>
      </c>
      <c r="G59" s="31">
        <v>112</v>
      </c>
      <c r="H59" s="31">
        <v>0</v>
      </c>
      <c r="I59" s="31">
        <f>J59+K59</f>
        <v>112</v>
      </c>
      <c r="J59" s="31">
        <v>112</v>
      </c>
      <c r="K59" s="31">
        <v>0</v>
      </c>
    </row>
    <row r="60" spans="1:11" s="1" customFormat="1" ht="17.25" customHeight="1">
      <c r="A60" s="7" t="s">
        <v>11</v>
      </c>
      <c r="B60" s="15"/>
      <c r="C60" s="39"/>
      <c r="D60" s="39"/>
      <c r="E60" s="39"/>
      <c r="F60" s="39"/>
      <c r="G60" s="39"/>
      <c r="H60" s="39"/>
      <c r="I60" s="39"/>
      <c r="J60" s="39"/>
      <c r="K60" s="39"/>
    </row>
    <row r="61" spans="1:11" s="1" customFormat="1" ht="25.5" customHeight="1">
      <c r="A61" s="30" t="s">
        <v>34</v>
      </c>
      <c r="B61" s="15"/>
      <c r="C61" s="39">
        <f>D61+E61</f>
        <v>100</v>
      </c>
      <c r="D61" s="39">
        <f>+D56/D59</f>
        <v>100</v>
      </c>
      <c r="E61" s="39">
        <v>0</v>
      </c>
      <c r="F61" s="39">
        <f>G61+H61</f>
        <v>105</v>
      </c>
      <c r="G61" s="39">
        <f>+G56/G59</f>
        <v>105</v>
      </c>
      <c r="H61" s="39">
        <v>0</v>
      </c>
      <c r="I61" s="39">
        <f>J61+K61</f>
        <v>110</v>
      </c>
      <c r="J61" s="39">
        <f>+J56/J59</f>
        <v>110</v>
      </c>
      <c r="K61" s="39">
        <v>0</v>
      </c>
    </row>
    <row r="62" spans="1:11" s="1" customFormat="1" ht="17.25" customHeight="1">
      <c r="A62" s="37" t="s">
        <v>10</v>
      </c>
      <c r="B62" s="15"/>
      <c r="C62" s="39"/>
      <c r="D62" s="39"/>
      <c r="E62" s="39"/>
      <c r="F62" s="39"/>
      <c r="G62" s="39"/>
      <c r="H62" s="39"/>
      <c r="I62" s="39"/>
      <c r="J62" s="39"/>
      <c r="K62" s="39"/>
    </row>
    <row r="63" spans="1:11" s="1" customFormat="1" ht="17.25" customHeight="1">
      <c r="A63" s="30" t="s">
        <v>26</v>
      </c>
      <c r="B63" s="15"/>
      <c r="C63" s="39">
        <f>D63+E63</f>
        <v>111.11111111111111</v>
      </c>
      <c r="D63" s="39">
        <f>D56/10080*100</f>
        <v>111.11111111111111</v>
      </c>
      <c r="E63" s="39">
        <v>0</v>
      </c>
      <c r="F63" s="39">
        <f>+G63</f>
        <v>105</v>
      </c>
      <c r="G63" s="39">
        <f>G56/D56*100</f>
        <v>105</v>
      </c>
      <c r="H63" s="39">
        <v>0</v>
      </c>
      <c r="I63" s="39">
        <f>J63+K63</f>
        <v>104.76190476190477</v>
      </c>
      <c r="J63" s="39">
        <f>J56/G56*100</f>
        <v>104.76190476190477</v>
      </c>
      <c r="K63" s="39">
        <v>0</v>
      </c>
    </row>
    <row r="64" spans="1:14" ht="72" customHeight="1">
      <c r="A64" s="7" t="s">
        <v>82</v>
      </c>
      <c r="B64" s="23" t="s">
        <v>40</v>
      </c>
      <c r="C64" s="8">
        <f>D64+E64</f>
        <v>456050</v>
      </c>
      <c r="D64" s="8">
        <v>456050</v>
      </c>
      <c r="E64" s="8">
        <v>0</v>
      </c>
      <c r="F64" s="8">
        <f>G64+H64</f>
        <v>491671</v>
      </c>
      <c r="G64" s="21">
        <v>491671</v>
      </c>
      <c r="H64" s="8">
        <v>0</v>
      </c>
      <c r="I64" s="8">
        <f>J64+K64</f>
        <v>497305</v>
      </c>
      <c r="J64" s="21">
        <v>497305</v>
      </c>
      <c r="K64" s="8">
        <v>0</v>
      </c>
      <c r="L64" s="87"/>
      <c r="N64" s="88"/>
    </row>
    <row r="65" spans="1:14" s="1" customFormat="1" ht="15">
      <c r="A65" s="15" t="s">
        <v>3</v>
      </c>
      <c r="B65" s="5"/>
      <c r="C65" s="9"/>
      <c r="D65" s="9"/>
      <c r="E65" s="9"/>
      <c r="F65" s="9"/>
      <c r="G65" s="9"/>
      <c r="H65" s="9"/>
      <c r="I65" s="9"/>
      <c r="J65" s="9"/>
      <c r="K65" s="9"/>
      <c r="L65" s="69"/>
      <c r="N65" s="43"/>
    </row>
    <row r="66" spans="1:14" s="1" customFormat="1" ht="15">
      <c r="A66" s="16" t="s">
        <v>4</v>
      </c>
      <c r="B66" s="5"/>
      <c r="C66" s="9"/>
      <c r="D66" s="9"/>
      <c r="E66" s="9"/>
      <c r="F66" s="9"/>
      <c r="G66" s="9"/>
      <c r="H66" s="9"/>
      <c r="I66" s="9"/>
      <c r="J66" s="9"/>
      <c r="K66" s="9"/>
      <c r="L66" s="69"/>
      <c r="N66" s="43"/>
    </row>
    <row r="67" spans="1:11" ht="12.75" customHeight="1">
      <c r="A67" s="91"/>
      <c r="B67" s="76"/>
      <c r="C67" s="92"/>
      <c r="D67" s="92"/>
      <c r="E67" s="92"/>
      <c r="F67" s="92"/>
      <c r="G67" s="92"/>
      <c r="H67" s="92"/>
      <c r="I67" s="92"/>
      <c r="J67" s="92"/>
      <c r="K67" s="92"/>
    </row>
    <row r="68" spans="1:11" s="1" customFormat="1" ht="26.25" customHeight="1">
      <c r="A68" s="63"/>
      <c r="B68" s="67"/>
      <c r="C68" s="68"/>
      <c r="D68" s="68"/>
      <c r="E68" s="68"/>
      <c r="F68" s="68"/>
      <c r="G68" s="68"/>
      <c r="H68" s="68"/>
      <c r="I68" s="112" t="s">
        <v>85</v>
      </c>
      <c r="J68" s="112"/>
      <c r="K68" s="112"/>
    </row>
    <row r="69" spans="1:11" s="1" customFormat="1" ht="14.25">
      <c r="A69" s="2">
        <v>1</v>
      </c>
      <c r="B69" s="28">
        <v>2</v>
      </c>
      <c r="C69" s="29">
        <v>3</v>
      </c>
      <c r="D69" s="29">
        <v>4</v>
      </c>
      <c r="E69" s="29">
        <v>5</v>
      </c>
      <c r="F69" s="29">
        <v>6</v>
      </c>
      <c r="G69" s="29">
        <v>7</v>
      </c>
      <c r="H69" s="29">
        <v>8</v>
      </c>
      <c r="I69" s="29">
        <v>9</v>
      </c>
      <c r="J69" s="29">
        <v>10</v>
      </c>
      <c r="K69" s="29">
        <v>11</v>
      </c>
    </row>
    <row r="70" spans="1:14" s="1" customFormat="1" ht="33.75" customHeight="1">
      <c r="A70" s="41" t="s">
        <v>72</v>
      </c>
      <c r="B70" s="5"/>
      <c r="C70" s="10">
        <f>D70+E70</f>
        <v>80</v>
      </c>
      <c r="D70" s="10">
        <v>80</v>
      </c>
      <c r="E70" s="10">
        <v>0</v>
      </c>
      <c r="F70" s="10">
        <f>G70+H70</f>
        <v>85</v>
      </c>
      <c r="G70" s="10">
        <v>85</v>
      </c>
      <c r="H70" s="10">
        <v>0</v>
      </c>
      <c r="I70" s="10">
        <f>J70+K70</f>
        <v>85</v>
      </c>
      <c r="J70" s="10">
        <v>85</v>
      </c>
      <c r="K70" s="10">
        <v>0</v>
      </c>
      <c r="L70" s="70"/>
      <c r="N70" s="43"/>
    </row>
    <row r="71" spans="1:14" ht="42.75" customHeight="1">
      <c r="A71" s="41" t="s">
        <v>83</v>
      </c>
      <c r="B71" s="5"/>
      <c r="C71" s="10">
        <f>+D71</f>
        <v>206</v>
      </c>
      <c r="D71" s="10">
        <v>206</v>
      </c>
      <c r="E71" s="10">
        <v>0</v>
      </c>
      <c r="F71" s="10">
        <f>G71+H71</f>
        <v>206</v>
      </c>
      <c r="G71" s="10">
        <v>206</v>
      </c>
      <c r="H71" s="10">
        <v>0</v>
      </c>
      <c r="I71" s="10">
        <f>J71+K71</f>
        <v>206</v>
      </c>
      <c r="J71" s="10">
        <v>206</v>
      </c>
      <c r="K71" s="10">
        <v>0</v>
      </c>
      <c r="L71" s="89"/>
      <c r="N71" s="88"/>
    </row>
    <row r="72" spans="1:14" ht="24.75" customHeight="1">
      <c r="A72" s="36" t="s">
        <v>11</v>
      </c>
      <c r="B72" s="5"/>
      <c r="C72" s="26"/>
      <c r="D72" s="26"/>
      <c r="E72" s="26"/>
      <c r="F72" s="86"/>
      <c r="G72" s="86"/>
      <c r="H72" s="86"/>
      <c r="I72" s="86"/>
      <c r="J72" s="86"/>
      <c r="K72" s="86"/>
      <c r="L72" s="90"/>
      <c r="N72" s="88"/>
    </row>
    <row r="73" spans="1:14" ht="29.25" customHeight="1">
      <c r="A73" s="41" t="s">
        <v>73</v>
      </c>
      <c r="B73" s="5"/>
      <c r="C73" s="12">
        <f>D73+E73</f>
        <v>963.125</v>
      </c>
      <c r="D73" s="12">
        <f>77050/D70</f>
        <v>963.125</v>
      </c>
      <c r="E73" s="12">
        <v>0</v>
      </c>
      <c r="F73" s="12">
        <f>G73+H73</f>
        <v>1325.5411764705882</v>
      </c>
      <c r="G73" s="12">
        <f>112671/G70</f>
        <v>1325.5411764705882</v>
      </c>
      <c r="H73" s="12">
        <v>0</v>
      </c>
      <c r="I73" s="72">
        <f>J73+K73</f>
        <v>1391.8235294117646</v>
      </c>
      <c r="J73" s="72">
        <f>118305/J70</f>
        <v>1391.8235294117646</v>
      </c>
      <c r="K73" s="12">
        <v>0</v>
      </c>
      <c r="L73" s="89"/>
      <c r="N73" s="88"/>
    </row>
    <row r="74" spans="1:14" ht="24.75" customHeight="1">
      <c r="A74" s="41" t="s">
        <v>74</v>
      </c>
      <c r="B74" s="5"/>
      <c r="C74" s="12">
        <f>+D74</f>
        <v>1839.8058252427184</v>
      </c>
      <c r="D74" s="12">
        <f>379000/D71</f>
        <v>1839.8058252427184</v>
      </c>
      <c r="E74" s="12">
        <v>0</v>
      </c>
      <c r="F74" s="12">
        <f>G74+H74</f>
        <v>1839.8058252427184</v>
      </c>
      <c r="G74" s="12">
        <f>379000/G71</f>
        <v>1839.8058252427184</v>
      </c>
      <c r="H74" s="12">
        <v>0</v>
      </c>
      <c r="I74" s="72">
        <f>J74+K74</f>
        <v>1839.8058252427184</v>
      </c>
      <c r="J74" s="72">
        <f>379000/J71</f>
        <v>1839.8058252427184</v>
      </c>
      <c r="K74" s="12">
        <v>0</v>
      </c>
      <c r="L74" s="89"/>
      <c r="N74" s="88"/>
    </row>
    <row r="75" spans="1:14" ht="24.75" customHeight="1">
      <c r="A75" s="20" t="s">
        <v>10</v>
      </c>
      <c r="B75" s="5"/>
      <c r="C75" s="84"/>
      <c r="D75" s="84"/>
      <c r="E75" s="84"/>
      <c r="F75" s="84"/>
      <c r="G75" s="85"/>
      <c r="H75" s="84"/>
      <c r="I75" s="84"/>
      <c r="J75" s="85"/>
      <c r="K75" s="84"/>
      <c r="L75" s="90"/>
      <c r="N75" s="88"/>
    </row>
    <row r="76" spans="1:14" ht="34.5" customHeight="1">
      <c r="A76" s="32" t="s">
        <v>19</v>
      </c>
      <c r="B76" s="5"/>
      <c r="C76" s="39">
        <f>+D76+E76</f>
        <v>109.61422905900733</v>
      </c>
      <c r="D76" s="39">
        <f>D64/416050*100</f>
        <v>109.61422905900733</v>
      </c>
      <c r="E76" s="39">
        <v>0</v>
      </c>
      <c r="F76" s="14">
        <f>+G76</f>
        <v>107.81076636333735</v>
      </c>
      <c r="G76" s="14">
        <f>G64/D64*100</f>
        <v>107.81076636333735</v>
      </c>
      <c r="H76" s="39">
        <v>0</v>
      </c>
      <c r="I76" s="39">
        <f>J76+K76</f>
        <v>101.14588820573107</v>
      </c>
      <c r="J76" s="39">
        <f>J64/G64*100</f>
        <v>101.14588820573107</v>
      </c>
      <c r="K76" s="39">
        <v>0</v>
      </c>
      <c r="L76" s="90"/>
      <c r="N76" s="88"/>
    </row>
    <row r="77" spans="1:11" ht="18.75" customHeight="1">
      <c r="A77" s="3" t="s">
        <v>44</v>
      </c>
      <c r="B77" s="23" t="s">
        <v>42</v>
      </c>
      <c r="C77" s="83"/>
      <c r="D77" s="83"/>
      <c r="E77" s="83"/>
      <c r="F77" s="83"/>
      <c r="G77" s="83"/>
      <c r="H77" s="83"/>
      <c r="I77" s="83"/>
      <c r="J77" s="83"/>
      <c r="K77" s="83"/>
    </row>
    <row r="78" spans="1:11" ht="18" customHeight="1">
      <c r="A78" s="20" t="s">
        <v>28</v>
      </c>
      <c r="B78" s="5"/>
      <c r="C78" s="9"/>
      <c r="D78" s="9"/>
      <c r="E78" s="9"/>
      <c r="F78" s="9"/>
      <c r="G78" s="9"/>
      <c r="H78" s="9"/>
      <c r="I78" s="9"/>
      <c r="J78" s="9"/>
      <c r="K78" s="9"/>
    </row>
    <row r="79" spans="1:11" ht="29.25" customHeight="1">
      <c r="A79" s="132" t="s">
        <v>118</v>
      </c>
      <c r="B79" s="133"/>
      <c r="C79" s="133"/>
      <c r="D79" s="133"/>
      <c r="E79" s="133"/>
      <c r="F79" s="133"/>
      <c r="G79" s="133"/>
      <c r="H79" s="133"/>
      <c r="I79" s="133"/>
      <c r="J79" s="133"/>
      <c r="K79" s="134"/>
    </row>
    <row r="80" spans="1:11" ht="30.75" customHeight="1">
      <c r="A80" s="113" t="s">
        <v>119</v>
      </c>
      <c r="B80" s="114"/>
      <c r="C80" s="114"/>
      <c r="D80" s="114"/>
      <c r="E80" s="114"/>
      <c r="F80" s="114"/>
      <c r="G80" s="114"/>
      <c r="H80" s="114"/>
      <c r="I80" s="114"/>
      <c r="J80" s="114"/>
      <c r="K80" s="115"/>
    </row>
    <row r="81" spans="1:11" ht="89.25" customHeight="1">
      <c r="A81" s="44" t="s">
        <v>123</v>
      </c>
      <c r="B81" s="5"/>
      <c r="C81" s="8">
        <f>E81+D81</f>
        <v>5830</v>
      </c>
      <c r="D81" s="8">
        <v>5830</v>
      </c>
      <c r="E81" s="8">
        <v>0</v>
      </c>
      <c r="F81" s="8">
        <f>H81+G81</f>
        <v>0</v>
      </c>
      <c r="G81" s="21">
        <v>0</v>
      </c>
      <c r="H81" s="21">
        <f>E81*1.05</f>
        <v>0</v>
      </c>
      <c r="I81" s="8">
        <f>K81+J81</f>
        <v>0</v>
      </c>
      <c r="J81" s="21">
        <v>0</v>
      </c>
      <c r="K81" s="21">
        <f>H81*1.043</f>
        <v>0</v>
      </c>
    </row>
    <row r="82" spans="1:11" s="1" customFormat="1" ht="16.5">
      <c r="A82" s="19" t="s">
        <v>3</v>
      </c>
      <c r="B82" s="5"/>
      <c r="C82" s="11"/>
      <c r="D82" s="11"/>
      <c r="E82" s="11"/>
      <c r="F82" s="11"/>
      <c r="G82" s="11"/>
      <c r="H82" s="11"/>
      <c r="I82" s="11"/>
      <c r="J82" s="11"/>
      <c r="K82" s="11"/>
    </row>
    <row r="83" spans="1:11" s="1" customFormat="1" ht="16.5">
      <c r="A83" s="20" t="s">
        <v>4</v>
      </c>
      <c r="B83" s="5"/>
      <c r="C83" s="11"/>
      <c r="D83" s="11"/>
      <c r="E83" s="11"/>
      <c r="F83" s="11"/>
      <c r="G83" s="11"/>
      <c r="H83" s="11"/>
      <c r="I83" s="11"/>
      <c r="J83" s="11"/>
      <c r="K83" s="11"/>
    </row>
    <row r="84" spans="1:11" s="1" customFormat="1" ht="16.5" customHeight="1">
      <c r="A84" s="19" t="s">
        <v>93</v>
      </c>
      <c r="B84" s="71"/>
      <c r="C84" s="10">
        <f>D84+E84</f>
        <v>42</v>
      </c>
      <c r="D84" s="10">
        <v>42</v>
      </c>
      <c r="E84" s="10">
        <v>0</v>
      </c>
      <c r="F84" s="10">
        <f>G84+H84</f>
        <v>0</v>
      </c>
      <c r="G84" s="10">
        <v>0</v>
      </c>
      <c r="H84" s="10">
        <v>0</v>
      </c>
      <c r="I84" s="10">
        <f>J84+K84</f>
        <v>0</v>
      </c>
      <c r="J84" s="10">
        <v>0</v>
      </c>
      <c r="K84" s="10">
        <v>0</v>
      </c>
    </row>
    <row r="85" spans="1:11" ht="15">
      <c r="A85" s="20" t="s">
        <v>11</v>
      </c>
      <c r="B85" s="5"/>
      <c r="C85" s="26"/>
      <c r="D85" s="26"/>
      <c r="E85" s="26"/>
      <c r="F85" s="26"/>
      <c r="G85" s="26"/>
      <c r="H85" s="26"/>
      <c r="I85" s="26"/>
      <c r="J85" s="26"/>
      <c r="K85" s="26"/>
    </row>
    <row r="86" spans="1:11" ht="43.5" customHeight="1">
      <c r="A86" s="32" t="s">
        <v>94</v>
      </c>
      <c r="B86" s="5"/>
      <c r="C86" s="12">
        <f>D86+E86</f>
        <v>5830</v>
      </c>
      <c r="D86" s="12">
        <f>+D81</f>
        <v>5830</v>
      </c>
      <c r="E86" s="12">
        <v>0</v>
      </c>
      <c r="F86" s="12">
        <f>G86+H86</f>
        <v>0</v>
      </c>
      <c r="G86" s="25">
        <f>+G81</f>
        <v>0</v>
      </c>
      <c r="H86" s="12">
        <v>0</v>
      </c>
      <c r="I86" s="12">
        <f>J86+K86</f>
        <v>0</v>
      </c>
      <c r="J86" s="12">
        <f>+J81</f>
        <v>0</v>
      </c>
      <c r="K86" s="12">
        <v>0</v>
      </c>
    </row>
    <row r="87" spans="1:11" ht="17.25" customHeight="1">
      <c r="A87" s="20" t="s">
        <v>13</v>
      </c>
      <c r="B87" s="5"/>
      <c r="C87" s="12"/>
      <c r="D87" s="12"/>
      <c r="E87" s="12"/>
      <c r="F87" s="12"/>
      <c r="G87" s="12"/>
      <c r="H87" s="12"/>
      <c r="I87" s="12"/>
      <c r="J87" s="12"/>
      <c r="K87" s="12"/>
    </row>
    <row r="88" spans="1:11" ht="19.5" customHeight="1">
      <c r="A88" s="45" t="s">
        <v>15</v>
      </c>
      <c r="B88" s="5"/>
      <c r="C88" s="12">
        <f>D88+E88</f>
        <v>100</v>
      </c>
      <c r="D88" s="12">
        <v>100</v>
      </c>
      <c r="E88" s="12">
        <v>0</v>
      </c>
      <c r="F88" s="12">
        <f>G88+H88</f>
        <v>0</v>
      </c>
      <c r="G88" s="12">
        <v>0</v>
      </c>
      <c r="H88" s="12">
        <v>0</v>
      </c>
      <c r="I88" s="12">
        <f>J88+K88</f>
        <v>0</v>
      </c>
      <c r="J88" s="12">
        <v>0</v>
      </c>
      <c r="K88" s="12">
        <v>0</v>
      </c>
    </row>
    <row r="89" spans="1:11" ht="27.75" customHeight="1">
      <c r="A89" s="46" t="s">
        <v>20</v>
      </c>
      <c r="B89" s="5"/>
      <c r="C89" s="42">
        <f>D89+E89</f>
        <v>4.263784163296351</v>
      </c>
      <c r="D89" s="42">
        <f>D81/136733*100</f>
        <v>4.263784163296351</v>
      </c>
      <c r="E89" s="42">
        <v>0</v>
      </c>
      <c r="F89" s="42">
        <f>G89+H89</f>
        <v>0</v>
      </c>
      <c r="G89" s="42">
        <f>G81/D81*100</f>
        <v>0</v>
      </c>
      <c r="H89" s="42">
        <v>0</v>
      </c>
      <c r="I89" s="42">
        <f>J89+K89</f>
        <v>0</v>
      </c>
      <c r="J89" s="42">
        <v>0</v>
      </c>
      <c r="K89" s="42">
        <v>0</v>
      </c>
    </row>
    <row r="90" spans="1:11" s="1" customFormat="1" ht="15.75">
      <c r="A90" s="3" t="s">
        <v>45</v>
      </c>
      <c r="B90" s="47" t="s">
        <v>43</v>
      </c>
      <c r="C90" s="9"/>
      <c r="D90" s="9"/>
      <c r="E90" s="9"/>
      <c r="F90" s="9"/>
      <c r="G90" s="9"/>
      <c r="H90" s="9"/>
      <c r="I90" s="9"/>
      <c r="J90" s="9"/>
      <c r="K90" s="9"/>
    </row>
    <row r="91" spans="1:11" s="1" customFormat="1" ht="22.5" customHeight="1">
      <c r="A91" s="20" t="s">
        <v>28</v>
      </c>
      <c r="B91" s="5"/>
      <c r="C91" s="9"/>
      <c r="D91" s="9"/>
      <c r="E91" s="9"/>
      <c r="F91" s="9"/>
      <c r="G91" s="9"/>
      <c r="H91" s="9"/>
      <c r="I91" s="9"/>
      <c r="J91" s="9"/>
      <c r="K91" s="9"/>
    </row>
    <row r="92" spans="1:11" s="1" customFormat="1" ht="20.25" customHeight="1">
      <c r="A92" s="143" t="s">
        <v>120</v>
      </c>
      <c r="B92" s="143"/>
      <c r="C92" s="143"/>
      <c r="D92" s="143"/>
      <c r="E92" s="143"/>
      <c r="F92" s="143"/>
      <c r="G92" s="143"/>
      <c r="H92" s="143"/>
      <c r="I92" s="143"/>
      <c r="J92" s="143"/>
      <c r="K92" s="143"/>
    </row>
    <row r="93" spans="1:11" ht="21" customHeight="1">
      <c r="A93" s="128" t="s">
        <v>95</v>
      </c>
      <c r="B93" s="128"/>
      <c r="C93" s="128"/>
      <c r="D93" s="128"/>
      <c r="E93" s="128"/>
      <c r="F93" s="128"/>
      <c r="G93" s="128"/>
      <c r="H93" s="128"/>
      <c r="I93" s="128"/>
      <c r="J93" s="128"/>
      <c r="K93" s="128"/>
    </row>
    <row r="94" spans="1:11" s="1" customFormat="1" ht="19.5" customHeight="1">
      <c r="A94" s="50" t="s">
        <v>30</v>
      </c>
      <c r="B94" s="48"/>
      <c r="C94" s="51">
        <f aca="true" t="shared" si="0" ref="C94:K94">C95+C107</f>
        <v>1340824</v>
      </c>
      <c r="D94" s="51">
        <f>D95+D107</f>
        <v>1340824</v>
      </c>
      <c r="E94" s="51">
        <f t="shared" si="0"/>
        <v>0</v>
      </c>
      <c r="F94" s="51">
        <f t="shared" si="0"/>
        <v>1340654</v>
      </c>
      <c r="G94" s="51">
        <f t="shared" si="0"/>
        <v>1340654</v>
      </c>
      <c r="H94" s="51">
        <f t="shared" si="0"/>
        <v>0</v>
      </c>
      <c r="I94" s="51">
        <f t="shared" si="0"/>
        <v>1421493</v>
      </c>
      <c r="J94" s="51">
        <f t="shared" si="0"/>
        <v>1421493</v>
      </c>
      <c r="K94" s="51">
        <f t="shared" si="0"/>
        <v>0</v>
      </c>
    </row>
    <row r="95" spans="1:11" ht="86.25" customHeight="1">
      <c r="A95" s="37" t="s">
        <v>124</v>
      </c>
      <c r="B95" s="82"/>
      <c r="C95" s="8">
        <f>E95+D95</f>
        <v>95000</v>
      </c>
      <c r="D95" s="8">
        <v>95000</v>
      </c>
      <c r="E95" s="8">
        <v>0</v>
      </c>
      <c r="F95" s="8">
        <f>H95+G95</f>
        <v>0</v>
      </c>
      <c r="G95" s="21">
        <v>0</v>
      </c>
      <c r="H95" s="21">
        <f>E95*1.05</f>
        <v>0</v>
      </c>
      <c r="I95" s="8">
        <f>K95+J95</f>
        <v>0</v>
      </c>
      <c r="J95" s="21">
        <v>0</v>
      </c>
      <c r="K95" s="21">
        <f>H95*1.043</f>
        <v>0</v>
      </c>
    </row>
    <row r="96" spans="1:11" s="1" customFormat="1" ht="18" customHeight="1">
      <c r="A96" s="19" t="s">
        <v>6</v>
      </c>
      <c r="B96" s="5"/>
      <c r="C96" s="11"/>
      <c r="D96" s="11"/>
      <c r="E96" s="11"/>
      <c r="F96" s="11"/>
      <c r="G96" s="11"/>
      <c r="H96" s="11"/>
      <c r="I96" s="11"/>
      <c r="J96" s="11"/>
      <c r="K96" s="11"/>
    </row>
    <row r="97" spans="1:11" s="1" customFormat="1" ht="16.5">
      <c r="A97" s="20" t="s">
        <v>7</v>
      </c>
      <c r="B97" s="5"/>
      <c r="C97" s="11"/>
      <c r="D97" s="11"/>
      <c r="E97" s="11"/>
      <c r="F97" s="11"/>
      <c r="G97" s="11"/>
      <c r="H97" s="11"/>
      <c r="I97" s="11"/>
      <c r="J97" s="11"/>
      <c r="K97" s="11"/>
    </row>
    <row r="98" spans="1:11" ht="19.5" customHeight="1">
      <c r="A98" s="19" t="s">
        <v>12</v>
      </c>
      <c r="B98" s="5"/>
      <c r="C98" s="10"/>
      <c r="D98" s="10"/>
      <c r="E98" s="10"/>
      <c r="F98" s="10"/>
      <c r="G98" s="10"/>
      <c r="H98" s="10"/>
      <c r="I98" s="10"/>
      <c r="J98" s="10"/>
      <c r="K98" s="10"/>
    </row>
    <row r="99" spans="1:11" ht="40.5" customHeight="1">
      <c r="A99" s="40" t="s">
        <v>96</v>
      </c>
      <c r="B99" s="5"/>
      <c r="C99" s="10">
        <f>D99+E99</f>
        <v>107</v>
      </c>
      <c r="D99" s="10">
        <v>107</v>
      </c>
      <c r="E99" s="10">
        <v>0</v>
      </c>
      <c r="F99" s="10">
        <f>G99+H99</f>
        <v>0</v>
      </c>
      <c r="G99" s="10">
        <v>0</v>
      </c>
      <c r="H99" s="10">
        <v>0</v>
      </c>
      <c r="I99" s="10">
        <f>J99+K99</f>
        <v>0</v>
      </c>
      <c r="J99" s="10">
        <v>0</v>
      </c>
      <c r="K99" s="10">
        <v>0</v>
      </c>
    </row>
    <row r="100" spans="1:11" s="1" customFormat="1" ht="16.5">
      <c r="A100" s="20" t="s">
        <v>11</v>
      </c>
      <c r="B100" s="5"/>
      <c r="C100" s="11"/>
      <c r="D100" s="11"/>
      <c r="E100" s="11"/>
      <c r="F100" s="11"/>
      <c r="G100" s="11"/>
      <c r="H100" s="11"/>
      <c r="I100" s="11"/>
      <c r="J100" s="11"/>
      <c r="K100" s="11"/>
    </row>
    <row r="101" spans="1:11" s="1" customFormat="1" ht="45" customHeight="1">
      <c r="A101" s="32" t="s">
        <v>97</v>
      </c>
      <c r="B101" s="5"/>
      <c r="C101" s="12">
        <f>D101+E101</f>
        <v>887.8504672897196</v>
      </c>
      <c r="D101" s="12">
        <f>D95/D99</f>
        <v>887.8504672897196</v>
      </c>
      <c r="E101" s="12">
        <v>0</v>
      </c>
      <c r="F101" s="12">
        <f>G101+H101</f>
        <v>0</v>
      </c>
      <c r="G101" s="22">
        <v>0</v>
      </c>
      <c r="H101" s="12">
        <v>0</v>
      </c>
      <c r="I101" s="12">
        <f>J101+K101</f>
        <v>0</v>
      </c>
      <c r="J101" s="22">
        <v>0</v>
      </c>
      <c r="K101" s="12">
        <v>0</v>
      </c>
    </row>
    <row r="102" spans="1:11" s="1" customFormat="1" ht="24" customHeight="1">
      <c r="A102" s="63"/>
      <c r="B102" s="67"/>
      <c r="C102" s="68"/>
      <c r="D102" s="68"/>
      <c r="E102" s="68"/>
      <c r="F102" s="68"/>
      <c r="G102" s="68"/>
      <c r="H102" s="68"/>
      <c r="I102" s="112" t="s">
        <v>85</v>
      </c>
      <c r="J102" s="112"/>
      <c r="K102" s="112"/>
    </row>
    <row r="103" spans="1:11" s="1" customFormat="1" ht="14.25">
      <c r="A103" s="2">
        <v>1</v>
      </c>
      <c r="B103" s="28">
        <v>2</v>
      </c>
      <c r="C103" s="29">
        <v>3</v>
      </c>
      <c r="D103" s="29">
        <v>4</v>
      </c>
      <c r="E103" s="29">
        <v>5</v>
      </c>
      <c r="F103" s="29">
        <v>6</v>
      </c>
      <c r="G103" s="29">
        <v>7</v>
      </c>
      <c r="H103" s="29">
        <v>8</v>
      </c>
      <c r="I103" s="29">
        <v>9</v>
      </c>
      <c r="J103" s="29">
        <v>10</v>
      </c>
      <c r="K103" s="29">
        <v>11</v>
      </c>
    </row>
    <row r="104" spans="1:11" s="1" customFormat="1" ht="15" customHeight="1">
      <c r="A104" s="20" t="s">
        <v>10</v>
      </c>
      <c r="B104" s="5"/>
      <c r="C104" s="11"/>
      <c r="D104" s="11"/>
      <c r="E104" s="11"/>
      <c r="F104" s="11"/>
      <c r="G104" s="11"/>
      <c r="H104" s="11"/>
      <c r="I104" s="11"/>
      <c r="J104" s="11"/>
      <c r="K104" s="11"/>
    </row>
    <row r="105" spans="1:11" s="1" customFormat="1" ht="17.25" customHeight="1">
      <c r="A105" s="49" t="s">
        <v>15</v>
      </c>
      <c r="B105" s="5"/>
      <c r="C105" s="12">
        <f>D105+E105</f>
        <v>100</v>
      </c>
      <c r="D105" s="12">
        <v>100</v>
      </c>
      <c r="E105" s="12">
        <v>0</v>
      </c>
      <c r="F105" s="12">
        <f>G105+H105</f>
        <v>0</v>
      </c>
      <c r="G105" s="12">
        <v>0</v>
      </c>
      <c r="H105" s="12">
        <v>0</v>
      </c>
      <c r="I105" s="12">
        <f>J105+K105</f>
        <v>0</v>
      </c>
      <c r="J105" s="12">
        <v>0</v>
      </c>
      <c r="K105" s="12">
        <v>0</v>
      </c>
    </row>
    <row r="106" spans="1:11" s="1" customFormat="1" ht="33" customHeight="1">
      <c r="A106" s="30" t="s">
        <v>21</v>
      </c>
      <c r="B106" s="5"/>
      <c r="C106" s="13">
        <f>D106+E106</f>
        <v>19.91614255765199</v>
      </c>
      <c r="D106" s="13">
        <f>D95/477000*100</f>
        <v>19.91614255765199</v>
      </c>
      <c r="E106" s="13">
        <v>0</v>
      </c>
      <c r="F106" s="13">
        <f>G106+H106</f>
        <v>0</v>
      </c>
      <c r="G106" s="13">
        <f>G95/D95*100</f>
        <v>0</v>
      </c>
      <c r="H106" s="13">
        <v>0</v>
      </c>
      <c r="I106" s="13">
        <f>J106+K106</f>
        <v>0</v>
      </c>
      <c r="J106" s="13">
        <v>0</v>
      </c>
      <c r="K106" s="13">
        <v>0</v>
      </c>
    </row>
    <row r="107" spans="1:11" s="1" customFormat="1" ht="33" customHeight="1">
      <c r="A107" s="37" t="s">
        <v>68</v>
      </c>
      <c r="B107" s="5"/>
      <c r="C107" s="8">
        <f>E107+D107</f>
        <v>1245824</v>
      </c>
      <c r="D107" s="8">
        <v>1245824</v>
      </c>
      <c r="E107" s="8">
        <v>0</v>
      </c>
      <c r="F107" s="8">
        <f>H107+G107</f>
        <v>1340654</v>
      </c>
      <c r="G107" s="21">
        <v>1340654</v>
      </c>
      <c r="H107" s="21">
        <f>E107*1.05</f>
        <v>0</v>
      </c>
      <c r="I107" s="8">
        <f>K107+J107</f>
        <v>1421493</v>
      </c>
      <c r="J107" s="21">
        <v>1421493</v>
      </c>
      <c r="K107" s="21">
        <f>H107*1.043</f>
        <v>0</v>
      </c>
    </row>
    <row r="108" spans="1:11" s="1" customFormat="1" ht="17.25" customHeight="1">
      <c r="A108" s="19" t="s">
        <v>6</v>
      </c>
      <c r="B108" s="5"/>
      <c r="C108" s="9"/>
      <c r="D108" s="9"/>
      <c r="E108" s="9"/>
      <c r="F108" s="9"/>
      <c r="G108" s="9"/>
      <c r="H108" s="9"/>
      <c r="I108" s="9"/>
      <c r="J108" s="9"/>
      <c r="K108" s="9"/>
    </row>
    <row r="109" spans="1:11" s="1" customFormat="1" ht="15" customHeight="1">
      <c r="A109" s="20" t="s">
        <v>7</v>
      </c>
      <c r="B109" s="5"/>
      <c r="C109" s="9"/>
      <c r="D109" s="9"/>
      <c r="E109" s="9"/>
      <c r="F109" s="9"/>
      <c r="G109" s="9"/>
      <c r="H109" s="9"/>
      <c r="I109" s="9"/>
      <c r="J109" s="9"/>
      <c r="K109" s="9"/>
    </row>
    <row r="110" spans="1:11" s="1" customFormat="1" ht="23.25" customHeight="1">
      <c r="A110" s="19" t="s">
        <v>54</v>
      </c>
      <c r="B110" s="5"/>
      <c r="C110" s="10">
        <f>D110+E110</f>
        <v>198</v>
      </c>
      <c r="D110" s="10">
        <v>198</v>
      </c>
      <c r="E110" s="10">
        <v>0</v>
      </c>
      <c r="F110" s="10">
        <f>G110+H110</f>
        <v>198</v>
      </c>
      <c r="G110" s="10">
        <v>198</v>
      </c>
      <c r="H110" s="10">
        <v>0</v>
      </c>
      <c r="I110" s="10">
        <f>J110+K110</f>
        <v>198</v>
      </c>
      <c r="J110" s="10">
        <v>198</v>
      </c>
      <c r="K110" s="10">
        <v>0</v>
      </c>
    </row>
    <row r="111" spans="1:11" s="1" customFormat="1" ht="19.5" customHeight="1">
      <c r="A111" s="20" t="s">
        <v>11</v>
      </c>
      <c r="B111" s="5"/>
      <c r="C111" s="11"/>
      <c r="D111" s="11"/>
      <c r="E111" s="11"/>
      <c r="F111" s="11"/>
      <c r="G111" s="11"/>
      <c r="H111" s="11"/>
      <c r="I111" s="11"/>
      <c r="J111" s="11"/>
      <c r="K111" s="11"/>
    </row>
    <row r="112" spans="1:11" s="1" customFormat="1" ht="31.5" customHeight="1">
      <c r="A112" s="19" t="s">
        <v>59</v>
      </c>
      <c r="B112" s="5"/>
      <c r="C112" s="12">
        <f>D112+E112</f>
        <v>524.3367003367003</v>
      </c>
      <c r="D112" s="12">
        <f>D107/D110/12</f>
        <v>524.3367003367003</v>
      </c>
      <c r="E112" s="12">
        <v>0</v>
      </c>
      <c r="F112" s="12">
        <f>G112+H112</f>
        <v>564.2483164983165</v>
      </c>
      <c r="G112" s="12">
        <f>G107/G110/12</f>
        <v>564.2483164983165</v>
      </c>
      <c r="H112" s="12">
        <v>0</v>
      </c>
      <c r="I112" s="12">
        <f>J112+K112</f>
        <v>598.2714646464647</v>
      </c>
      <c r="J112" s="12">
        <f>J107/J110/12</f>
        <v>598.2714646464647</v>
      </c>
      <c r="K112" s="12">
        <v>0</v>
      </c>
    </row>
    <row r="113" spans="1:11" s="1" customFormat="1" ht="18.75" customHeight="1">
      <c r="A113" s="20" t="s">
        <v>10</v>
      </c>
      <c r="B113" s="5"/>
      <c r="C113" s="9"/>
      <c r="D113" s="9"/>
      <c r="E113" s="9"/>
      <c r="F113" s="9"/>
      <c r="G113" s="9"/>
      <c r="H113" s="9"/>
      <c r="I113" s="9"/>
      <c r="J113" s="9"/>
      <c r="K113" s="9"/>
    </row>
    <row r="114" spans="1:11" s="1" customFormat="1" ht="33.75" customHeight="1">
      <c r="A114" s="49" t="s">
        <v>21</v>
      </c>
      <c r="B114" s="5"/>
      <c r="C114" s="13">
        <f>D114+E114</f>
        <v>238.70704438547244</v>
      </c>
      <c r="D114" s="13">
        <f>D107/521905*100</f>
        <v>238.70704438547244</v>
      </c>
      <c r="E114" s="13">
        <v>0</v>
      </c>
      <c r="F114" s="13">
        <f>G114+H114</f>
        <v>107.61182960032878</v>
      </c>
      <c r="G114" s="13">
        <f>G107/D107*100</f>
        <v>107.61182960032878</v>
      </c>
      <c r="H114" s="13">
        <v>0</v>
      </c>
      <c r="I114" s="13">
        <f>J114+K114</f>
        <v>106.02981828271874</v>
      </c>
      <c r="J114" s="13">
        <f>J107/G107*100</f>
        <v>106.02981828271874</v>
      </c>
      <c r="K114" s="13">
        <v>0</v>
      </c>
    </row>
    <row r="115" spans="1:11" s="1" customFormat="1" ht="29.25" customHeight="1">
      <c r="A115" s="20" t="s">
        <v>23</v>
      </c>
      <c r="B115" s="15"/>
      <c r="C115" s="15"/>
      <c r="D115" s="15"/>
      <c r="E115" s="15"/>
      <c r="F115" s="15"/>
      <c r="G115" s="15"/>
      <c r="H115" s="15"/>
      <c r="I115" s="15"/>
      <c r="J115" s="15"/>
      <c r="K115" s="15"/>
    </row>
    <row r="116" spans="1:11" ht="21.75" customHeight="1">
      <c r="A116" s="3" t="s">
        <v>37</v>
      </c>
      <c r="B116" s="47" t="s">
        <v>38</v>
      </c>
      <c r="C116" s="9"/>
      <c r="D116" s="9"/>
      <c r="E116" s="9"/>
      <c r="F116" s="9"/>
      <c r="G116" s="9"/>
      <c r="H116" s="9"/>
      <c r="I116" s="9"/>
      <c r="J116" s="9"/>
      <c r="K116" s="9"/>
    </row>
    <row r="117" spans="1:11" ht="24" customHeight="1">
      <c r="A117" s="20" t="s">
        <v>28</v>
      </c>
      <c r="B117" s="5"/>
      <c r="C117" s="9"/>
      <c r="D117" s="9"/>
      <c r="E117" s="9"/>
      <c r="F117" s="9"/>
      <c r="G117" s="9"/>
      <c r="H117" s="9"/>
      <c r="I117" s="9"/>
      <c r="J117" s="9"/>
      <c r="K117" s="9"/>
    </row>
    <row r="118" spans="1:11" ht="36" customHeight="1">
      <c r="A118" s="117" t="s">
        <v>121</v>
      </c>
      <c r="B118" s="118"/>
      <c r="C118" s="118"/>
      <c r="D118" s="118"/>
      <c r="E118" s="118"/>
      <c r="F118" s="118"/>
      <c r="G118" s="118"/>
      <c r="H118" s="118"/>
      <c r="I118" s="118"/>
      <c r="J118" s="118"/>
      <c r="K118" s="119"/>
    </row>
    <row r="119" spans="1:11" ht="35.25" customHeight="1">
      <c r="A119" s="140" t="s">
        <v>122</v>
      </c>
      <c r="B119" s="141"/>
      <c r="C119" s="141"/>
      <c r="D119" s="141"/>
      <c r="E119" s="141"/>
      <c r="F119" s="141"/>
      <c r="G119" s="141"/>
      <c r="H119" s="141"/>
      <c r="I119" s="141"/>
      <c r="J119" s="141"/>
      <c r="K119" s="142"/>
    </row>
    <row r="120" spans="1:11" s="1" customFormat="1" ht="28.5" customHeight="1">
      <c r="A120" s="65" t="s">
        <v>30</v>
      </c>
      <c r="B120" s="66"/>
      <c r="C120" s="8">
        <f>D120+E120</f>
        <v>2370000</v>
      </c>
      <c r="D120" s="8">
        <v>2370000</v>
      </c>
      <c r="E120" s="8">
        <f>E95+E107</f>
        <v>0</v>
      </c>
      <c r="F120" s="8">
        <f>H120+G120</f>
        <v>2370000</v>
      </c>
      <c r="G120" s="21">
        <v>2370000</v>
      </c>
      <c r="H120" s="21">
        <f>E120*1.05</f>
        <v>0</v>
      </c>
      <c r="I120" s="8">
        <f>J120+K120</f>
        <v>2370000</v>
      </c>
      <c r="J120" s="8">
        <v>2370000</v>
      </c>
      <c r="K120" s="8">
        <f>K95+K107</f>
        <v>0</v>
      </c>
    </row>
    <row r="121" spans="1:11" ht="21" customHeight="1">
      <c r="A121" s="55" t="s">
        <v>35</v>
      </c>
      <c r="B121" s="56" t="s">
        <v>36</v>
      </c>
      <c r="C121" s="81"/>
      <c r="D121" s="81"/>
      <c r="E121" s="81"/>
      <c r="F121" s="81"/>
      <c r="G121" s="81"/>
      <c r="H121" s="81"/>
      <c r="I121" s="81"/>
      <c r="J121" s="81"/>
      <c r="K121" s="81"/>
    </row>
    <row r="122" spans="1:11" ht="28.5" customHeight="1">
      <c r="A122" s="120" t="s">
        <v>24</v>
      </c>
      <c r="B122" s="121"/>
      <c r="C122" s="121"/>
      <c r="D122" s="121"/>
      <c r="E122" s="121"/>
      <c r="F122" s="121"/>
      <c r="G122" s="121"/>
      <c r="H122" s="121"/>
      <c r="I122" s="121"/>
      <c r="J122" s="121"/>
      <c r="K122" s="122"/>
    </row>
    <row r="123" spans="1:11" ht="25.5" customHeight="1">
      <c r="A123" s="137" t="s">
        <v>98</v>
      </c>
      <c r="B123" s="137"/>
      <c r="C123" s="137"/>
      <c r="D123" s="137"/>
      <c r="E123" s="137"/>
      <c r="F123" s="137"/>
      <c r="G123" s="137"/>
      <c r="H123" s="137"/>
      <c r="I123" s="137"/>
      <c r="J123" s="137"/>
      <c r="K123" s="137"/>
    </row>
    <row r="124" spans="1:11" ht="29.25" customHeight="1">
      <c r="A124" s="138" t="s">
        <v>75</v>
      </c>
      <c r="B124" s="138"/>
      <c r="C124" s="138"/>
      <c r="D124" s="138"/>
      <c r="E124" s="138"/>
      <c r="F124" s="138"/>
      <c r="G124" s="138"/>
      <c r="H124" s="138"/>
      <c r="I124" s="138"/>
      <c r="J124" s="138"/>
      <c r="K124" s="138"/>
    </row>
    <row r="125" spans="1:11" ht="21" customHeight="1">
      <c r="A125" s="65" t="s">
        <v>30</v>
      </c>
      <c r="B125" s="93"/>
      <c r="C125" s="57">
        <f>D125+E125</f>
        <v>2546100</v>
      </c>
      <c r="D125" s="57">
        <f>+D126+D135+D146</f>
        <v>2546100</v>
      </c>
      <c r="E125" s="57">
        <f>+E126+E135+E146</f>
        <v>0</v>
      </c>
      <c r="F125" s="57">
        <f>G125+H125</f>
        <v>2682160</v>
      </c>
      <c r="G125" s="57">
        <f>+G126+G135+G146</f>
        <v>2682160</v>
      </c>
      <c r="H125" s="57">
        <f>+H126+H135+H146</f>
        <v>0</v>
      </c>
      <c r="I125" s="57">
        <f>J125+K125</f>
        <v>2817440</v>
      </c>
      <c r="J125" s="57">
        <f>+J126+J135+J146</f>
        <v>2817440</v>
      </c>
      <c r="K125" s="57">
        <f>+K126+K135+K146</f>
        <v>0</v>
      </c>
    </row>
    <row r="126" spans="1:11" ht="52.5" customHeight="1">
      <c r="A126" s="52" t="s">
        <v>76</v>
      </c>
      <c r="B126" s="82"/>
      <c r="C126" s="21">
        <f>D126+E126</f>
        <v>386100</v>
      </c>
      <c r="D126" s="21">
        <v>386100</v>
      </c>
      <c r="E126" s="21">
        <v>0</v>
      </c>
      <c r="F126" s="21">
        <f>G126+H126</f>
        <v>407160</v>
      </c>
      <c r="G126" s="8">
        <v>407160</v>
      </c>
      <c r="H126" s="21">
        <f>E126*1.05</f>
        <v>0</v>
      </c>
      <c r="I126" s="21">
        <f>J126+K126</f>
        <v>427440</v>
      </c>
      <c r="J126" s="21">
        <v>427440</v>
      </c>
      <c r="K126" s="21">
        <f>H126*1.043</f>
        <v>0</v>
      </c>
    </row>
    <row r="127" spans="1:11" ht="15">
      <c r="A127" s="15" t="s">
        <v>3</v>
      </c>
      <c r="B127" s="15"/>
      <c r="C127" s="53"/>
      <c r="D127" s="53"/>
      <c r="E127" s="53"/>
      <c r="F127" s="53"/>
      <c r="G127" s="53"/>
      <c r="H127" s="53"/>
      <c r="I127" s="53"/>
      <c r="J127" s="53"/>
      <c r="K127" s="53"/>
    </row>
    <row r="128" spans="1:11" ht="15">
      <c r="A128" s="16" t="s">
        <v>4</v>
      </c>
      <c r="B128" s="15"/>
      <c r="C128" s="53"/>
      <c r="D128" s="53"/>
      <c r="E128" s="53"/>
      <c r="F128" s="53"/>
      <c r="G128" s="53"/>
      <c r="H128" s="53"/>
      <c r="I128" s="53"/>
      <c r="J128" s="53"/>
      <c r="K128" s="53"/>
    </row>
    <row r="129" spans="1:11" ht="69.75" customHeight="1">
      <c r="A129" s="30" t="s">
        <v>77</v>
      </c>
      <c r="B129" s="15"/>
      <c r="C129" s="54">
        <f>D129+E129</f>
        <v>120</v>
      </c>
      <c r="D129" s="54">
        <v>120</v>
      </c>
      <c r="E129" s="54">
        <v>0</v>
      </c>
      <c r="F129" s="54">
        <f>+G129</f>
        <v>120</v>
      </c>
      <c r="G129" s="54">
        <v>120</v>
      </c>
      <c r="H129" s="54">
        <v>0</v>
      </c>
      <c r="I129" s="54">
        <f>J129+K129</f>
        <v>120</v>
      </c>
      <c r="J129" s="54">
        <v>120</v>
      </c>
      <c r="K129" s="54">
        <v>0</v>
      </c>
    </row>
    <row r="130" spans="1:11" ht="21" customHeight="1">
      <c r="A130" s="45" t="s">
        <v>69</v>
      </c>
      <c r="B130" s="15"/>
      <c r="C130" s="54">
        <f>D130+E130</f>
        <v>130</v>
      </c>
      <c r="D130" s="54">
        <v>130</v>
      </c>
      <c r="E130" s="54">
        <v>0</v>
      </c>
      <c r="F130" s="54">
        <f>+G130</f>
        <v>130</v>
      </c>
      <c r="G130" s="54">
        <v>130</v>
      </c>
      <c r="H130" s="54">
        <v>0</v>
      </c>
      <c r="I130" s="54">
        <f>J130+K130</f>
        <v>130</v>
      </c>
      <c r="J130" s="54">
        <v>130</v>
      </c>
      <c r="K130" s="54">
        <v>0</v>
      </c>
    </row>
    <row r="131" spans="1:11" s="1" customFormat="1" ht="15" customHeight="1">
      <c r="A131" s="61" t="s">
        <v>11</v>
      </c>
      <c r="B131" s="15"/>
      <c r="C131" s="54"/>
      <c r="D131" s="54"/>
      <c r="E131" s="54"/>
      <c r="F131" s="54"/>
      <c r="G131" s="54"/>
      <c r="H131" s="54"/>
      <c r="I131" s="54"/>
      <c r="J131" s="54"/>
      <c r="K131" s="54"/>
    </row>
    <row r="132" spans="1:11" s="1" customFormat="1" ht="17.25" customHeight="1">
      <c r="A132" s="62" t="s">
        <v>25</v>
      </c>
      <c r="B132" s="15"/>
      <c r="C132" s="22">
        <f>D132+E132</f>
        <v>24.75</v>
      </c>
      <c r="D132" s="22">
        <v>24.75</v>
      </c>
      <c r="E132" s="22">
        <v>0</v>
      </c>
      <c r="F132" s="22">
        <f>+G132</f>
        <v>26.1</v>
      </c>
      <c r="G132" s="22">
        <v>26.1</v>
      </c>
      <c r="H132" s="22">
        <v>0</v>
      </c>
      <c r="I132" s="22">
        <f>J132+K132</f>
        <v>27.4</v>
      </c>
      <c r="J132" s="22">
        <v>27.4</v>
      </c>
      <c r="K132" s="22">
        <v>0</v>
      </c>
    </row>
    <row r="133" spans="1:11" s="1" customFormat="1" ht="17.25" customHeight="1">
      <c r="A133" s="20" t="s">
        <v>10</v>
      </c>
      <c r="B133" s="15"/>
      <c r="C133" s="22"/>
      <c r="D133" s="22"/>
      <c r="E133" s="22"/>
      <c r="F133" s="22"/>
      <c r="G133" s="22"/>
      <c r="H133" s="22"/>
      <c r="I133" s="22"/>
      <c r="J133" s="22"/>
      <c r="K133" s="22"/>
    </row>
    <row r="134" spans="1:11" s="1" customFormat="1" ht="17.25" customHeight="1">
      <c r="A134" s="30" t="s">
        <v>26</v>
      </c>
      <c r="B134" s="15"/>
      <c r="C134" s="14">
        <f>D134+E134</f>
        <v>158.60496641814038</v>
      </c>
      <c r="D134" s="14">
        <f>D126/243435*100</f>
        <v>158.60496641814038</v>
      </c>
      <c r="E134" s="14">
        <v>0</v>
      </c>
      <c r="F134" s="14">
        <f>+G134</f>
        <v>105.45454545454544</v>
      </c>
      <c r="G134" s="14">
        <f>G126/D126*100</f>
        <v>105.45454545454544</v>
      </c>
      <c r="H134" s="14">
        <v>0</v>
      </c>
      <c r="I134" s="14">
        <f>J134+K134</f>
        <v>104.98084291187739</v>
      </c>
      <c r="J134" s="14">
        <f>J126/G126*100</f>
        <v>104.98084291187739</v>
      </c>
      <c r="K134" s="14">
        <v>0</v>
      </c>
    </row>
    <row r="135" spans="1:11" ht="75.75" customHeight="1">
      <c r="A135" s="52" t="s">
        <v>78</v>
      </c>
      <c r="B135" s="80"/>
      <c r="C135" s="21">
        <f>D135+E135</f>
        <v>2100000</v>
      </c>
      <c r="D135" s="21">
        <v>2100000</v>
      </c>
      <c r="E135" s="21">
        <v>0</v>
      </c>
      <c r="F135" s="21">
        <f>G135+H135</f>
        <v>2212000</v>
      </c>
      <c r="G135" s="21">
        <v>2212000</v>
      </c>
      <c r="H135" s="21">
        <v>0</v>
      </c>
      <c r="I135" s="21">
        <f>J135+K135</f>
        <v>2324000</v>
      </c>
      <c r="J135" s="21">
        <v>2324000</v>
      </c>
      <c r="K135" s="21">
        <v>0</v>
      </c>
    </row>
    <row r="136" spans="1:11" s="1" customFormat="1" ht="17.25" customHeight="1">
      <c r="A136" s="15" t="s">
        <v>3</v>
      </c>
      <c r="B136" s="15"/>
      <c r="C136" s="22"/>
      <c r="D136" s="22"/>
      <c r="E136" s="22"/>
      <c r="F136" s="22"/>
      <c r="G136" s="22"/>
      <c r="H136" s="22"/>
      <c r="I136" s="22"/>
      <c r="J136" s="22"/>
      <c r="K136" s="22"/>
    </row>
    <row r="137" spans="1:11" s="1" customFormat="1" ht="17.25" customHeight="1">
      <c r="A137" s="16" t="s">
        <v>4</v>
      </c>
      <c r="B137" s="15"/>
      <c r="C137" s="22"/>
      <c r="D137" s="22"/>
      <c r="E137" s="22"/>
      <c r="F137" s="22"/>
      <c r="G137" s="22"/>
      <c r="H137" s="22"/>
      <c r="I137" s="22"/>
      <c r="J137" s="22"/>
      <c r="K137" s="22"/>
    </row>
    <row r="138" spans="1:11" s="1" customFormat="1" ht="26.25" customHeight="1">
      <c r="A138" s="63"/>
      <c r="B138" s="67"/>
      <c r="C138" s="68"/>
      <c r="D138" s="68"/>
      <c r="E138" s="68"/>
      <c r="F138" s="68"/>
      <c r="G138" s="68"/>
      <c r="H138" s="68"/>
      <c r="I138" s="112" t="s">
        <v>85</v>
      </c>
      <c r="J138" s="112"/>
      <c r="K138" s="112"/>
    </row>
    <row r="139" spans="1:11" s="1" customFormat="1" ht="14.25">
      <c r="A139" s="2">
        <v>1</v>
      </c>
      <c r="B139" s="28">
        <v>2</v>
      </c>
      <c r="C139" s="29">
        <v>3</v>
      </c>
      <c r="D139" s="29">
        <v>4</v>
      </c>
      <c r="E139" s="29">
        <v>5</v>
      </c>
      <c r="F139" s="29">
        <v>6</v>
      </c>
      <c r="G139" s="29">
        <v>7</v>
      </c>
      <c r="H139" s="29">
        <v>8</v>
      </c>
      <c r="I139" s="29">
        <v>9</v>
      </c>
      <c r="J139" s="29">
        <v>10</v>
      </c>
      <c r="K139" s="29">
        <v>11</v>
      </c>
    </row>
    <row r="140" spans="1:11" s="1" customFormat="1" ht="66.75" customHeight="1">
      <c r="A140" s="30" t="s">
        <v>79</v>
      </c>
      <c r="B140" s="15"/>
      <c r="C140" s="54">
        <f>D140+E140</f>
        <v>500</v>
      </c>
      <c r="D140" s="54">
        <v>500</v>
      </c>
      <c r="E140" s="54">
        <v>0</v>
      </c>
      <c r="F140" s="54">
        <f>G140+H140</f>
        <v>500</v>
      </c>
      <c r="G140" s="54">
        <v>500</v>
      </c>
      <c r="H140" s="54">
        <v>0</v>
      </c>
      <c r="I140" s="58">
        <f>J140+K140</f>
        <v>500</v>
      </c>
      <c r="J140" s="58">
        <v>500</v>
      </c>
      <c r="K140" s="58">
        <v>0</v>
      </c>
    </row>
    <row r="141" spans="1:11" s="1" customFormat="1" ht="17.25" customHeight="1">
      <c r="A141" s="45" t="s">
        <v>69</v>
      </c>
      <c r="B141" s="15"/>
      <c r="C141" s="54">
        <f>D141+E141</f>
        <v>140</v>
      </c>
      <c r="D141" s="54">
        <v>140</v>
      </c>
      <c r="E141" s="54">
        <v>0</v>
      </c>
      <c r="F141" s="54">
        <f>G141+H141</f>
        <v>140</v>
      </c>
      <c r="G141" s="54">
        <v>140</v>
      </c>
      <c r="H141" s="54">
        <v>0</v>
      </c>
      <c r="I141" s="58">
        <f>J141+K141</f>
        <v>140</v>
      </c>
      <c r="J141" s="58">
        <v>140</v>
      </c>
      <c r="K141" s="58">
        <v>0</v>
      </c>
    </row>
    <row r="142" spans="1:11" s="1" customFormat="1" ht="17.25" customHeight="1">
      <c r="A142" s="61" t="s">
        <v>11</v>
      </c>
      <c r="B142" s="15"/>
      <c r="C142" s="22"/>
      <c r="D142" s="22"/>
      <c r="E142" s="22"/>
      <c r="F142" s="54"/>
      <c r="G142" s="54"/>
      <c r="H142" s="54"/>
      <c r="I142" s="22"/>
      <c r="J142" s="22"/>
      <c r="K142" s="22"/>
    </row>
    <row r="143" spans="1:11" s="1" customFormat="1" ht="17.25" customHeight="1">
      <c r="A143" s="62" t="s">
        <v>25</v>
      </c>
      <c r="B143" s="15"/>
      <c r="C143" s="22">
        <f>D143+E143</f>
        <v>30</v>
      </c>
      <c r="D143" s="22">
        <v>30</v>
      </c>
      <c r="E143" s="22">
        <v>0</v>
      </c>
      <c r="F143" s="59">
        <f>G143+H143</f>
        <v>31.6</v>
      </c>
      <c r="G143" s="22">
        <v>31.6</v>
      </c>
      <c r="H143" s="22">
        <v>0</v>
      </c>
      <c r="I143" s="22">
        <f>J143+K143</f>
        <v>33.2</v>
      </c>
      <c r="J143" s="22">
        <v>33.2</v>
      </c>
      <c r="K143" s="22">
        <v>0</v>
      </c>
    </row>
    <row r="144" spans="1:11" s="1" customFormat="1" ht="17.25" customHeight="1">
      <c r="A144" s="20" t="s">
        <v>10</v>
      </c>
      <c r="B144" s="15"/>
      <c r="C144" s="22"/>
      <c r="D144" s="22"/>
      <c r="E144" s="22"/>
      <c r="F144" s="59"/>
      <c r="G144" s="22"/>
      <c r="H144" s="22"/>
      <c r="I144" s="22"/>
      <c r="J144" s="22"/>
      <c r="K144" s="22"/>
    </row>
    <row r="145" spans="1:11" s="1" customFormat="1" ht="17.25" customHeight="1">
      <c r="A145" s="30" t="s">
        <v>26</v>
      </c>
      <c r="B145" s="15"/>
      <c r="C145" s="39">
        <f>D145+E145</f>
        <v>198.1851899038802</v>
      </c>
      <c r="D145" s="39">
        <f>D135/1059615*100</f>
        <v>198.1851899038802</v>
      </c>
      <c r="E145" s="39">
        <v>0</v>
      </c>
      <c r="F145" s="39">
        <f>G145+H145</f>
        <v>105.33333333333333</v>
      </c>
      <c r="G145" s="39">
        <f>G135/D135*100</f>
        <v>105.33333333333333</v>
      </c>
      <c r="H145" s="39">
        <v>0</v>
      </c>
      <c r="I145" s="39">
        <f>J145+K145</f>
        <v>105.0632911392405</v>
      </c>
      <c r="J145" s="39">
        <f>J135/G135*100</f>
        <v>105.0632911392405</v>
      </c>
      <c r="K145" s="39">
        <v>0</v>
      </c>
    </row>
    <row r="146" spans="1:11" ht="63.75" customHeight="1">
      <c r="A146" s="60" t="s">
        <v>80</v>
      </c>
      <c r="B146" s="15"/>
      <c r="C146" s="21">
        <f>D146+E146</f>
        <v>60000</v>
      </c>
      <c r="D146" s="21">
        <v>60000</v>
      </c>
      <c r="E146" s="21">
        <v>0</v>
      </c>
      <c r="F146" s="21">
        <f>G146+H146</f>
        <v>63000</v>
      </c>
      <c r="G146" s="21">
        <v>63000</v>
      </c>
      <c r="H146" s="21">
        <v>0</v>
      </c>
      <c r="I146" s="21">
        <f>J146+K146</f>
        <v>66000</v>
      </c>
      <c r="J146" s="21">
        <v>66000</v>
      </c>
      <c r="K146" s="21">
        <v>0</v>
      </c>
    </row>
    <row r="147" spans="1:11" s="1" customFormat="1" ht="17.25" customHeight="1">
      <c r="A147" s="30" t="s">
        <v>3</v>
      </c>
      <c r="B147" s="15"/>
      <c r="C147" s="39"/>
      <c r="D147" s="39"/>
      <c r="E147" s="39"/>
      <c r="F147" s="39"/>
      <c r="G147" s="39"/>
      <c r="H147" s="39"/>
      <c r="I147" s="39"/>
      <c r="J147" s="39"/>
      <c r="K147" s="39"/>
    </row>
    <row r="148" spans="1:11" s="1" customFormat="1" ht="17.25" customHeight="1">
      <c r="A148" s="7" t="s">
        <v>4</v>
      </c>
      <c r="B148" s="15"/>
      <c r="C148" s="39"/>
      <c r="D148" s="39"/>
      <c r="E148" s="39"/>
      <c r="F148" s="39"/>
      <c r="G148" s="39"/>
      <c r="H148" s="39"/>
      <c r="I148" s="39"/>
      <c r="J148" s="39"/>
      <c r="K148" s="39"/>
    </row>
    <row r="149" spans="1:11" s="1" customFormat="1" ht="56.25" customHeight="1">
      <c r="A149" s="40" t="s">
        <v>81</v>
      </c>
      <c r="B149" s="15"/>
      <c r="C149" s="31">
        <f>D149+E149</f>
        <v>600</v>
      </c>
      <c r="D149" s="31">
        <v>600</v>
      </c>
      <c r="E149" s="31">
        <v>0</v>
      </c>
      <c r="F149" s="31">
        <f>G149+H149</f>
        <v>600</v>
      </c>
      <c r="G149" s="31">
        <v>600</v>
      </c>
      <c r="H149" s="31">
        <v>0</v>
      </c>
      <c r="I149" s="31">
        <f>J149+K149</f>
        <v>600</v>
      </c>
      <c r="J149" s="31">
        <v>600</v>
      </c>
      <c r="K149" s="31">
        <v>0</v>
      </c>
    </row>
    <row r="150" spans="1:11" s="1" customFormat="1" ht="17.25" customHeight="1">
      <c r="A150" s="7" t="s">
        <v>11</v>
      </c>
      <c r="B150" s="15"/>
      <c r="C150" s="39"/>
      <c r="D150" s="39"/>
      <c r="E150" s="39"/>
      <c r="F150" s="39"/>
      <c r="G150" s="39"/>
      <c r="H150" s="39"/>
      <c r="I150" s="39"/>
      <c r="J150" s="39"/>
      <c r="K150" s="39"/>
    </row>
    <row r="151" spans="1:11" s="1" customFormat="1" ht="17.25" customHeight="1">
      <c r="A151" s="30" t="s">
        <v>34</v>
      </c>
      <c r="B151" s="15"/>
      <c r="C151" s="39">
        <f>D151+E151</f>
        <v>100</v>
      </c>
      <c r="D151" s="39">
        <v>100</v>
      </c>
      <c r="E151" s="39">
        <v>0</v>
      </c>
      <c r="F151" s="39">
        <f>G151+H151</f>
        <v>105</v>
      </c>
      <c r="G151" s="39">
        <f>+G146/G149</f>
        <v>105</v>
      </c>
      <c r="H151" s="39">
        <v>0</v>
      </c>
      <c r="I151" s="39">
        <f>J151+K151</f>
        <v>110</v>
      </c>
      <c r="J151" s="39">
        <f>+J146/J149</f>
        <v>110</v>
      </c>
      <c r="K151" s="39">
        <v>0</v>
      </c>
    </row>
    <row r="152" spans="1:11" s="1" customFormat="1" ht="17.25" customHeight="1">
      <c r="A152" s="37" t="s">
        <v>10</v>
      </c>
      <c r="B152" s="15"/>
      <c r="C152" s="39"/>
      <c r="D152" s="39"/>
      <c r="E152" s="39"/>
      <c r="F152" s="39"/>
      <c r="G152" s="39"/>
      <c r="H152" s="39"/>
      <c r="I152" s="39"/>
      <c r="J152" s="39"/>
      <c r="K152" s="39"/>
    </row>
    <row r="153" spans="1:11" s="1" customFormat="1" ht="17.25" customHeight="1">
      <c r="A153" s="30" t="s">
        <v>26</v>
      </c>
      <c r="B153" s="15"/>
      <c r="C153" s="39">
        <f>D153+E153</f>
        <v>95.69377990430623</v>
      </c>
      <c r="D153" s="39">
        <f>D146/62700*100</f>
        <v>95.69377990430623</v>
      </c>
      <c r="E153" s="39">
        <v>0</v>
      </c>
      <c r="F153" s="39">
        <f>+G153</f>
        <v>105</v>
      </c>
      <c r="G153" s="39">
        <f>G146/D146*100</f>
        <v>105</v>
      </c>
      <c r="H153" s="39">
        <v>0</v>
      </c>
      <c r="I153" s="39">
        <f>J153+K153</f>
        <v>104.76190476190477</v>
      </c>
      <c r="J153" s="39">
        <f>J146/G146*100</f>
        <v>104.76190476190477</v>
      </c>
      <c r="K153" s="39">
        <v>0</v>
      </c>
    </row>
    <row r="154" spans="1:11" s="1" customFormat="1" ht="18.75" customHeight="1">
      <c r="A154" s="55" t="s">
        <v>125</v>
      </c>
      <c r="B154" s="56" t="s">
        <v>126</v>
      </c>
      <c r="C154" s="64"/>
      <c r="D154" s="64"/>
      <c r="E154" s="64"/>
      <c r="F154" s="64"/>
      <c r="G154" s="64"/>
      <c r="H154" s="64"/>
      <c r="I154" s="64"/>
      <c r="J154" s="64"/>
      <c r="K154" s="64"/>
    </row>
    <row r="155" spans="1:11" s="1" customFormat="1" ht="28.5" customHeight="1">
      <c r="A155" s="120" t="s">
        <v>24</v>
      </c>
      <c r="B155" s="121"/>
      <c r="C155" s="121"/>
      <c r="D155" s="121"/>
      <c r="E155" s="121"/>
      <c r="F155" s="121"/>
      <c r="G155" s="121"/>
      <c r="H155" s="121"/>
      <c r="I155" s="121"/>
      <c r="J155" s="121"/>
      <c r="K155" s="122"/>
    </row>
    <row r="156" spans="1:11" ht="34.5" customHeight="1">
      <c r="A156" s="137" t="s">
        <v>99</v>
      </c>
      <c r="B156" s="137"/>
      <c r="C156" s="137"/>
      <c r="D156" s="137"/>
      <c r="E156" s="137"/>
      <c r="F156" s="137"/>
      <c r="G156" s="137"/>
      <c r="H156" s="137"/>
      <c r="I156" s="137"/>
      <c r="J156" s="137"/>
      <c r="K156" s="137"/>
    </row>
    <row r="157" spans="1:11" ht="37.5" customHeight="1">
      <c r="A157" s="136" t="s">
        <v>100</v>
      </c>
      <c r="B157" s="136"/>
      <c r="C157" s="136"/>
      <c r="D157" s="136"/>
      <c r="E157" s="136"/>
      <c r="F157" s="136"/>
      <c r="G157" s="136"/>
      <c r="H157" s="136"/>
      <c r="I157" s="136"/>
      <c r="J157" s="136"/>
      <c r="K157" s="136"/>
    </row>
    <row r="158" spans="1:11" ht="18.75" customHeight="1">
      <c r="A158" s="65" t="s">
        <v>5</v>
      </c>
      <c r="B158" s="93"/>
      <c r="C158" s="57">
        <f>D158+E158</f>
        <v>5132263</v>
      </c>
      <c r="D158" s="57">
        <f>+D159+D176</f>
        <v>5132263</v>
      </c>
      <c r="E158" s="57">
        <f>+E159+E176</f>
        <v>0</v>
      </c>
      <c r="F158" s="57">
        <f>G158+H158</f>
        <v>5409395</v>
      </c>
      <c r="G158" s="57">
        <f>+G159+G176</f>
        <v>5409395</v>
      </c>
      <c r="H158" s="57">
        <f>+H159+H176</f>
        <v>0</v>
      </c>
      <c r="I158" s="57">
        <f>J158+K158</f>
        <v>5686430</v>
      </c>
      <c r="J158" s="57">
        <f>+J159+J176</f>
        <v>5686430</v>
      </c>
      <c r="K158" s="57">
        <f>+K159+K176</f>
        <v>0</v>
      </c>
    </row>
    <row r="159" spans="1:11" ht="90" customHeight="1">
      <c r="A159" s="7" t="s">
        <v>101</v>
      </c>
      <c r="B159" s="5"/>
      <c r="C159" s="21">
        <f>D159+E159</f>
        <v>4962263</v>
      </c>
      <c r="D159" s="21">
        <v>4962263</v>
      </c>
      <c r="E159" s="21">
        <v>0</v>
      </c>
      <c r="F159" s="21">
        <f>G159</f>
        <v>5230895</v>
      </c>
      <c r="G159" s="21">
        <v>5230895</v>
      </c>
      <c r="H159" s="21">
        <f>E159*1.05</f>
        <v>0</v>
      </c>
      <c r="I159" s="21">
        <f>J159+K159</f>
        <v>5499430</v>
      </c>
      <c r="J159" s="21">
        <v>5499430</v>
      </c>
      <c r="K159" s="21">
        <f>H159*1.043</f>
        <v>0</v>
      </c>
    </row>
    <row r="160" spans="1:11" s="1" customFormat="1" ht="17.25" customHeight="1">
      <c r="A160" s="15" t="s">
        <v>3</v>
      </c>
      <c r="B160" s="15"/>
      <c r="C160" s="53"/>
      <c r="D160" s="53"/>
      <c r="E160" s="53"/>
      <c r="F160" s="53"/>
      <c r="G160" s="53"/>
      <c r="H160" s="53"/>
      <c r="I160" s="53"/>
      <c r="J160" s="53"/>
      <c r="K160" s="53"/>
    </row>
    <row r="161" spans="1:11" s="1" customFormat="1" ht="18" customHeight="1">
      <c r="A161" s="16" t="s">
        <v>4</v>
      </c>
      <c r="B161" s="15"/>
      <c r="C161" s="53"/>
      <c r="D161" s="53"/>
      <c r="E161" s="53"/>
      <c r="F161" s="53"/>
      <c r="G161" s="53"/>
      <c r="H161" s="53"/>
      <c r="I161" s="53"/>
      <c r="J161" s="53"/>
      <c r="K161" s="53"/>
    </row>
    <row r="162" spans="1:11" s="1" customFormat="1" ht="54.75" customHeight="1">
      <c r="A162" s="30" t="s">
        <v>102</v>
      </c>
      <c r="B162" s="15"/>
      <c r="C162" s="98">
        <f aca="true" t="shared" si="1" ref="C162:C169">D162+E162</f>
        <v>1400</v>
      </c>
      <c r="D162" s="98">
        <v>1400</v>
      </c>
      <c r="E162" s="98">
        <v>0</v>
      </c>
      <c r="F162" s="98">
        <f>G162</f>
        <v>1400</v>
      </c>
      <c r="G162" s="98">
        <v>1400</v>
      </c>
      <c r="H162" s="98">
        <v>0</v>
      </c>
      <c r="I162" s="98">
        <f aca="true" t="shared" si="2" ref="I162:I169">J162+K162</f>
        <v>1400</v>
      </c>
      <c r="J162" s="98">
        <v>1400</v>
      </c>
      <c r="K162" s="54">
        <v>0</v>
      </c>
    </row>
    <row r="163" spans="1:11" s="1" customFormat="1" ht="62.25" customHeight="1">
      <c r="A163" s="30" t="s">
        <v>103</v>
      </c>
      <c r="B163" s="15"/>
      <c r="C163" s="98">
        <f t="shared" si="1"/>
        <v>15</v>
      </c>
      <c r="D163" s="54">
        <v>15</v>
      </c>
      <c r="E163" s="54">
        <v>0</v>
      </c>
      <c r="F163" s="54">
        <f>+G163</f>
        <v>15</v>
      </c>
      <c r="G163" s="54">
        <v>15</v>
      </c>
      <c r="H163" s="54">
        <v>0</v>
      </c>
      <c r="I163" s="54">
        <f t="shared" si="2"/>
        <v>15</v>
      </c>
      <c r="J163" s="54">
        <v>15</v>
      </c>
      <c r="K163" s="54">
        <v>0</v>
      </c>
    </row>
    <row r="164" spans="1:11" s="1" customFormat="1" ht="66" customHeight="1">
      <c r="A164" s="30" t="s">
        <v>104</v>
      </c>
      <c r="B164" s="15"/>
      <c r="C164" s="98">
        <f t="shared" si="1"/>
        <v>50</v>
      </c>
      <c r="D164" s="54">
        <v>50</v>
      </c>
      <c r="E164" s="54">
        <v>0</v>
      </c>
      <c r="F164" s="54">
        <f>+G164</f>
        <v>50</v>
      </c>
      <c r="G164" s="54">
        <v>50</v>
      </c>
      <c r="H164" s="54">
        <v>0</v>
      </c>
      <c r="I164" s="54">
        <f t="shared" si="2"/>
        <v>50</v>
      </c>
      <c r="J164" s="54">
        <v>50</v>
      </c>
      <c r="K164" s="54">
        <v>0</v>
      </c>
    </row>
    <row r="165" spans="1:11" s="1" customFormat="1" ht="33.75" customHeight="1">
      <c r="A165" s="33" t="s">
        <v>105</v>
      </c>
      <c r="B165" s="15"/>
      <c r="C165" s="54">
        <f t="shared" si="1"/>
        <v>140</v>
      </c>
      <c r="D165" s="54">
        <v>140</v>
      </c>
      <c r="E165" s="54">
        <v>0</v>
      </c>
      <c r="F165" s="54">
        <f>G165</f>
        <v>140</v>
      </c>
      <c r="G165" s="54">
        <v>140</v>
      </c>
      <c r="H165" s="54">
        <v>0</v>
      </c>
      <c r="I165" s="54">
        <f t="shared" si="2"/>
        <v>140</v>
      </c>
      <c r="J165" s="54">
        <v>140</v>
      </c>
      <c r="K165" s="54">
        <v>0</v>
      </c>
    </row>
    <row r="166" spans="1:11" s="1" customFormat="1" ht="33.75" customHeight="1">
      <c r="A166" s="33" t="s">
        <v>106</v>
      </c>
      <c r="B166" s="15"/>
      <c r="C166" s="54">
        <f t="shared" si="1"/>
        <v>130</v>
      </c>
      <c r="D166" s="54">
        <v>130</v>
      </c>
      <c r="E166" s="54">
        <v>0</v>
      </c>
      <c r="F166" s="54">
        <f>G166</f>
        <v>130</v>
      </c>
      <c r="G166" s="54">
        <v>130</v>
      </c>
      <c r="H166" s="54">
        <v>0</v>
      </c>
      <c r="I166" s="54">
        <f t="shared" si="2"/>
        <v>130</v>
      </c>
      <c r="J166" s="54">
        <v>130</v>
      </c>
      <c r="K166" s="54">
        <v>0</v>
      </c>
    </row>
    <row r="167" spans="1:11" s="1" customFormat="1" ht="26.25" customHeight="1">
      <c r="A167" s="63"/>
      <c r="B167" s="67"/>
      <c r="C167" s="68"/>
      <c r="D167" s="68"/>
      <c r="E167" s="68"/>
      <c r="F167" s="68"/>
      <c r="G167" s="68"/>
      <c r="H167" s="68"/>
      <c r="I167" s="112" t="s">
        <v>85</v>
      </c>
      <c r="J167" s="112"/>
      <c r="K167" s="112"/>
    </row>
    <row r="168" spans="1:11" s="1" customFormat="1" ht="14.25">
      <c r="A168" s="2">
        <v>1</v>
      </c>
      <c r="B168" s="28">
        <v>2</v>
      </c>
      <c r="C168" s="29">
        <v>3</v>
      </c>
      <c r="D168" s="29">
        <v>4</v>
      </c>
      <c r="E168" s="29">
        <v>5</v>
      </c>
      <c r="F168" s="29">
        <v>6</v>
      </c>
      <c r="G168" s="29">
        <v>7</v>
      </c>
      <c r="H168" s="29">
        <v>8</v>
      </c>
      <c r="I168" s="29">
        <v>9</v>
      </c>
      <c r="J168" s="29">
        <v>10</v>
      </c>
      <c r="K168" s="29">
        <v>11</v>
      </c>
    </row>
    <row r="169" spans="1:11" s="1" customFormat="1" ht="34.5" customHeight="1">
      <c r="A169" s="33" t="s">
        <v>107</v>
      </c>
      <c r="B169" s="15"/>
      <c r="C169" s="54">
        <f t="shared" si="1"/>
        <v>140</v>
      </c>
      <c r="D169" s="54">
        <v>140</v>
      </c>
      <c r="E169" s="54">
        <v>0</v>
      </c>
      <c r="F169" s="54">
        <f>G169</f>
        <v>140</v>
      </c>
      <c r="G169" s="54">
        <v>140</v>
      </c>
      <c r="H169" s="54">
        <v>0</v>
      </c>
      <c r="I169" s="54">
        <f t="shared" si="2"/>
        <v>140</v>
      </c>
      <c r="J169" s="54">
        <v>140</v>
      </c>
      <c r="K169" s="54">
        <v>0</v>
      </c>
    </row>
    <row r="170" spans="1:11" s="1" customFormat="1" ht="15" customHeight="1">
      <c r="A170" s="61" t="s">
        <v>11</v>
      </c>
      <c r="B170" s="15"/>
      <c r="C170" s="54"/>
      <c r="D170" s="54"/>
      <c r="E170" s="54"/>
      <c r="F170" s="54"/>
      <c r="G170" s="54"/>
      <c r="H170" s="54"/>
      <c r="I170" s="54"/>
      <c r="J170" s="54"/>
      <c r="K170" s="54"/>
    </row>
    <row r="171" spans="1:11" s="1" customFormat="1" ht="34.5" customHeight="1">
      <c r="A171" s="62" t="s">
        <v>46</v>
      </c>
      <c r="B171" s="15"/>
      <c r="C171" s="22">
        <f>D171+E171</f>
        <v>24</v>
      </c>
      <c r="D171" s="22">
        <v>24</v>
      </c>
      <c r="E171" s="22">
        <v>0</v>
      </c>
      <c r="F171" s="22">
        <f>G171</f>
        <v>25.3</v>
      </c>
      <c r="G171" s="22">
        <v>25.3</v>
      </c>
      <c r="H171" s="22">
        <v>0</v>
      </c>
      <c r="I171" s="22">
        <f>J171+K171</f>
        <v>26.6</v>
      </c>
      <c r="J171" s="22">
        <v>26.6</v>
      </c>
      <c r="K171" s="22">
        <v>0</v>
      </c>
    </row>
    <row r="172" spans="1:11" s="1" customFormat="1" ht="33.75" customHeight="1">
      <c r="A172" s="62" t="s">
        <v>109</v>
      </c>
      <c r="B172" s="15"/>
      <c r="C172" s="22">
        <f>D172+E172</f>
        <v>24.75</v>
      </c>
      <c r="D172" s="22">
        <v>24.75</v>
      </c>
      <c r="E172" s="22">
        <v>0</v>
      </c>
      <c r="F172" s="22">
        <f>+G172</f>
        <v>26.1</v>
      </c>
      <c r="G172" s="22">
        <v>26.1</v>
      </c>
      <c r="H172" s="22">
        <v>0</v>
      </c>
      <c r="I172" s="22">
        <f>J172+K172</f>
        <v>27.4</v>
      </c>
      <c r="J172" s="22">
        <v>27.4</v>
      </c>
      <c r="K172" s="22">
        <v>0</v>
      </c>
    </row>
    <row r="173" spans="1:11" s="1" customFormat="1" ht="33.75" customHeight="1">
      <c r="A173" s="62" t="s">
        <v>108</v>
      </c>
      <c r="B173" s="15"/>
      <c r="C173" s="22">
        <f>D173+E173</f>
        <v>30</v>
      </c>
      <c r="D173" s="22">
        <v>30</v>
      </c>
      <c r="E173" s="22">
        <v>0</v>
      </c>
      <c r="F173" s="22">
        <f>+G173</f>
        <v>31.6</v>
      </c>
      <c r="G173" s="22">
        <v>31.6</v>
      </c>
      <c r="H173" s="22">
        <v>0</v>
      </c>
      <c r="I173" s="22">
        <f>J173+K173</f>
        <v>33.2</v>
      </c>
      <c r="J173" s="22">
        <v>33.2</v>
      </c>
      <c r="K173" s="22">
        <v>0</v>
      </c>
    </row>
    <row r="174" spans="1:11" s="1" customFormat="1" ht="16.5" customHeight="1">
      <c r="A174" s="20" t="s">
        <v>10</v>
      </c>
      <c r="B174" s="15"/>
      <c r="C174" s="22"/>
      <c r="D174" s="22"/>
      <c r="E174" s="22"/>
      <c r="F174" s="22"/>
      <c r="G174" s="22"/>
      <c r="H174" s="22"/>
      <c r="I174" s="22"/>
      <c r="J174" s="22"/>
      <c r="K174" s="22"/>
    </row>
    <row r="175" spans="1:11" s="1" customFormat="1" ht="16.5" customHeight="1">
      <c r="A175" s="30" t="s">
        <v>26</v>
      </c>
      <c r="B175" s="15"/>
      <c r="C175" s="14">
        <f>D175+E175</f>
        <v>151.85169997873209</v>
      </c>
      <c r="D175" s="14">
        <f>D159/3267835*100</f>
        <v>151.85169997873209</v>
      </c>
      <c r="E175" s="14">
        <v>0</v>
      </c>
      <c r="F175" s="14">
        <f>G175+H175</f>
        <v>105.41349783354892</v>
      </c>
      <c r="G175" s="14">
        <f>G159/D159*100</f>
        <v>105.41349783354892</v>
      </c>
      <c r="H175" s="14">
        <v>0</v>
      </c>
      <c r="I175" s="14">
        <f>J175+K175</f>
        <v>105.13363391924327</v>
      </c>
      <c r="J175" s="14">
        <f>J159/G159*100</f>
        <v>105.13363391924327</v>
      </c>
      <c r="K175" s="14">
        <v>0</v>
      </c>
    </row>
    <row r="176" spans="1:11" s="1" customFormat="1" ht="81.75" customHeight="1">
      <c r="A176" s="60" t="s">
        <v>110</v>
      </c>
      <c r="B176" s="15"/>
      <c r="C176" s="21">
        <f>D176+E176</f>
        <v>170000</v>
      </c>
      <c r="D176" s="21">
        <v>170000</v>
      </c>
      <c r="E176" s="21">
        <v>0</v>
      </c>
      <c r="F176" s="21">
        <f>G176+H176</f>
        <v>178500</v>
      </c>
      <c r="G176" s="21">
        <v>178500</v>
      </c>
      <c r="H176" s="21">
        <v>0</v>
      </c>
      <c r="I176" s="21">
        <f>J176+K176</f>
        <v>187000</v>
      </c>
      <c r="J176" s="21">
        <v>187000</v>
      </c>
      <c r="K176" s="21">
        <v>0</v>
      </c>
    </row>
    <row r="177" spans="1:11" s="1" customFormat="1" ht="17.25" customHeight="1">
      <c r="A177" s="30" t="s">
        <v>3</v>
      </c>
      <c r="B177" s="15"/>
      <c r="C177" s="39"/>
      <c r="D177" s="39"/>
      <c r="E177" s="39"/>
      <c r="F177" s="39"/>
      <c r="G177" s="39"/>
      <c r="H177" s="39"/>
      <c r="I177" s="39"/>
      <c r="J177" s="39"/>
      <c r="K177" s="39"/>
    </row>
    <row r="178" spans="1:11" s="1" customFormat="1" ht="17.25" customHeight="1">
      <c r="A178" s="7" t="s">
        <v>4</v>
      </c>
      <c r="B178" s="15"/>
      <c r="C178" s="39"/>
      <c r="D178" s="39"/>
      <c r="E178" s="39"/>
      <c r="F178" s="39"/>
      <c r="G178" s="39"/>
      <c r="H178" s="39"/>
      <c r="I178" s="39"/>
      <c r="J178" s="39"/>
      <c r="K178" s="39"/>
    </row>
    <row r="179" spans="1:11" s="1" customFormat="1" ht="75" customHeight="1">
      <c r="A179" s="40" t="s">
        <v>111</v>
      </c>
      <c r="B179" s="15"/>
      <c r="C179" s="98">
        <f>D179+E179</f>
        <v>1700</v>
      </c>
      <c r="D179" s="98">
        <v>1700</v>
      </c>
      <c r="E179" s="31">
        <v>0</v>
      </c>
      <c r="F179" s="98">
        <f>G179+H179</f>
        <v>1700</v>
      </c>
      <c r="G179" s="98">
        <v>1700</v>
      </c>
      <c r="H179" s="31">
        <v>0</v>
      </c>
      <c r="I179" s="98">
        <f>J179+K179</f>
        <v>1700</v>
      </c>
      <c r="J179" s="98">
        <v>1700</v>
      </c>
      <c r="K179" s="31">
        <v>0</v>
      </c>
    </row>
    <row r="180" spans="1:11" s="1" customFormat="1" ht="17.25" customHeight="1">
      <c r="A180" s="7" t="s">
        <v>11</v>
      </c>
      <c r="B180" s="15"/>
      <c r="C180" s="39"/>
      <c r="D180" s="39"/>
      <c r="E180" s="39"/>
      <c r="F180" s="39"/>
      <c r="G180" s="39"/>
      <c r="H180" s="39"/>
      <c r="I180" s="39"/>
      <c r="J180" s="39"/>
      <c r="K180" s="39"/>
    </row>
    <row r="181" spans="1:11" s="1" customFormat="1" ht="17.25" customHeight="1">
      <c r="A181" s="30" t="s">
        <v>34</v>
      </c>
      <c r="B181" s="15"/>
      <c r="C181" s="39">
        <f>D181+E181</f>
        <v>100</v>
      </c>
      <c r="D181" s="39">
        <f>+D176/D179</f>
        <v>100</v>
      </c>
      <c r="E181" s="39">
        <v>0</v>
      </c>
      <c r="F181" s="39">
        <f>G181+H181</f>
        <v>105</v>
      </c>
      <c r="G181" s="39">
        <f>+G176/G179</f>
        <v>105</v>
      </c>
      <c r="H181" s="39">
        <v>0</v>
      </c>
      <c r="I181" s="39">
        <f>J181+K181</f>
        <v>110</v>
      </c>
      <c r="J181" s="39">
        <f>+J176/J179</f>
        <v>110</v>
      </c>
      <c r="K181" s="39">
        <v>0</v>
      </c>
    </row>
    <row r="182" spans="1:11" s="1" customFormat="1" ht="17.25" customHeight="1">
      <c r="A182" s="37" t="s">
        <v>10</v>
      </c>
      <c r="B182" s="15"/>
      <c r="C182" s="39"/>
      <c r="D182" s="39"/>
      <c r="E182" s="39"/>
      <c r="F182" s="39"/>
      <c r="G182" s="39"/>
      <c r="H182" s="39"/>
      <c r="I182" s="39"/>
      <c r="J182" s="39"/>
      <c r="K182" s="39"/>
    </row>
    <row r="183" spans="1:11" s="1" customFormat="1" ht="17.25" customHeight="1">
      <c r="A183" s="30" t="s">
        <v>26</v>
      </c>
      <c r="B183" s="15"/>
      <c r="C183" s="39">
        <f>D183+E183</f>
        <v>105.20127479191808</v>
      </c>
      <c r="D183" s="39">
        <f>D176/161595*100</f>
        <v>105.20127479191808</v>
      </c>
      <c r="E183" s="39">
        <v>0</v>
      </c>
      <c r="F183" s="39">
        <f>+G183</f>
        <v>105</v>
      </c>
      <c r="G183" s="39">
        <f>G176/D176*100</f>
        <v>105</v>
      </c>
      <c r="H183" s="39">
        <v>0</v>
      </c>
      <c r="I183" s="39">
        <f>J183+K183</f>
        <v>104.76190476190477</v>
      </c>
      <c r="J183" s="39">
        <f>J176/G176*100</f>
        <v>104.76190476190477</v>
      </c>
      <c r="K183" s="39">
        <v>0</v>
      </c>
    </row>
    <row r="184" spans="1:11" s="1" customFormat="1" ht="18.75" customHeight="1">
      <c r="A184" s="3" t="s">
        <v>47</v>
      </c>
      <c r="B184" s="56" t="s">
        <v>48</v>
      </c>
      <c r="C184" s="6"/>
      <c r="D184" s="6"/>
      <c r="E184" s="6"/>
      <c r="F184" s="6"/>
      <c r="G184" s="6"/>
      <c r="H184" s="6"/>
      <c r="I184" s="6"/>
      <c r="J184" s="6"/>
      <c r="K184" s="6"/>
    </row>
    <row r="185" spans="1:11" s="1" customFormat="1" ht="31.5" customHeight="1">
      <c r="A185" s="20" t="s">
        <v>86</v>
      </c>
      <c r="B185" s="56"/>
      <c r="C185" s="6"/>
      <c r="D185" s="6"/>
      <c r="E185" s="6"/>
      <c r="F185" s="6"/>
      <c r="G185" s="6"/>
      <c r="H185" s="6"/>
      <c r="I185" s="6"/>
      <c r="J185" s="6"/>
      <c r="K185" s="6"/>
    </row>
    <row r="186" spans="1:11" s="99" customFormat="1" ht="25.5" customHeight="1">
      <c r="A186" s="135" t="s">
        <v>60</v>
      </c>
      <c r="B186" s="135"/>
      <c r="C186" s="135"/>
      <c r="D186" s="135"/>
      <c r="E186" s="135"/>
      <c r="F186" s="135"/>
      <c r="G186" s="135"/>
      <c r="H186" s="135"/>
      <c r="I186" s="135"/>
      <c r="J186" s="135"/>
      <c r="K186" s="135"/>
    </row>
    <row r="187" spans="1:11" s="1" customFormat="1" ht="28.5" customHeight="1">
      <c r="A187" s="113" t="s">
        <v>61</v>
      </c>
      <c r="B187" s="114"/>
      <c r="C187" s="114"/>
      <c r="D187" s="114"/>
      <c r="E187" s="114"/>
      <c r="F187" s="114"/>
      <c r="G187" s="114"/>
      <c r="H187" s="114"/>
      <c r="I187" s="114"/>
      <c r="J187" s="114"/>
      <c r="K187" s="115"/>
    </row>
    <row r="188" spans="1:11" s="1" customFormat="1" ht="24" customHeight="1">
      <c r="A188" s="65" t="s">
        <v>30</v>
      </c>
      <c r="B188" s="74"/>
      <c r="C188" s="106">
        <f>+D188</f>
        <v>653400</v>
      </c>
      <c r="D188" s="106">
        <f>+D189+D197</f>
        <v>653400</v>
      </c>
      <c r="E188" s="107">
        <v>0</v>
      </c>
      <c r="F188" s="106">
        <f>+G188</f>
        <v>653400</v>
      </c>
      <c r="G188" s="106">
        <f>+G189+G197</f>
        <v>653400</v>
      </c>
      <c r="H188" s="107">
        <v>0</v>
      </c>
      <c r="I188" s="106">
        <f>+J188</f>
        <v>653400</v>
      </c>
      <c r="J188" s="106">
        <f>+J189+J197</f>
        <v>653400</v>
      </c>
      <c r="K188" s="107">
        <v>0</v>
      </c>
    </row>
    <row r="189" spans="1:11" s="1" customFormat="1" ht="35.25" customHeight="1">
      <c r="A189" s="7" t="s">
        <v>62</v>
      </c>
      <c r="B189" s="100"/>
      <c r="C189" s="8">
        <f>E189+D189</f>
        <v>60000</v>
      </c>
      <c r="D189" s="8">
        <v>60000</v>
      </c>
      <c r="E189" s="8">
        <v>0</v>
      </c>
      <c r="F189" s="8">
        <f>H189+G189</f>
        <v>60000</v>
      </c>
      <c r="G189" s="21">
        <v>60000</v>
      </c>
      <c r="H189" s="21">
        <f>E189*1.05</f>
        <v>0</v>
      </c>
      <c r="I189" s="8">
        <f>K189+J189</f>
        <v>60000</v>
      </c>
      <c r="J189" s="21">
        <v>60000</v>
      </c>
      <c r="K189" s="21">
        <f>H189*1.043</f>
        <v>0</v>
      </c>
    </row>
    <row r="190" spans="1:11" s="1" customFormat="1" ht="18" customHeight="1">
      <c r="A190" s="15" t="s">
        <v>3</v>
      </c>
      <c r="B190" s="24"/>
      <c r="C190" s="9"/>
      <c r="D190" s="9"/>
      <c r="E190" s="9"/>
      <c r="F190" s="9"/>
      <c r="G190" s="9"/>
      <c r="H190" s="9"/>
      <c r="I190" s="9"/>
      <c r="J190" s="9"/>
      <c r="K190" s="9"/>
    </row>
    <row r="191" spans="1:11" s="1" customFormat="1" ht="18.75" customHeight="1">
      <c r="A191" s="16" t="s">
        <v>4</v>
      </c>
      <c r="B191" s="24"/>
      <c r="C191" s="9"/>
      <c r="D191" s="9"/>
      <c r="E191" s="9"/>
      <c r="F191" s="9"/>
      <c r="G191" s="9"/>
      <c r="H191" s="9"/>
      <c r="I191" s="9"/>
      <c r="J191" s="9"/>
      <c r="K191" s="9"/>
    </row>
    <row r="192" spans="1:11" s="1" customFormat="1" ht="35.25" customHeight="1">
      <c r="A192" s="41" t="s">
        <v>113</v>
      </c>
      <c r="B192" s="24"/>
      <c r="C192" s="10">
        <f>D192+E192</f>
        <v>400</v>
      </c>
      <c r="D192" s="35">
        <v>400</v>
      </c>
      <c r="E192" s="10">
        <v>0</v>
      </c>
      <c r="F192" s="35">
        <f>G192+H192</f>
        <v>400</v>
      </c>
      <c r="G192" s="35">
        <v>400</v>
      </c>
      <c r="H192" s="10">
        <v>0</v>
      </c>
      <c r="I192" s="35">
        <f>J192+K192</f>
        <v>400</v>
      </c>
      <c r="J192" s="35">
        <v>400</v>
      </c>
      <c r="K192" s="10">
        <v>0</v>
      </c>
    </row>
    <row r="193" spans="1:11" s="1" customFormat="1" ht="17.25" customHeight="1">
      <c r="A193" s="18" t="s">
        <v>11</v>
      </c>
      <c r="B193" s="24"/>
      <c r="C193" s="11"/>
      <c r="D193" s="11"/>
      <c r="E193" s="11"/>
      <c r="F193" s="11"/>
      <c r="G193" s="11"/>
      <c r="H193" s="11"/>
      <c r="I193" s="11"/>
      <c r="J193" s="11"/>
      <c r="K193" s="11"/>
    </row>
    <row r="194" spans="1:11" s="1" customFormat="1" ht="39" customHeight="1">
      <c r="A194" s="32" t="s">
        <v>112</v>
      </c>
      <c r="B194" s="24"/>
      <c r="C194" s="12">
        <f>D194+E194</f>
        <v>150</v>
      </c>
      <c r="D194" s="12">
        <f>D189/D192</f>
        <v>150</v>
      </c>
      <c r="E194" s="12">
        <v>0</v>
      </c>
      <c r="F194" s="12">
        <f>G194+H194</f>
        <v>150</v>
      </c>
      <c r="G194" s="12">
        <f>G189/G192</f>
        <v>150</v>
      </c>
      <c r="H194" s="12">
        <v>0</v>
      </c>
      <c r="I194" s="12">
        <f>J194+K194</f>
        <v>150</v>
      </c>
      <c r="J194" s="22">
        <f>J189/J192</f>
        <v>150</v>
      </c>
      <c r="K194" s="12">
        <v>0</v>
      </c>
    </row>
    <row r="195" spans="1:11" s="1" customFormat="1" ht="16.5">
      <c r="A195" s="20" t="s">
        <v>10</v>
      </c>
      <c r="B195" s="24"/>
      <c r="C195" s="12"/>
      <c r="D195" s="12"/>
      <c r="E195" s="12"/>
      <c r="F195" s="12"/>
      <c r="G195" s="22"/>
      <c r="H195" s="12"/>
      <c r="I195" s="12"/>
      <c r="J195" s="22"/>
      <c r="K195" s="12"/>
    </row>
    <row r="196" spans="1:11" s="1" customFormat="1" ht="21" customHeight="1">
      <c r="A196" s="30" t="s">
        <v>26</v>
      </c>
      <c r="B196" s="24"/>
      <c r="C196" s="13">
        <f>D196+E196</f>
        <v>160</v>
      </c>
      <c r="D196" s="13">
        <f>D189/37500*100</f>
        <v>160</v>
      </c>
      <c r="E196" s="13">
        <v>0</v>
      </c>
      <c r="F196" s="13">
        <f>G196+H196</f>
        <v>100</v>
      </c>
      <c r="G196" s="14">
        <f>G189/D189*100</f>
        <v>100</v>
      </c>
      <c r="H196" s="13">
        <v>0</v>
      </c>
      <c r="I196" s="13">
        <f>J196+K196</f>
        <v>100</v>
      </c>
      <c r="J196" s="14">
        <f>J189/G189*100</f>
        <v>100</v>
      </c>
      <c r="K196" s="13">
        <v>0</v>
      </c>
    </row>
    <row r="197" spans="1:11" s="1" customFormat="1" ht="63.75" customHeight="1">
      <c r="A197" s="7" t="s">
        <v>63</v>
      </c>
      <c r="B197" s="24"/>
      <c r="C197" s="38">
        <f>+D197</f>
        <v>593400</v>
      </c>
      <c r="D197" s="38">
        <v>593400</v>
      </c>
      <c r="E197" s="38">
        <v>0</v>
      </c>
      <c r="F197" s="38">
        <f>+G197</f>
        <v>593400</v>
      </c>
      <c r="G197" s="101">
        <v>593400</v>
      </c>
      <c r="H197" s="38">
        <v>0</v>
      </c>
      <c r="I197" s="38">
        <f>+J197</f>
        <v>593400</v>
      </c>
      <c r="J197" s="101">
        <v>593400</v>
      </c>
      <c r="K197" s="38">
        <v>0</v>
      </c>
    </row>
    <row r="198" spans="1:11" s="1" customFormat="1" ht="18" customHeight="1">
      <c r="A198" s="15" t="s">
        <v>3</v>
      </c>
      <c r="B198" s="24"/>
      <c r="C198" s="13"/>
      <c r="D198" s="13"/>
      <c r="E198" s="13"/>
      <c r="F198" s="13"/>
      <c r="G198" s="14"/>
      <c r="H198" s="13"/>
      <c r="I198" s="13"/>
      <c r="J198" s="14"/>
      <c r="K198" s="13"/>
    </row>
    <row r="199" spans="1:11" s="1" customFormat="1" ht="18" customHeight="1">
      <c r="A199" s="16" t="s">
        <v>4</v>
      </c>
      <c r="B199" s="24"/>
      <c r="C199" s="13"/>
      <c r="D199" s="13"/>
      <c r="E199" s="13"/>
      <c r="F199" s="13"/>
      <c r="G199" s="14"/>
      <c r="H199" s="13"/>
      <c r="I199" s="13"/>
      <c r="J199" s="14"/>
      <c r="K199" s="13"/>
    </row>
    <row r="200" spans="1:11" s="1" customFormat="1" ht="34.5" customHeight="1">
      <c r="A200" s="41" t="s">
        <v>64</v>
      </c>
      <c r="B200" s="24"/>
      <c r="C200" s="10">
        <f>D200+E200</f>
        <v>128</v>
      </c>
      <c r="D200" s="35">
        <v>128</v>
      </c>
      <c r="E200" s="35">
        <v>0</v>
      </c>
      <c r="F200" s="35">
        <f>G200+H200</f>
        <v>128</v>
      </c>
      <c r="G200" s="35">
        <v>128</v>
      </c>
      <c r="H200" s="35">
        <v>0</v>
      </c>
      <c r="I200" s="35">
        <f>J200+K200</f>
        <v>128</v>
      </c>
      <c r="J200" s="35">
        <v>128</v>
      </c>
      <c r="K200" s="35">
        <v>0</v>
      </c>
    </row>
    <row r="201" spans="1:11" s="1" customFormat="1" ht="26.25" customHeight="1">
      <c r="A201" s="63"/>
      <c r="B201" s="67"/>
      <c r="C201" s="68"/>
      <c r="D201" s="68"/>
      <c r="E201" s="68"/>
      <c r="F201" s="68"/>
      <c r="G201" s="68"/>
      <c r="H201" s="68"/>
      <c r="I201" s="112" t="s">
        <v>85</v>
      </c>
      <c r="J201" s="112"/>
      <c r="K201" s="112"/>
    </row>
    <row r="202" spans="1:11" s="1" customFormat="1" ht="14.25">
      <c r="A202" s="2">
        <v>1</v>
      </c>
      <c r="B202" s="28">
        <v>2</v>
      </c>
      <c r="C202" s="29">
        <v>3</v>
      </c>
      <c r="D202" s="29">
        <v>4</v>
      </c>
      <c r="E202" s="29">
        <v>5</v>
      </c>
      <c r="F202" s="29">
        <v>6</v>
      </c>
      <c r="G202" s="29">
        <v>7</v>
      </c>
      <c r="H202" s="29">
        <v>8</v>
      </c>
      <c r="I202" s="29">
        <v>9</v>
      </c>
      <c r="J202" s="29">
        <v>10</v>
      </c>
      <c r="K202" s="29">
        <v>11</v>
      </c>
    </row>
    <row r="203" spans="1:11" s="1" customFormat="1" ht="33.75" customHeight="1">
      <c r="A203" s="41" t="s">
        <v>65</v>
      </c>
      <c r="B203" s="24"/>
      <c r="C203" s="10">
        <f>D203+E203</f>
        <v>10</v>
      </c>
      <c r="D203" s="35">
        <v>10</v>
      </c>
      <c r="E203" s="35">
        <v>0</v>
      </c>
      <c r="F203" s="35">
        <f>G203+H203</f>
        <v>10</v>
      </c>
      <c r="G203" s="35">
        <v>10</v>
      </c>
      <c r="H203" s="35">
        <v>0</v>
      </c>
      <c r="I203" s="35">
        <f>J203+K203</f>
        <v>10</v>
      </c>
      <c r="J203" s="35">
        <v>10</v>
      </c>
      <c r="K203" s="35"/>
    </row>
    <row r="204" spans="1:11" s="1" customFormat="1" ht="17.25" customHeight="1">
      <c r="A204" s="18" t="s">
        <v>11</v>
      </c>
      <c r="B204" s="24"/>
      <c r="C204" s="11"/>
      <c r="D204" s="11"/>
      <c r="E204" s="11"/>
      <c r="F204" s="11"/>
      <c r="G204" s="11"/>
      <c r="H204" s="11"/>
      <c r="I204" s="11"/>
      <c r="J204" s="11"/>
      <c r="K204" s="11"/>
    </row>
    <row r="205" spans="1:11" s="1" customFormat="1" ht="31.5" customHeight="1">
      <c r="A205" s="32" t="s">
        <v>66</v>
      </c>
      <c r="B205" s="24"/>
      <c r="C205" s="12">
        <f>D205+E205</f>
        <v>4300</v>
      </c>
      <c r="D205" s="12">
        <f>550400/D200</f>
        <v>4300</v>
      </c>
      <c r="E205" s="12">
        <v>0</v>
      </c>
      <c r="F205" s="12">
        <f>G205+H205</f>
        <v>4300</v>
      </c>
      <c r="G205" s="12">
        <f>550400/G200</f>
        <v>4300</v>
      </c>
      <c r="H205" s="12">
        <v>0</v>
      </c>
      <c r="I205" s="12">
        <f>J205+K205</f>
        <v>4300</v>
      </c>
      <c r="J205" s="12">
        <f>550400/J200</f>
        <v>4300</v>
      </c>
      <c r="K205" s="12">
        <v>0</v>
      </c>
    </row>
    <row r="206" spans="1:11" s="103" customFormat="1" ht="33.75" customHeight="1">
      <c r="A206" s="32" t="s">
        <v>67</v>
      </c>
      <c r="B206" s="102"/>
      <c r="C206" s="12">
        <f>D206+E206</f>
        <v>4300</v>
      </c>
      <c r="D206" s="12">
        <f>43000/D203</f>
        <v>4300</v>
      </c>
      <c r="E206" s="12">
        <v>0</v>
      </c>
      <c r="F206" s="12">
        <f>G206+H206</f>
        <v>4300</v>
      </c>
      <c r="G206" s="12">
        <f>43000/G203</f>
        <v>4300</v>
      </c>
      <c r="H206" s="12">
        <v>0</v>
      </c>
      <c r="I206" s="12">
        <f>J206+K206</f>
        <v>4300</v>
      </c>
      <c r="J206" s="12">
        <f>43000/J203</f>
        <v>4300</v>
      </c>
      <c r="K206" s="12">
        <v>0</v>
      </c>
    </row>
    <row r="207" spans="1:11" s="1" customFormat="1" ht="16.5">
      <c r="A207" s="20" t="s">
        <v>10</v>
      </c>
      <c r="B207" s="24"/>
      <c r="C207" s="12"/>
      <c r="D207" s="12"/>
      <c r="E207" s="12"/>
      <c r="F207" s="12"/>
      <c r="G207" s="22"/>
      <c r="H207" s="12"/>
      <c r="I207" s="12"/>
      <c r="J207" s="22"/>
      <c r="K207" s="12"/>
    </row>
    <row r="208" spans="1:11" s="1" customFormat="1" ht="24.75" customHeight="1">
      <c r="A208" s="30" t="s">
        <v>26</v>
      </c>
      <c r="B208" s="24"/>
      <c r="C208" s="13">
        <f>D208+E208</f>
        <v>100</v>
      </c>
      <c r="D208" s="13">
        <f>D197/593400*100</f>
        <v>100</v>
      </c>
      <c r="E208" s="13">
        <v>0</v>
      </c>
      <c r="F208" s="13">
        <f>G208+H208</f>
        <v>100</v>
      </c>
      <c r="G208" s="14">
        <f>G197/D197*100</f>
        <v>100</v>
      </c>
      <c r="H208" s="13">
        <v>0</v>
      </c>
      <c r="I208" s="13">
        <f>J208+K208</f>
        <v>100</v>
      </c>
      <c r="J208" s="14">
        <f>+J197/G197*100</f>
        <v>100</v>
      </c>
      <c r="K208" s="13">
        <v>0</v>
      </c>
    </row>
    <row r="209" spans="1:11" ht="15" customHeight="1">
      <c r="A209" s="94"/>
      <c r="B209" s="95"/>
      <c r="C209" s="96"/>
      <c r="D209" s="96"/>
      <c r="E209" s="96"/>
      <c r="F209" s="96"/>
      <c r="G209" s="97"/>
      <c r="H209" s="96"/>
      <c r="I209" s="96"/>
      <c r="J209" s="97"/>
      <c r="K209" s="96"/>
    </row>
    <row r="210" s="104" customFormat="1" ht="23.25" customHeight="1">
      <c r="A210" s="104" t="s">
        <v>114</v>
      </c>
    </row>
    <row r="211" spans="1:7" s="104" customFormat="1" ht="21.75" customHeight="1">
      <c r="A211" s="104" t="s">
        <v>115</v>
      </c>
      <c r="G211" s="104" t="s">
        <v>116</v>
      </c>
    </row>
    <row r="212" s="1" customFormat="1" ht="15.75">
      <c r="A212" s="105"/>
    </row>
    <row r="213" s="1" customFormat="1" ht="12.75"/>
  </sheetData>
  <sheetProtection/>
  <mergeCells count="38">
    <mergeCell ref="I201:K201"/>
    <mergeCell ref="I9:I10"/>
    <mergeCell ref="I102:K102"/>
    <mergeCell ref="H3:K3"/>
    <mergeCell ref="B7:B10"/>
    <mergeCell ref="C7:E8"/>
    <mergeCell ref="F7:H8"/>
    <mergeCell ref="F9:F10"/>
    <mergeCell ref="A119:K119"/>
    <mergeCell ref="A92:K92"/>
    <mergeCell ref="A186:K186"/>
    <mergeCell ref="A17:A19"/>
    <mergeCell ref="A157:K157"/>
    <mergeCell ref="A156:K156"/>
    <mergeCell ref="A123:K123"/>
    <mergeCell ref="A155:K155"/>
    <mergeCell ref="A124:K124"/>
    <mergeCell ref="I167:K167"/>
    <mergeCell ref="H1:K1"/>
    <mergeCell ref="A5:K5"/>
    <mergeCell ref="G9:H9"/>
    <mergeCell ref="I7:K8"/>
    <mergeCell ref="A16:K16"/>
    <mergeCell ref="A93:K93"/>
    <mergeCell ref="A15:K15"/>
    <mergeCell ref="A7:A10"/>
    <mergeCell ref="D9:E9"/>
    <mergeCell ref="A79:K79"/>
    <mergeCell ref="H2:K2"/>
    <mergeCell ref="I68:K68"/>
    <mergeCell ref="I33:K33"/>
    <mergeCell ref="A187:K187"/>
    <mergeCell ref="I138:K138"/>
    <mergeCell ref="J9:K9"/>
    <mergeCell ref="C9:C10"/>
    <mergeCell ref="A118:K118"/>
    <mergeCell ref="A122:K122"/>
    <mergeCell ref="A80:K80"/>
  </mergeCells>
  <printOptions horizontalCentered="1"/>
  <pageMargins left="0.7874015748031497" right="0.6692913385826772" top="0.9448818897637796" bottom="0.5118110236220472" header="0.5118110236220472" footer="0.3937007874015748"/>
  <pageSetup horizontalDpi="600" verticalDpi="600" orientation="landscape" paperSize="9" scale="52" r:id="rId1"/>
  <rowBreaks count="6" manualBreakCount="6">
    <brk id="32" max="10" man="1"/>
    <brk id="66" max="10" man="1"/>
    <brk id="101" max="10" man="1"/>
    <brk id="137" max="10" man="1"/>
    <brk id="101" max="10" man="1"/>
    <brk id="16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2021-08-28T11:42:01Z</cp:lastPrinted>
  <dcterms:created xsi:type="dcterms:W3CDTF">1996-10-08T23:32:33Z</dcterms:created>
  <dcterms:modified xsi:type="dcterms:W3CDTF">2021-11-22T08:44:14Z</dcterms:modified>
  <cp:category/>
  <cp:version/>
  <cp:contentType/>
  <cp:contentStatus/>
</cp:coreProperties>
</file>