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таб1 до пояс (План)" sheetId="1" r:id="rId1"/>
    <sheet name="таб1 до пояс (Звіт)" sheetId="2" r:id="rId2"/>
    <sheet name="таб 2 до пояс (План)" sheetId="3" r:id="rId3"/>
    <sheet name="таб 2 до пояс (Звіт)" sheetId="4" r:id="rId4"/>
    <sheet name="таб 3,4 до пояс (План)" sheetId="5" r:id="rId5"/>
    <sheet name="таб 3,4 до пояс (Звіт)" sheetId="6" r:id="rId6"/>
    <sheet name="таб 5 до пояс (План) " sheetId="7" r:id="rId7"/>
    <sheet name="таб 5 до пояс (Звіт) " sheetId="8" r:id="rId8"/>
    <sheet name="таб 6 до пояс (План) " sheetId="9" r:id="rId9"/>
    <sheet name="таб 6 до пояс  (Звіт)" sheetId="10" r:id="rId10"/>
  </sheets>
  <externalReferences>
    <externalReference r:id="rId13"/>
  </externalReferences>
  <definedNames>
    <definedName name="_xlnm.Print_Area" localSheetId="3">'таб 2 до пояс (Звіт)'!$A$1:$J$30</definedName>
    <definedName name="_xlnm.Print_Area" localSheetId="2">'таб 2 до пояс (План)'!$A$1:$K$30</definedName>
    <definedName name="_xlnm.Print_Area" localSheetId="5">'таб 3,4 до пояс (Звіт)'!$A$1:$E$33</definedName>
    <definedName name="_xlnm.Print_Area" localSheetId="4">'таб 3,4 до пояс (План)'!$A$1:$F$33</definedName>
    <definedName name="_xlnm.Print_Area" localSheetId="9">'таб 6 до пояс  (Звіт)'!$A$1:$J$18</definedName>
    <definedName name="_xlnm.Print_Area" localSheetId="8">'таб 6 до пояс (План) '!$A$1:$M$18</definedName>
    <definedName name="_xlnm.Print_Area" localSheetId="1">'таб1 до пояс (Звіт)'!$A$1:$I$33</definedName>
    <definedName name="_xlnm.Print_Area" localSheetId="0">'таб1 до пояс (План)'!$A$1:$J$33</definedName>
  </definedNames>
  <calcPr fullCalcOnLoad="1"/>
</workbook>
</file>

<file path=xl/sharedStrings.xml><?xml version="1.0" encoding="utf-8"?>
<sst xmlns="http://schemas.openxmlformats.org/spreadsheetml/2006/main" count="264" uniqueCount="144">
  <si>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</si>
  <si>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</si>
  <si>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</si>
  <si>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</si>
  <si>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</si>
  <si>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</si>
  <si>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</si>
  <si>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</si>
  <si>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</si>
  <si>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</si>
  <si>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</si>
  <si>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</si>
  <si>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</si>
  <si>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</si>
  <si>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</si>
  <si>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</si>
  <si>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</si>
  <si>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</si>
  <si>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</si>
  <si>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</si>
  <si>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</si>
  <si>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</si>
  <si>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</si>
  <si>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</si>
  <si>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</si>
  <si>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</si>
  <si>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</si>
  <si>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</si>
  <si>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</si>
  <si>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</si>
  <si>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</si>
  <si>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</si>
  <si>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</si>
  <si>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</si>
  <si>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</si>
  <si>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</si>
  <si>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</si>
  <si>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</si>
  <si>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</si>
  <si>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</si>
  <si>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</si>
  <si>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</si>
  <si>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</si>
  <si>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</si>
  <si>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</si>
  <si>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</si>
  <si>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</si>
  <si>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</si>
  <si>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</si>
  <si>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</si>
  <si>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</si>
  <si>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</si>
  <si>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</si>
  <si>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</si>
  <si>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</si>
  <si>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</si>
  <si>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</si>
  <si>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</si>
  <si>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</si>
  <si>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>8=5/2*100</t>
  </si>
  <si>
    <t>9=5/3*100</t>
  </si>
  <si>
    <t>6=5-2</t>
  </si>
  <si>
    <t>7=5/2*100</t>
  </si>
  <si>
    <t>8=5-3</t>
  </si>
  <si>
    <t>9=7/2*100</t>
  </si>
  <si>
    <t>10=7/4*100</t>
  </si>
  <si>
    <t>- площа потенційних об'єктів оренди</t>
  </si>
  <si>
    <t>Фонд оплати праці штатних працівників,тис.грн.,   в т.ч</t>
  </si>
  <si>
    <t xml:space="preserve">Фактичне виконання за аналогічний період минулого  року </t>
  </si>
  <si>
    <t>Планові показники звітного періоду  поточного року</t>
  </si>
  <si>
    <t>Фактичні показники звітного періоду  поточного року</t>
  </si>
  <si>
    <t>5=4-3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</si>
  <si>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</si>
  <si>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7=4-2</t>
  </si>
  <si>
    <t>8=4/2*100</t>
  </si>
  <si>
    <t xml:space="preserve">фактичні  показники звітного періоду  поточного року  до планових показників  звітного періоду </t>
  </si>
  <si>
    <t>8=6/4*100</t>
  </si>
  <si>
    <t xml:space="preserve">фактичні показники  звітного періоду до фактичних показників аналогічного періоду минулого року </t>
  </si>
  <si>
    <t>9=6/2*100</t>
  </si>
  <si>
    <t>Фактичний обсяг реалізованої продукції (робіт, послуг) за аналогічний період минулого року, (без ПДВ), тис.грн.</t>
  </si>
  <si>
    <t>Фонд оплати праці за аналогічний період минулого року, тис.грн.</t>
  </si>
  <si>
    <t>Фонд оплати праці за звітний період  поточного року, тис.грн.</t>
  </si>
  <si>
    <t xml:space="preserve">Фактичні  показники </t>
  </si>
  <si>
    <t>Фактичне виконання за аналогічний період  минулого  року</t>
  </si>
  <si>
    <t>Фактичні  показники звітного періоду  поточного року</t>
  </si>
  <si>
    <t>4=5+6</t>
  </si>
  <si>
    <t xml:space="preserve">фактичні показники звітного періоду  поточного року до планових показників звітного періоду поточного року </t>
  </si>
  <si>
    <t>7=4/3*100</t>
  </si>
  <si>
    <t>______________________________</t>
  </si>
  <si>
    <t>__________________</t>
  </si>
  <si>
    <t xml:space="preserve">Порівняння  показників фактичного виконання  звітного періоду з плановими показниками  звітного періоду </t>
  </si>
  <si>
    <t>Фактичне виконання за аналогічний період минулого  року</t>
  </si>
  <si>
    <t>Фактичний обсяг реалізованої продукції (робіт, послуг) за звітний період поточного  року, (без ПДВ), тис.грн.</t>
  </si>
  <si>
    <t>плановий рік, всього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</si>
  <si>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</si>
  <si>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</si>
  <si>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 xml:space="preserve">фактичні показника звітного періоду до фактичного виконання за аналогічний період минулого року </t>
  </si>
  <si>
    <t>Розподіл коштів, отриманих з бюджету Сумської міської територіальної громади                                                            на поповнення Статутного капіталу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</si>
  <si>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</si>
  <si>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</si>
  <si>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 xml:space="preserve"> доходи від перевезення платних пасажирів електротранспортом </t>
  </si>
  <si>
    <t xml:space="preserve">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</si>
  <si>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</si>
  <si>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</si>
  <si>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</si>
  <si>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</si>
  <si>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</si>
  <si>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 xml:space="preserve">відшкодування пільгового проїзду дітей 1-11 класів 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</si>
  <si>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</si>
  <si>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</si>
  <si>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</si>
  <si>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</si>
  <si>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</si>
  <si>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</si>
  <si>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відшкодування пільгового проїзду дітей 1-11 класів</t>
  </si>
  <si>
    <t>6=4/3*100</t>
  </si>
  <si>
    <t xml:space="preserve">      А.В. Новик</t>
  </si>
  <si>
    <t>придбання тролейбусів за кошти міського бюджету/бюджету Сумської міської ОТГ/Сумської МТГ (шляхом поповнення статутного капіталу), Сплата ПДВ</t>
  </si>
  <si>
    <t>капітальний ремонт теплової мережі із встановленням котла та заміною теплоносіїв</t>
  </si>
  <si>
    <t>2022 рік  до фактичного виконання  2020 року</t>
  </si>
  <si>
    <t>2022 рік  до планових показників 2021 року</t>
  </si>
  <si>
    <t>Обсяг реалізованої продукції (робіт, послуг) на 2022 рік, (без ПДВ), тис.грн.</t>
  </si>
  <si>
    <t>Фонд оплати праці на 2022 рік, тис.грн.</t>
  </si>
  <si>
    <t>придбання одноагрегатної модульної комплектної тягової підстанції для міського електротранспорту</t>
  </si>
  <si>
    <t>придбання тролейдусів за кошти міського бюджету/бюджету Сумської МТГ (шляхом поповнення статутного капіталу)</t>
  </si>
  <si>
    <t>Фактичне виконання за 2021 рік</t>
  </si>
  <si>
    <t>Планові показники 2022 року</t>
  </si>
  <si>
    <t>Довідково: фактичне виконання за І півріччя 2022 року</t>
  </si>
  <si>
    <t>Планові показники на плановий 2023 рік</t>
  </si>
  <si>
    <t>Порівняння  показників  2023 року з фактичним виконанням 2021 року</t>
  </si>
  <si>
    <t>Порівняння  показників 2023 року  з плановими показниками 2022 року</t>
  </si>
  <si>
    <t>Планові показники 2022року</t>
  </si>
  <si>
    <t>Довідково: фактичне виконання за І півріччя 2022 року, тис.грн.</t>
  </si>
  <si>
    <t>Показники 2023 року</t>
  </si>
  <si>
    <t>Обсяг реалізованої продукції (робіт, послуг) на 2023 рік, (без ПДВ), тис.грн.</t>
  </si>
  <si>
    <t>Фонд оплати праці на 2023 рік, тис.грн.</t>
  </si>
  <si>
    <t>Планові показники на 2023 рік</t>
  </si>
  <si>
    <t>Довідково: фактичне виконання  за            І  півріччя 2022 року</t>
  </si>
  <si>
    <t xml:space="preserve">2023 рік </t>
  </si>
  <si>
    <t>2023  рік до фактичного виконання 2022  року</t>
  </si>
  <si>
    <t>2023  рік до планових показників 2022 року</t>
  </si>
  <si>
    <t>Факт 2021 року</t>
  </si>
  <si>
    <t>Фінансовий план 2022 року</t>
  </si>
  <si>
    <t>2023 рік (усього)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</si>
</sst>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[$-FC19]d\ mmmm\ yyyy\ \г\.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  <numFmt numFmtId="211" formatCode="_(* #,##0.0_);_(* \(#,##0.0\);_(* &quot;-&quot;??_);_(@_)"/>
    <numFmt numFmtId="212" formatCode="_-* #,##0.0_р_._-;\-* #,##0.0_р_._-;_-* &quot;-&quot;?_р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color indexed="9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10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210" fontId="3" fillId="0" borderId="10" xfId="0" applyNumberFormat="1" applyFont="1" applyBorder="1" applyAlignment="1">
      <alignment wrapText="1"/>
    </xf>
    <xf numFmtId="210" fontId="3" fillId="0" borderId="10" xfId="0" applyNumberFormat="1" applyFont="1" applyBorder="1" applyAlignment="1">
      <alignment/>
    </xf>
    <xf numFmtId="210" fontId="3" fillId="0" borderId="10" xfId="0" applyNumberFormat="1" applyFont="1" applyFill="1" applyBorder="1" applyAlignment="1">
      <alignment/>
    </xf>
    <xf numFmtId="0" fontId="0" fillId="0" borderId="0" xfId="0" applyAlignment="1">
      <alignment horizontal="right" textRotation="180"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>
      <alignment horizontal="right" textRotation="18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textRotation="180"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vertical="top" wrapText="1"/>
    </xf>
    <xf numFmtId="210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wrapText="1"/>
    </xf>
    <xf numFmtId="210" fontId="3" fillId="33" borderId="10" xfId="0" applyNumberFormat="1" applyFont="1" applyFill="1" applyBorder="1" applyAlignment="1">
      <alignment horizontal="center"/>
    </xf>
    <xf numFmtId="0" fontId="0" fillId="31" borderId="0" xfId="0" applyFill="1" applyAlignment="1">
      <alignment/>
    </xf>
    <xf numFmtId="0" fontId="0" fillId="31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11" fontId="3" fillId="33" borderId="10" xfId="60" applyNumberFormat="1" applyFont="1" applyFill="1" applyBorder="1" applyAlignment="1">
      <alignment/>
    </xf>
    <xf numFmtId="0" fontId="5" fillId="0" borderId="0" xfId="0" applyFont="1" applyAlignment="1">
      <alignment horizontal="center" vertical="center" textRotation="180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18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10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60;&#1030;&#1053;&#1055;&#1051;&#1040;&#1053;%20%20(1-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 "/>
    </sheetNames>
    <sheetDataSet>
      <sheetData sheetId="1">
        <row r="7">
          <cell r="C7">
            <v>91204.3</v>
          </cell>
          <cell r="D7">
            <v>127396.09999999999</v>
          </cell>
          <cell r="F7">
            <v>147646.40000000002</v>
          </cell>
        </row>
        <row r="165">
          <cell r="C165">
            <v>46261</v>
          </cell>
          <cell r="D165">
            <v>49314</v>
          </cell>
          <cell r="F165">
            <v>50892.6</v>
          </cell>
        </row>
        <row r="168">
          <cell r="C168">
            <v>69728.1</v>
          </cell>
          <cell r="D168">
            <v>62507.2</v>
          </cell>
          <cell r="F168">
            <v>78006</v>
          </cell>
        </row>
        <row r="169">
          <cell r="C169">
            <v>15061.4</v>
          </cell>
          <cell r="D169">
            <v>15819.9</v>
          </cell>
          <cell r="F169">
            <v>16971.100000000002</v>
          </cell>
        </row>
        <row r="170">
          <cell r="C170">
            <v>18727</v>
          </cell>
          <cell r="D170">
            <v>26453.3</v>
          </cell>
          <cell r="F170">
            <v>27725.6</v>
          </cell>
        </row>
        <row r="171">
          <cell r="C171">
            <v>9855.6</v>
          </cell>
          <cell r="D171">
            <v>14727.2</v>
          </cell>
          <cell r="F171">
            <v>11334.599999999999</v>
          </cell>
        </row>
        <row r="172">
          <cell r="C172">
            <v>159633.1</v>
          </cell>
          <cell r="D172">
            <v>168821.6</v>
          </cell>
          <cell r="F172">
            <v>184929.90000000002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="75" zoomScaleSheetLayoutView="75" zoomScalePageLayoutView="0" workbookViewId="0" topLeftCell="A1">
      <selection activeCell="G9" sqref="G9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54" customWidth="1"/>
    <col min="6" max="6" width="18.7109375" style="68" customWidth="1"/>
    <col min="7" max="7" width="19.8515625" style="68" customWidth="1"/>
    <col min="8" max="8" width="17.57421875" style="68" customWidth="1"/>
    <col min="9" max="9" width="18.140625" style="68" customWidth="1"/>
  </cols>
  <sheetData>
    <row r="1" spans="1:10" ht="18.75">
      <c r="A1" s="6"/>
      <c r="B1" s="6"/>
      <c r="C1" s="6"/>
      <c r="D1" s="6"/>
      <c r="E1" s="56"/>
      <c r="F1" s="66"/>
      <c r="G1" s="66"/>
      <c r="H1" s="66" t="s">
        <v>10</v>
      </c>
      <c r="I1" s="66"/>
      <c r="J1" s="75">
        <v>20</v>
      </c>
    </row>
    <row r="2" spans="1:10" ht="18.75">
      <c r="A2" s="6"/>
      <c r="B2" s="6"/>
      <c r="C2" s="6"/>
      <c r="D2" s="6"/>
      <c r="E2" s="56"/>
      <c r="F2" s="69"/>
      <c r="H2" s="69" t="s">
        <v>14</v>
      </c>
      <c r="I2" s="70"/>
      <c r="J2" s="75"/>
    </row>
    <row r="3" spans="1:10" ht="39" customHeight="1">
      <c r="A3" s="6"/>
      <c r="B3" s="6"/>
      <c r="C3" s="6"/>
      <c r="D3" s="6"/>
      <c r="E3" s="56"/>
      <c r="F3" s="69"/>
      <c r="G3" s="69"/>
      <c r="H3" s="69"/>
      <c r="I3" s="70"/>
      <c r="J3" s="75"/>
    </row>
    <row r="4" spans="1:10" ht="18.75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5"/>
    </row>
    <row r="5" spans="1:10" ht="63.75" customHeight="1">
      <c r="A5" s="79" t="s">
        <v>15</v>
      </c>
      <c r="B5" s="77" t="s">
        <v>125</v>
      </c>
      <c r="C5" s="77" t="s">
        <v>126</v>
      </c>
      <c r="D5" s="77" t="s">
        <v>127</v>
      </c>
      <c r="E5" s="76" t="s">
        <v>128</v>
      </c>
      <c r="F5" s="77" t="s">
        <v>129</v>
      </c>
      <c r="G5" s="77"/>
      <c r="H5" s="77" t="s">
        <v>130</v>
      </c>
      <c r="I5" s="77"/>
      <c r="J5" s="75"/>
    </row>
    <row r="6" spans="1:10" ht="70.5" customHeight="1">
      <c r="A6" s="79"/>
      <c r="B6" s="77"/>
      <c r="C6" s="77"/>
      <c r="D6" s="77"/>
      <c r="E6" s="76"/>
      <c r="F6" s="77"/>
      <c r="G6" s="77"/>
      <c r="H6" s="77"/>
      <c r="I6" s="77"/>
      <c r="J6" s="75"/>
    </row>
    <row r="7" spans="1:10" ht="66.75" customHeight="1">
      <c r="A7" s="79"/>
      <c r="B7" s="77"/>
      <c r="C7" s="77"/>
      <c r="D7" s="77"/>
      <c r="E7" s="76"/>
      <c r="F7" s="49" t="s">
        <v>16</v>
      </c>
      <c r="G7" s="49" t="s">
        <v>17</v>
      </c>
      <c r="H7" s="49" t="s">
        <v>16</v>
      </c>
      <c r="I7" s="49" t="s">
        <v>17</v>
      </c>
      <c r="J7" s="75"/>
    </row>
    <row r="8" spans="1:10" ht="18.75" customHeight="1">
      <c r="A8" s="24">
        <v>1</v>
      </c>
      <c r="B8" s="25">
        <v>2</v>
      </c>
      <c r="C8" s="25">
        <v>3</v>
      </c>
      <c r="D8" s="25">
        <v>4</v>
      </c>
      <c r="E8" s="59">
        <v>5</v>
      </c>
      <c r="F8" s="73" t="s">
        <v>61</v>
      </c>
      <c r="G8" s="73" t="s">
        <v>62</v>
      </c>
      <c r="H8" s="73" t="s">
        <v>63</v>
      </c>
      <c r="I8" s="73" t="s">
        <v>60</v>
      </c>
      <c r="J8" s="75"/>
    </row>
    <row r="9" spans="1:10" ht="93.75">
      <c r="A9" s="12" t="s">
        <v>19</v>
      </c>
      <c r="B9" s="32">
        <f>SUM(B10:B23)</f>
        <v>91204.3</v>
      </c>
      <c r="C9" s="32">
        <f>SUM(C10:C23)</f>
        <v>127396.09999999999</v>
      </c>
      <c r="D9" s="32">
        <f>SUM(D10:D23)</f>
        <v>43315.1</v>
      </c>
      <c r="E9" s="32">
        <f>SUM(E10:E23)</f>
        <v>147646.40000000002</v>
      </c>
      <c r="F9" s="45">
        <f>F10+F11+F12+F14+F15+F16+F17+F18+F19+F20+F21+F22+F23+F13</f>
        <v>56442.1</v>
      </c>
      <c r="G9" s="45">
        <f>E9/B9*100</f>
        <v>161.88534970390654</v>
      </c>
      <c r="H9" s="45">
        <f>H10+H11+H12+H14+H15+H16+H17+H18+H19+H20+H21+H22+H23+H13</f>
        <v>20250.300000000007</v>
      </c>
      <c r="I9" s="45">
        <f>E9/C9*100</f>
        <v>115.8955415432655</v>
      </c>
      <c r="J9" s="75"/>
    </row>
    <row r="10" spans="1:10" ht="75">
      <c r="A10" s="31" t="s">
        <v>100</v>
      </c>
      <c r="B10" s="32">
        <v>16602</v>
      </c>
      <c r="C10" s="32">
        <v>17942.9</v>
      </c>
      <c r="D10" s="32">
        <v>6710.4</v>
      </c>
      <c r="E10" s="53">
        <v>19523.5</v>
      </c>
      <c r="F10" s="45">
        <f>E10-B10</f>
        <v>2921.5</v>
      </c>
      <c r="G10" s="45">
        <f aca="true" t="shared" si="0" ref="G10:G23">E10/B10*100</f>
        <v>117.59727743645342</v>
      </c>
      <c r="H10" s="45">
        <f>E10-C10</f>
        <v>1580.5999999999985</v>
      </c>
      <c r="I10" s="45">
        <f aca="true" t="shared" si="1" ref="I10:I23">E10/C10*100</f>
        <v>108.80905539238361</v>
      </c>
      <c r="J10" s="75"/>
    </row>
    <row r="11" spans="1:10" ht="75">
      <c r="A11" s="31" t="s">
        <v>101</v>
      </c>
      <c r="B11" s="32">
        <v>8353.4</v>
      </c>
      <c r="C11" s="32">
        <v>8297.4</v>
      </c>
      <c r="D11" s="32">
        <v>3007.2</v>
      </c>
      <c r="E11" s="53">
        <v>9719.9</v>
      </c>
      <c r="F11" s="45">
        <f aca="true" t="shared" si="2" ref="F11:F23">E11-B11</f>
        <v>1366.5</v>
      </c>
      <c r="G11" s="45">
        <f t="shared" si="0"/>
        <v>116.35860847080231</v>
      </c>
      <c r="H11" s="45">
        <f aca="true" t="shared" si="3" ref="H11:H23">E11-C11</f>
        <v>1422.5</v>
      </c>
      <c r="I11" s="45">
        <f t="shared" si="1"/>
        <v>117.14392460288765</v>
      </c>
      <c r="J11" s="75"/>
    </row>
    <row r="12" spans="1:10" ht="112.5">
      <c r="A12" s="31" t="s">
        <v>102</v>
      </c>
      <c r="B12" s="32">
        <v>35253.5</v>
      </c>
      <c r="C12" s="32">
        <v>38397.7</v>
      </c>
      <c r="D12" s="32">
        <v>11846.6</v>
      </c>
      <c r="E12" s="53">
        <v>41780.4</v>
      </c>
      <c r="F12" s="45">
        <f>E12-B12</f>
        <v>6526.9000000000015</v>
      </c>
      <c r="G12" s="45">
        <f t="shared" si="0"/>
        <v>118.51419008041755</v>
      </c>
      <c r="H12" s="45">
        <f t="shared" si="3"/>
        <v>3382.7000000000044</v>
      </c>
      <c r="I12" s="45">
        <f t="shared" si="1"/>
        <v>108.80964224419694</v>
      </c>
      <c r="J12" s="75"/>
    </row>
    <row r="13" spans="1:10" ht="112.5">
      <c r="A13" s="31" t="s">
        <v>103</v>
      </c>
      <c r="B13" s="32">
        <v>15410.5</v>
      </c>
      <c r="C13" s="32">
        <v>15516</v>
      </c>
      <c r="D13" s="32">
        <v>5156.3</v>
      </c>
      <c r="E13" s="53">
        <v>18176</v>
      </c>
      <c r="F13" s="45">
        <f>E13-B13</f>
        <v>2765.5</v>
      </c>
      <c r="G13" s="45">
        <f t="shared" si="0"/>
        <v>117.94555660101878</v>
      </c>
      <c r="H13" s="45">
        <f t="shared" si="3"/>
        <v>2660</v>
      </c>
      <c r="I13" s="45">
        <f t="shared" si="1"/>
        <v>117.14359370971901</v>
      </c>
      <c r="J13" s="75"/>
    </row>
    <row r="14" spans="1:10" ht="93.75">
      <c r="A14" s="31" t="s">
        <v>104</v>
      </c>
      <c r="B14" s="32">
        <v>321.2</v>
      </c>
      <c r="C14" s="32">
        <v>377</v>
      </c>
      <c r="D14" s="32">
        <v>104.5</v>
      </c>
      <c r="E14" s="53">
        <v>433.8</v>
      </c>
      <c r="F14" s="45">
        <f t="shared" si="2"/>
        <v>112.60000000000002</v>
      </c>
      <c r="G14" s="45">
        <f t="shared" si="0"/>
        <v>135.0560398505604</v>
      </c>
      <c r="H14" s="45">
        <f t="shared" si="3"/>
        <v>56.80000000000001</v>
      </c>
      <c r="I14" s="45">
        <f t="shared" si="1"/>
        <v>115.06631299734748</v>
      </c>
      <c r="J14" s="75"/>
    </row>
    <row r="15" spans="1:10" ht="56.25">
      <c r="A15" s="31" t="s">
        <v>105</v>
      </c>
      <c r="B15" s="32">
        <v>6688.6</v>
      </c>
      <c r="C15" s="32">
        <v>10868.3</v>
      </c>
      <c r="D15" s="32">
        <v>3898.4</v>
      </c>
      <c r="E15" s="53">
        <v>14205.9</v>
      </c>
      <c r="F15" s="45">
        <f t="shared" si="2"/>
        <v>7517.299999999999</v>
      </c>
      <c r="G15" s="45">
        <f t="shared" si="0"/>
        <v>212.38973776276052</v>
      </c>
      <c r="H15" s="45">
        <f t="shared" si="3"/>
        <v>3337.6000000000004</v>
      </c>
      <c r="I15" s="45">
        <f t="shared" si="1"/>
        <v>130.70949458516972</v>
      </c>
      <c r="J15" s="75"/>
    </row>
    <row r="16" spans="1:10" ht="56.25">
      <c r="A16" s="31" t="s">
        <v>106</v>
      </c>
      <c r="B16" s="32">
        <v>6450</v>
      </c>
      <c r="C16" s="32">
        <v>34237.1</v>
      </c>
      <c r="D16" s="32">
        <v>11897.1</v>
      </c>
      <c r="E16" s="53">
        <v>41613.1</v>
      </c>
      <c r="F16" s="45">
        <f t="shared" si="2"/>
        <v>35163.1</v>
      </c>
      <c r="G16" s="45">
        <v>0</v>
      </c>
      <c r="H16" s="45">
        <f t="shared" si="3"/>
        <v>7376</v>
      </c>
      <c r="I16" s="45">
        <v>0</v>
      </c>
      <c r="J16" s="75"/>
    </row>
    <row r="17" spans="1:10" ht="56.25">
      <c r="A17" s="31" t="s">
        <v>108</v>
      </c>
      <c r="B17" s="32">
        <v>6.3</v>
      </c>
      <c r="C17" s="32">
        <v>6.5</v>
      </c>
      <c r="D17" s="32">
        <v>2.1</v>
      </c>
      <c r="E17" s="53">
        <v>7.2</v>
      </c>
      <c r="F17" s="45">
        <f t="shared" si="2"/>
        <v>0.9000000000000004</v>
      </c>
      <c r="G17" s="45">
        <f t="shared" si="0"/>
        <v>114.2857142857143</v>
      </c>
      <c r="H17" s="45">
        <f t="shared" si="3"/>
        <v>0.7000000000000002</v>
      </c>
      <c r="I17" s="45">
        <f t="shared" si="1"/>
        <v>110.76923076923077</v>
      </c>
      <c r="J17" s="75"/>
    </row>
    <row r="18" spans="1:10" ht="56.25">
      <c r="A18" s="31" t="s">
        <v>114</v>
      </c>
      <c r="B18" s="32">
        <v>805.5</v>
      </c>
      <c r="C18" s="32">
        <v>1100.5</v>
      </c>
      <c r="D18" s="32">
        <v>312.3</v>
      </c>
      <c r="E18" s="53">
        <v>1183.6</v>
      </c>
      <c r="F18" s="45">
        <f t="shared" si="2"/>
        <v>378.0999999999999</v>
      </c>
      <c r="G18" s="45">
        <f t="shared" si="0"/>
        <v>146.9397889509621</v>
      </c>
      <c r="H18" s="45">
        <f t="shared" si="3"/>
        <v>83.09999999999991</v>
      </c>
      <c r="I18" s="45">
        <f t="shared" si="1"/>
        <v>107.55111313039527</v>
      </c>
      <c r="J18" s="75"/>
    </row>
    <row r="19" spans="1:10" ht="18.75">
      <c r="A19" s="31" t="s">
        <v>109</v>
      </c>
      <c r="B19" s="32"/>
      <c r="C19" s="32"/>
      <c r="D19" s="32"/>
      <c r="E19" s="53"/>
      <c r="F19" s="45">
        <f t="shared" si="2"/>
        <v>0</v>
      </c>
      <c r="G19" s="45">
        <v>0</v>
      </c>
      <c r="H19" s="45">
        <f t="shared" si="3"/>
        <v>0</v>
      </c>
      <c r="I19" s="45">
        <v>0</v>
      </c>
      <c r="J19" s="75"/>
    </row>
    <row r="20" spans="1:10" ht="18.75">
      <c r="A20" s="31" t="s">
        <v>110</v>
      </c>
      <c r="B20" s="32">
        <v>334.3</v>
      </c>
      <c r="C20" s="32">
        <v>316.2</v>
      </c>
      <c r="D20" s="32">
        <v>161.5</v>
      </c>
      <c r="E20" s="53">
        <v>434.6</v>
      </c>
      <c r="F20" s="45">
        <f t="shared" si="2"/>
        <v>100.30000000000001</v>
      </c>
      <c r="G20" s="45">
        <f t="shared" si="0"/>
        <v>130.00299132515704</v>
      </c>
      <c r="H20" s="45">
        <f t="shared" si="3"/>
        <v>118.40000000000003</v>
      </c>
      <c r="I20" s="45">
        <f t="shared" si="1"/>
        <v>137.44465528146742</v>
      </c>
      <c r="J20" s="75"/>
    </row>
    <row r="21" spans="1:10" ht="18.75">
      <c r="A21" s="31" t="s">
        <v>111</v>
      </c>
      <c r="B21" s="32">
        <v>322.8</v>
      </c>
      <c r="C21" s="32"/>
      <c r="D21" s="32"/>
      <c r="E21" s="53"/>
      <c r="F21" s="45">
        <f t="shared" si="2"/>
        <v>-322.8</v>
      </c>
      <c r="G21" s="45">
        <f t="shared" si="0"/>
        <v>0</v>
      </c>
      <c r="H21" s="45">
        <f t="shared" si="3"/>
        <v>0</v>
      </c>
      <c r="I21" s="45">
        <v>0</v>
      </c>
      <c r="J21" s="75"/>
    </row>
    <row r="22" spans="1:10" ht="18.75">
      <c r="A22" s="31" t="s">
        <v>112</v>
      </c>
      <c r="B22" s="32">
        <v>381.5</v>
      </c>
      <c r="C22" s="32">
        <v>96.3</v>
      </c>
      <c r="D22" s="32">
        <v>120</v>
      </c>
      <c r="E22" s="53">
        <v>270</v>
      </c>
      <c r="F22" s="45">
        <f t="shared" si="2"/>
        <v>-111.5</v>
      </c>
      <c r="G22" s="45">
        <f t="shared" si="0"/>
        <v>70.7732634338139</v>
      </c>
      <c r="H22" s="45">
        <f t="shared" si="3"/>
        <v>173.7</v>
      </c>
      <c r="I22" s="45">
        <f t="shared" si="1"/>
        <v>280.3738317757009</v>
      </c>
      <c r="J22" s="75"/>
    </row>
    <row r="23" spans="1:10" ht="18.75">
      <c r="A23" s="31" t="s">
        <v>113</v>
      </c>
      <c r="B23" s="32">
        <v>274.7</v>
      </c>
      <c r="C23" s="32">
        <v>240.2</v>
      </c>
      <c r="D23" s="32">
        <v>98.7</v>
      </c>
      <c r="E23" s="53">
        <v>298.4</v>
      </c>
      <c r="F23" s="45">
        <f t="shared" si="2"/>
        <v>23.69999999999999</v>
      </c>
      <c r="G23" s="45">
        <f t="shared" si="0"/>
        <v>108.62759373862394</v>
      </c>
      <c r="H23" s="45">
        <f t="shared" si="3"/>
        <v>58.19999999999999</v>
      </c>
      <c r="I23" s="45">
        <f t="shared" si="1"/>
        <v>124.22980849292256</v>
      </c>
      <c r="J23" s="75"/>
    </row>
    <row r="24" spans="1:10" ht="12.75">
      <c r="A24" s="2"/>
      <c r="B24" s="2"/>
      <c r="C24" s="2"/>
      <c r="D24" s="2"/>
      <c r="E24" s="60"/>
      <c r="F24" s="72"/>
      <c r="G24" s="72"/>
      <c r="H24" s="72"/>
      <c r="I24" s="72"/>
      <c r="J24" s="75"/>
    </row>
    <row r="25" spans="1:10" ht="12.75">
      <c r="A25" s="2"/>
      <c r="B25" s="2"/>
      <c r="C25" s="2"/>
      <c r="D25" s="2"/>
      <c r="E25" s="60"/>
      <c r="F25" s="72"/>
      <c r="G25" s="72"/>
      <c r="H25" s="72"/>
      <c r="J25" s="75"/>
    </row>
    <row r="26" spans="1:10" ht="12.75">
      <c r="A26" s="2"/>
      <c r="B26" s="2"/>
      <c r="C26" s="2"/>
      <c r="D26" s="2"/>
      <c r="E26" s="60"/>
      <c r="F26" s="72"/>
      <c r="G26" s="72"/>
      <c r="H26" s="72"/>
      <c r="J26" s="75"/>
    </row>
    <row r="27" spans="1:10" ht="12.75">
      <c r="A27" s="2"/>
      <c r="B27" s="2"/>
      <c r="C27" s="2"/>
      <c r="D27" s="2"/>
      <c r="E27" s="60"/>
      <c r="F27" s="72"/>
      <c r="G27" s="72"/>
      <c r="H27" s="72"/>
      <c r="J27" s="75"/>
    </row>
    <row r="28" spans="1:10" ht="12.75">
      <c r="A28" s="2"/>
      <c r="B28" s="2"/>
      <c r="C28" s="2"/>
      <c r="D28" s="2"/>
      <c r="E28" s="60"/>
      <c r="F28" s="72"/>
      <c r="G28" s="72"/>
      <c r="H28" s="72"/>
      <c r="J28" s="75"/>
    </row>
    <row r="29" spans="1:10" ht="12.75">
      <c r="A29" s="2"/>
      <c r="B29" s="2"/>
      <c r="C29" s="2"/>
      <c r="D29" s="2"/>
      <c r="E29" s="60"/>
      <c r="F29" s="72"/>
      <c r="G29" s="72"/>
      <c r="H29" s="72"/>
      <c r="J29" s="75"/>
    </row>
    <row r="30" spans="1:10" ht="12.75">
      <c r="A30" s="2"/>
      <c r="B30" s="2"/>
      <c r="C30" s="2"/>
      <c r="D30" s="2"/>
      <c r="E30" s="60"/>
      <c r="F30" s="72"/>
      <c r="G30" s="72"/>
      <c r="H30" s="72"/>
      <c r="J30" s="75"/>
    </row>
    <row r="31" spans="1:10" ht="12.75">
      <c r="A31" s="2"/>
      <c r="B31" s="2"/>
      <c r="C31" s="2"/>
      <c r="D31" s="2"/>
      <c r="E31" s="60"/>
      <c r="F31" s="72"/>
      <c r="G31" s="72"/>
      <c r="H31" s="72"/>
      <c r="J31" s="75"/>
    </row>
    <row r="32" spans="1:10" ht="12.75">
      <c r="A32" s="2"/>
      <c r="B32" s="2"/>
      <c r="C32" s="2"/>
      <c r="D32" s="2"/>
      <c r="E32" s="60"/>
      <c r="F32" s="72"/>
      <c r="G32" s="72"/>
      <c r="H32" s="72"/>
      <c r="J32" s="75"/>
    </row>
    <row r="33" spans="1:10" ht="12.75">
      <c r="A33" s="2"/>
      <c r="B33" s="2"/>
      <c r="C33" s="2"/>
      <c r="D33" s="2"/>
      <c r="E33" s="60"/>
      <c r="F33" s="72"/>
      <c r="G33" s="72"/>
      <c r="H33" s="72"/>
      <c r="J33" s="75"/>
    </row>
    <row r="34" spans="1:8" ht="12.75">
      <c r="A34" s="2"/>
      <c r="B34" s="2"/>
      <c r="C34" s="2"/>
      <c r="D34" s="2"/>
      <c r="E34" s="55"/>
      <c r="F34" s="72"/>
      <c r="G34" s="72"/>
      <c r="H34" s="72"/>
    </row>
    <row r="35" spans="1:8" ht="12.75">
      <c r="A35" s="2"/>
      <c r="B35" s="2"/>
      <c r="C35" s="2"/>
      <c r="D35" s="2"/>
      <c r="E35" s="55"/>
      <c r="F35" s="72"/>
      <c r="G35" s="72"/>
      <c r="H35" s="72"/>
    </row>
    <row r="36" spans="1:8" ht="12.75">
      <c r="A36" s="2"/>
      <c r="B36" s="2"/>
      <c r="C36" s="2"/>
      <c r="D36" s="2"/>
      <c r="E36" s="55"/>
      <c r="F36" s="72"/>
      <c r="G36" s="72"/>
      <c r="H36" s="72"/>
    </row>
  </sheetData>
  <sheetProtection/>
  <mergeCells count="9">
    <mergeCell ref="J1:J33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9" sqref="I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421875" style="0" customWidth="1"/>
    <col min="7" max="7" width="22.00390625" style="0" customWidth="1"/>
    <col min="8" max="8" width="19.28125" style="0" customWidth="1"/>
    <col min="9" max="9" width="23.421875" style="0" customWidth="1"/>
    <col min="10" max="10" width="26.0039062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16" t="s">
        <v>42</v>
      </c>
      <c r="K1" s="6"/>
    </row>
    <row r="2" spans="1:11" ht="18.75">
      <c r="A2" s="6"/>
      <c r="B2" s="6"/>
      <c r="C2" s="6"/>
      <c r="D2" s="6"/>
      <c r="E2" s="6"/>
      <c r="F2" s="6"/>
      <c r="G2" s="6"/>
      <c r="H2" s="6"/>
      <c r="I2" s="6" t="s">
        <v>14</v>
      </c>
      <c r="K2" s="6"/>
    </row>
    <row r="3" spans="1:11" ht="32.25" customHeight="1">
      <c r="A3" s="15"/>
      <c r="B3" s="15"/>
      <c r="C3" s="15"/>
      <c r="D3" s="15"/>
      <c r="E3" s="15"/>
      <c r="F3" s="15"/>
      <c r="G3" s="30"/>
      <c r="H3" s="30"/>
      <c r="I3" s="15"/>
      <c r="J3" s="15"/>
      <c r="K3" s="15"/>
    </row>
    <row r="4" spans="1:11" ht="46.5" customHeight="1">
      <c r="A4" s="99" t="s">
        <v>97</v>
      </c>
      <c r="B4" s="100"/>
      <c r="C4" s="100"/>
      <c r="D4" s="100"/>
      <c r="E4" s="100"/>
      <c r="F4" s="100"/>
      <c r="G4" s="100"/>
      <c r="H4" s="100"/>
      <c r="I4" s="100"/>
      <c r="J4" s="100"/>
      <c r="K4" s="6"/>
    </row>
    <row r="5" spans="1:11" ht="24" customHeight="1">
      <c r="A5" s="79"/>
      <c r="B5" s="13"/>
      <c r="C5" s="13"/>
      <c r="D5" s="13"/>
      <c r="E5" s="13"/>
      <c r="F5" s="80" t="s">
        <v>83</v>
      </c>
      <c r="G5" s="80" t="s">
        <v>69</v>
      </c>
      <c r="H5" s="80" t="s">
        <v>84</v>
      </c>
      <c r="I5" s="80" t="s">
        <v>46</v>
      </c>
      <c r="J5" s="80"/>
      <c r="K5" s="6"/>
    </row>
    <row r="6" spans="1:11" ht="27.75" customHeight="1">
      <c r="A6" s="79"/>
      <c r="B6" s="13"/>
      <c r="C6" s="13"/>
      <c r="D6" s="13"/>
      <c r="E6" s="13"/>
      <c r="F6" s="80"/>
      <c r="G6" s="80"/>
      <c r="H6" s="80"/>
      <c r="I6" s="80" t="s">
        <v>86</v>
      </c>
      <c r="J6" s="80" t="s">
        <v>96</v>
      </c>
      <c r="K6" s="6"/>
    </row>
    <row r="7" spans="1:11" ht="79.5" customHeight="1">
      <c r="A7" s="79"/>
      <c r="B7" s="13"/>
      <c r="C7" s="13"/>
      <c r="D7" s="13"/>
      <c r="E7" s="13"/>
      <c r="F7" s="80"/>
      <c r="G7" s="80"/>
      <c r="H7" s="80"/>
      <c r="I7" s="80"/>
      <c r="J7" s="80"/>
      <c r="K7" s="6"/>
    </row>
    <row r="8" spans="1:11" ht="32.25" customHeight="1">
      <c r="A8" s="86" t="s">
        <v>98</v>
      </c>
      <c r="B8" s="86"/>
      <c r="C8" s="86"/>
      <c r="D8" s="86"/>
      <c r="E8" s="86"/>
      <c r="F8" s="86"/>
      <c r="G8" s="86"/>
      <c r="H8" s="86"/>
      <c r="I8" s="86"/>
      <c r="J8" s="86"/>
      <c r="K8" s="6"/>
    </row>
    <row r="9" spans="1:11" ht="93.75">
      <c r="A9" s="12" t="s">
        <v>53</v>
      </c>
      <c r="B9" s="11"/>
      <c r="C9" s="11"/>
      <c r="D9" s="11"/>
      <c r="E9" s="11"/>
      <c r="F9" s="27"/>
      <c r="G9" s="27"/>
      <c r="H9" s="27"/>
      <c r="I9" s="27"/>
      <c r="J9" s="27"/>
      <c r="K9" s="6"/>
    </row>
    <row r="10" spans="1:11" ht="18.75">
      <c r="A10" s="92" t="s">
        <v>54</v>
      </c>
      <c r="B10" s="92"/>
      <c r="C10" s="92"/>
      <c r="D10" s="92"/>
      <c r="E10" s="92"/>
      <c r="F10" s="92"/>
      <c r="G10" s="92"/>
      <c r="H10" s="92"/>
      <c r="I10" s="92"/>
      <c r="J10" s="92"/>
      <c r="K10" s="6"/>
    </row>
    <row r="11" spans="1:11" ht="93.75">
      <c r="A11" s="18" t="s">
        <v>55</v>
      </c>
      <c r="B11" s="11"/>
      <c r="C11" s="11"/>
      <c r="D11" s="11"/>
      <c r="E11" s="11"/>
      <c r="F11" s="27"/>
      <c r="G11" s="27"/>
      <c r="H11" s="27"/>
      <c r="I11" s="27"/>
      <c r="J11" s="27"/>
      <c r="K11" s="6"/>
    </row>
    <row r="12" spans="1:11" ht="18.75">
      <c r="A12" s="18" t="s">
        <v>56</v>
      </c>
      <c r="B12" s="11"/>
      <c r="C12" s="11"/>
      <c r="D12" s="11"/>
      <c r="E12" s="11"/>
      <c r="F12" s="11"/>
      <c r="G12" s="11"/>
      <c r="H12" s="11"/>
      <c r="I12" s="11"/>
      <c r="J12" s="11"/>
      <c r="K12" s="6"/>
    </row>
    <row r="13" spans="1:11" ht="18.75">
      <c r="A13" s="18" t="s">
        <v>56</v>
      </c>
      <c r="B13" s="11"/>
      <c r="C13" s="11"/>
      <c r="D13" s="11"/>
      <c r="E13" s="11"/>
      <c r="F13" s="11"/>
      <c r="G13" s="11"/>
      <c r="H13" s="11"/>
      <c r="I13" s="11"/>
      <c r="J13" s="11"/>
      <c r="K13" s="6"/>
    </row>
    <row r="14" spans="1:11" ht="18.75">
      <c r="A14" s="18" t="s">
        <v>56</v>
      </c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8.75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6"/>
    </row>
    <row r="16" spans="1:11" ht="18.75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6"/>
    </row>
    <row r="17" spans="1:11" ht="18.75">
      <c r="A17" s="93" t="s">
        <v>11</v>
      </c>
      <c r="B17" s="93"/>
      <c r="C17" s="93"/>
      <c r="D17" s="93"/>
      <c r="E17" s="93"/>
      <c r="F17" s="93"/>
      <c r="G17" s="15"/>
      <c r="H17" s="15" t="s">
        <v>88</v>
      </c>
      <c r="I17" s="15"/>
      <c r="J17" s="15" t="s">
        <v>89</v>
      </c>
      <c r="K17" s="6"/>
    </row>
    <row r="18" spans="1:11" ht="18.75">
      <c r="A18" s="23"/>
      <c r="B18" s="15"/>
      <c r="C18" s="15"/>
      <c r="D18" s="15"/>
      <c r="E18" s="15"/>
      <c r="F18" s="15"/>
      <c r="G18" s="15"/>
      <c r="H18" s="98" t="s">
        <v>13</v>
      </c>
      <c r="I18" s="98"/>
      <c r="J18" s="28" t="s">
        <v>12</v>
      </c>
      <c r="K18" s="6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2">
    <mergeCell ref="I6:I7"/>
    <mergeCell ref="J6:J7"/>
    <mergeCell ref="A8:J8"/>
    <mergeCell ref="A10:J10"/>
    <mergeCell ref="A17:F17"/>
    <mergeCell ref="H18:I18"/>
    <mergeCell ref="A4:J4"/>
    <mergeCell ref="A5:A7"/>
    <mergeCell ref="F5:F7"/>
    <mergeCell ref="G5:G7"/>
    <mergeCell ref="H5:H7"/>
    <mergeCell ref="I5:J5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4.7109375" style="0" customWidth="1"/>
    <col min="5" max="5" width="18.7109375" style="0" customWidth="1"/>
    <col min="6" max="6" width="19.8515625" style="0" customWidth="1"/>
    <col min="7" max="7" width="17.57421875" style="0" customWidth="1"/>
    <col min="8" max="8" width="18.140625" style="0" customWidth="1"/>
  </cols>
  <sheetData>
    <row r="1" spans="1:9" ht="18.75">
      <c r="A1" s="6"/>
      <c r="B1" s="6"/>
      <c r="C1" s="6"/>
      <c r="D1" s="6"/>
      <c r="E1" s="6"/>
      <c r="F1" s="6"/>
      <c r="G1" s="6" t="s">
        <v>10</v>
      </c>
      <c r="H1" s="6"/>
      <c r="I1" s="75"/>
    </row>
    <row r="2" spans="1:9" ht="18.75">
      <c r="A2" s="6"/>
      <c r="B2" s="6"/>
      <c r="C2" s="6"/>
      <c r="D2" s="6"/>
      <c r="E2" s="7"/>
      <c r="G2" s="7" t="s">
        <v>14</v>
      </c>
      <c r="H2" s="8"/>
      <c r="I2" s="75"/>
    </row>
    <row r="3" spans="1:9" ht="39" customHeight="1">
      <c r="A3" s="6"/>
      <c r="B3" s="6"/>
      <c r="C3" s="6"/>
      <c r="D3" s="6"/>
      <c r="E3" s="7"/>
      <c r="F3" s="7"/>
      <c r="G3" s="7"/>
      <c r="H3" s="8"/>
      <c r="I3" s="75"/>
    </row>
    <row r="4" spans="1:9" ht="18.75">
      <c r="A4" s="78" t="s">
        <v>18</v>
      </c>
      <c r="B4" s="78"/>
      <c r="C4" s="78"/>
      <c r="D4" s="78"/>
      <c r="E4" s="78"/>
      <c r="F4" s="78"/>
      <c r="G4" s="78"/>
      <c r="H4" s="78"/>
      <c r="I4" s="75"/>
    </row>
    <row r="5" spans="1:9" ht="63.75" customHeight="1">
      <c r="A5" s="79" t="s">
        <v>15</v>
      </c>
      <c r="B5" s="80" t="s">
        <v>68</v>
      </c>
      <c r="C5" s="80" t="s">
        <v>69</v>
      </c>
      <c r="D5" s="80" t="s">
        <v>70</v>
      </c>
      <c r="E5" s="80" t="s">
        <v>90</v>
      </c>
      <c r="F5" s="80"/>
      <c r="G5" s="80" t="s">
        <v>72</v>
      </c>
      <c r="H5" s="80"/>
      <c r="I5" s="75"/>
    </row>
    <row r="6" spans="1:9" ht="70.5" customHeight="1">
      <c r="A6" s="79"/>
      <c r="B6" s="80"/>
      <c r="C6" s="80"/>
      <c r="D6" s="80"/>
      <c r="E6" s="80"/>
      <c r="F6" s="80"/>
      <c r="G6" s="80"/>
      <c r="H6" s="80"/>
      <c r="I6" s="75"/>
    </row>
    <row r="7" spans="1:9" ht="66.75" customHeight="1">
      <c r="A7" s="79"/>
      <c r="B7" s="80"/>
      <c r="C7" s="80"/>
      <c r="D7" s="80"/>
      <c r="E7" s="13" t="s">
        <v>16</v>
      </c>
      <c r="F7" s="13" t="s">
        <v>17</v>
      </c>
      <c r="G7" s="13" t="s">
        <v>16</v>
      </c>
      <c r="H7" s="13" t="s">
        <v>17</v>
      </c>
      <c r="I7" s="75"/>
    </row>
    <row r="8" spans="1:9" ht="18.75" customHeight="1">
      <c r="A8" s="24">
        <v>1</v>
      </c>
      <c r="B8" s="25">
        <v>2</v>
      </c>
      <c r="C8" s="25">
        <v>3</v>
      </c>
      <c r="D8" s="25">
        <v>4</v>
      </c>
      <c r="E8" s="24" t="s">
        <v>71</v>
      </c>
      <c r="F8" s="24" t="s">
        <v>115</v>
      </c>
      <c r="G8" s="24" t="s">
        <v>73</v>
      </c>
      <c r="H8" s="24" t="s">
        <v>74</v>
      </c>
      <c r="I8" s="75"/>
    </row>
    <row r="9" spans="1:9" ht="93.75">
      <c r="A9" s="12" t="s">
        <v>19</v>
      </c>
      <c r="B9" s="26"/>
      <c r="C9" s="26"/>
      <c r="D9" s="26"/>
      <c r="E9" s="26">
        <f>SUM(D9)-C9</f>
        <v>0</v>
      </c>
      <c r="F9" s="26" t="e">
        <f>SUM(D9)/C9*100</f>
        <v>#DIV/0!</v>
      </c>
      <c r="G9" s="26">
        <f>SUM(D9)-B9</f>
        <v>0</v>
      </c>
      <c r="H9" s="26" t="e">
        <f>SUM(D9)/B9*100</f>
        <v>#DIV/0!</v>
      </c>
      <c r="I9" s="75"/>
    </row>
    <row r="10" spans="1:9" ht="75">
      <c r="A10" s="31" t="s">
        <v>100</v>
      </c>
      <c r="B10" s="26"/>
      <c r="C10" s="26"/>
      <c r="D10" s="26"/>
      <c r="E10" s="26">
        <f aca="true" t="shared" si="0" ref="E10:E23">SUM(D10)-C10</f>
        <v>0</v>
      </c>
      <c r="F10" s="26" t="e">
        <f aca="true" t="shared" si="1" ref="F10:F23">SUM(D10)/C10*100</f>
        <v>#DIV/0!</v>
      </c>
      <c r="G10" s="26">
        <f aca="true" t="shared" si="2" ref="G10:G23">SUM(D10)-B10</f>
        <v>0</v>
      </c>
      <c r="H10" s="26" t="e">
        <f aca="true" t="shared" si="3" ref="H10:H23">SUM(D10)/B10*100</f>
        <v>#DIV/0!</v>
      </c>
      <c r="I10" s="75"/>
    </row>
    <row r="11" spans="1:9" ht="75">
      <c r="A11" s="31" t="s">
        <v>101</v>
      </c>
      <c r="B11" s="26"/>
      <c r="C11" s="26"/>
      <c r="D11" s="26"/>
      <c r="E11" s="26">
        <f t="shared" si="0"/>
        <v>0</v>
      </c>
      <c r="F11" s="26" t="e">
        <f t="shared" si="1"/>
        <v>#DIV/0!</v>
      </c>
      <c r="G11" s="26">
        <f t="shared" si="2"/>
        <v>0</v>
      </c>
      <c r="H11" s="26" t="e">
        <f t="shared" si="3"/>
        <v>#DIV/0!</v>
      </c>
      <c r="I11" s="75"/>
    </row>
    <row r="12" spans="1:9" ht="112.5">
      <c r="A12" s="31" t="s">
        <v>102</v>
      </c>
      <c r="B12" s="26"/>
      <c r="C12" s="26"/>
      <c r="D12" s="26"/>
      <c r="E12" s="26">
        <f t="shared" si="0"/>
        <v>0</v>
      </c>
      <c r="F12" s="26" t="e">
        <f t="shared" si="1"/>
        <v>#DIV/0!</v>
      </c>
      <c r="G12" s="26">
        <f t="shared" si="2"/>
        <v>0</v>
      </c>
      <c r="H12" s="26" t="e">
        <f t="shared" si="3"/>
        <v>#DIV/0!</v>
      </c>
      <c r="I12" s="75"/>
    </row>
    <row r="13" spans="1:9" ht="112.5">
      <c r="A13" s="31" t="s">
        <v>103</v>
      </c>
      <c r="B13" s="26"/>
      <c r="C13" s="26"/>
      <c r="D13" s="26"/>
      <c r="E13" s="26">
        <f t="shared" si="0"/>
        <v>0</v>
      </c>
      <c r="F13" s="26" t="e">
        <f t="shared" si="1"/>
        <v>#DIV/0!</v>
      </c>
      <c r="G13" s="26">
        <f t="shared" si="2"/>
        <v>0</v>
      </c>
      <c r="H13" s="26" t="e">
        <f t="shared" si="3"/>
        <v>#DIV/0!</v>
      </c>
      <c r="I13" s="75"/>
    </row>
    <row r="14" spans="1:9" ht="93.75">
      <c r="A14" s="31" t="s">
        <v>104</v>
      </c>
      <c r="B14" s="26"/>
      <c r="C14" s="26"/>
      <c r="D14" s="26"/>
      <c r="E14" s="26">
        <f t="shared" si="0"/>
        <v>0</v>
      </c>
      <c r="F14" s="26" t="e">
        <f t="shared" si="1"/>
        <v>#DIV/0!</v>
      </c>
      <c r="G14" s="26">
        <f t="shared" si="2"/>
        <v>0</v>
      </c>
      <c r="H14" s="26" t="e">
        <f t="shared" si="3"/>
        <v>#DIV/0!</v>
      </c>
      <c r="I14" s="75"/>
    </row>
    <row r="15" spans="1:9" ht="56.25">
      <c r="A15" s="31" t="s">
        <v>105</v>
      </c>
      <c r="B15" s="26"/>
      <c r="C15" s="26"/>
      <c r="D15" s="26"/>
      <c r="E15" s="26">
        <f t="shared" si="0"/>
        <v>0</v>
      </c>
      <c r="F15" s="26" t="e">
        <f t="shared" si="1"/>
        <v>#DIV/0!</v>
      </c>
      <c r="G15" s="26">
        <f t="shared" si="2"/>
        <v>0</v>
      </c>
      <c r="H15" s="26" t="e">
        <f t="shared" si="3"/>
        <v>#DIV/0!</v>
      </c>
      <c r="I15" s="75"/>
    </row>
    <row r="16" spans="1:9" ht="56.25">
      <c r="A16" s="31" t="s">
        <v>106</v>
      </c>
      <c r="B16" s="26"/>
      <c r="C16" s="26"/>
      <c r="D16" s="26"/>
      <c r="E16" s="26">
        <f t="shared" si="0"/>
        <v>0</v>
      </c>
      <c r="F16" s="26" t="e">
        <f t="shared" si="1"/>
        <v>#DIV/0!</v>
      </c>
      <c r="G16" s="26">
        <f t="shared" si="2"/>
        <v>0</v>
      </c>
      <c r="H16" s="26" t="e">
        <f t="shared" si="3"/>
        <v>#DIV/0!</v>
      </c>
      <c r="I16" s="75"/>
    </row>
    <row r="17" spans="1:9" ht="56.25">
      <c r="A17" s="31" t="s">
        <v>107</v>
      </c>
      <c r="B17" s="26"/>
      <c r="C17" s="26"/>
      <c r="D17" s="26"/>
      <c r="E17" s="26">
        <f t="shared" si="0"/>
        <v>0</v>
      </c>
      <c r="F17" s="26" t="e">
        <f t="shared" si="1"/>
        <v>#DIV/0!</v>
      </c>
      <c r="G17" s="26">
        <f t="shared" si="2"/>
        <v>0</v>
      </c>
      <c r="H17" s="26" t="e">
        <f t="shared" si="3"/>
        <v>#DIV/0!</v>
      </c>
      <c r="I17" s="75"/>
    </row>
    <row r="18" spans="1:9" ht="56.25">
      <c r="A18" s="31" t="s">
        <v>108</v>
      </c>
      <c r="B18" s="26"/>
      <c r="C18" s="26"/>
      <c r="D18" s="26"/>
      <c r="E18" s="26">
        <f t="shared" si="0"/>
        <v>0</v>
      </c>
      <c r="F18" s="26" t="e">
        <f t="shared" si="1"/>
        <v>#DIV/0!</v>
      </c>
      <c r="G18" s="26">
        <f t="shared" si="2"/>
        <v>0</v>
      </c>
      <c r="H18" s="26" t="e">
        <f t="shared" si="3"/>
        <v>#DIV/0!</v>
      </c>
      <c r="I18" s="75"/>
    </row>
    <row r="19" spans="1:9" ht="18.75">
      <c r="A19" s="31" t="s">
        <v>109</v>
      </c>
      <c r="B19" s="26"/>
      <c r="C19" s="26"/>
      <c r="D19" s="26"/>
      <c r="E19" s="26">
        <f t="shared" si="0"/>
        <v>0</v>
      </c>
      <c r="F19" s="26" t="e">
        <f t="shared" si="1"/>
        <v>#DIV/0!</v>
      </c>
      <c r="G19" s="26">
        <f t="shared" si="2"/>
        <v>0</v>
      </c>
      <c r="H19" s="26" t="e">
        <f t="shared" si="3"/>
        <v>#DIV/0!</v>
      </c>
      <c r="I19" s="75"/>
    </row>
    <row r="20" spans="1:9" ht="18.75">
      <c r="A20" s="31" t="s">
        <v>110</v>
      </c>
      <c r="B20" s="26"/>
      <c r="C20" s="26"/>
      <c r="D20" s="26"/>
      <c r="E20" s="26">
        <f t="shared" si="0"/>
        <v>0</v>
      </c>
      <c r="F20" s="26" t="e">
        <f t="shared" si="1"/>
        <v>#DIV/0!</v>
      </c>
      <c r="G20" s="26">
        <f t="shared" si="2"/>
        <v>0</v>
      </c>
      <c r="H20" s="26" t="e">
        <f t="shared" si="3"/>
        <v>#DIV/0!</v>
      </c>
      <c r="I20" s="75"/>
    </row>
    <row r="21" spans="1:9" ht="18.75">
      <c r="A21" s="31" t="s">
        <v>111</v>
      </c>
      <c r="B21" s="26"/>
      <c r="C21" s="26"/>
      <c r="D21" s="26"/>
      <c r="E21" s="26">
        <f t="shared" si="0"/>
        <v>0</v>
      </c>
      <c r="F21" s="26" t="e">
        <f t="shared" si="1"/>
        <v>#DIV/0!</v>
      </c>
      <c r="G21" s="26">
        <f t="shared" si="2"/>
        <v>0</v>
      </c>
      <c r="H21" s="26" t="e">
        <f t="shared" si="3"/>
        <v>#DIV/0!</v>
      </c>
      <c r="I21" s="75"/>
    </row>
    <row r="22" spans="1:9" ht="18.75">
      <c r="A22" s="31" t="s">
        <v>112</v>
      </c>
      <c r="B22" s="26"/>
      <c r="C22" s="26"/>
      <c r="D22" s="26"/>
      <c r="E22" s="26">
        <f t="shared" si="0"/>
        <v>0</v>
      </c>
      <c r="F22" s="26" t="e">
        <f t="shared" si="1"/>
        <v>#DIV/0!</v>
      </c>
      <c r="G22" s="26">
        <f t="shared" si="2"/>
        <v>0</v>
      </c>
      <c r="H22" s="26" t="e">
        <f t="shared" si="3"/>
        <v>#DIV/0!</v>
      </c>
      <c r="I22" s="75"/>
    </row>
    <row r="23" spans="1:9" ht="18.75">
      <c r="A23" s="31" t="s">
        <v>113</v>
      </c>
      <c r="B23" s="26"/>
      <c r="C23" s="26"/>
      <c r="D23" s="26"/>
      <c r="E23" s="26">
        <f t="shared" si="0"/>
        <v>0</v>
      </c>
      <c r="F23" s="26" t="e">
        <f t="shared" si="1"/>
        <v>#DIV/0!</v>
      </c>
      <c r="G23" s="26">
        <f t="shared" si="2"/>
        <v>0</v>
      </c>
      <c r="H23" s="26" t="e">
        <f t="shared" si="3"/>
        <v>#DIV/0!</v>
      </c>
      <c r="I23" s="75"/>
    </row>
    <row r="24" spans="1:9" ht="12.75">
      <c r="A24" s="2"/>
      <c r="B24" s="2"/>
      <c r="C24" s="2"/>
      <c r="D24" s="2"/>
      <c r="E24" s="2"/>
      <c r="F24" s="2"/>
      <c r="G24" s="2"/>
      <c r="H24" s="2"/>
      <c r="I24" s="75"/>
    </row>
    <row r="25" spans="1:9" ht="12.75">
      <c r="A25" s="2"/>
      <c r="B25" s="2"/>
      <c r="C25" s="2"/>
      <c r="D25" s="2"/>
      <c r="E25" s="2"/>
      <c r="F25" s="2"/>
      <c r="G25" s="2"/>
      <c r="I25" s="75"/>
    </row>
    <row r="26" spans="1:9" ht="12.75">
      <c r="A26" s="2"/>
      <c r="B26" s="2"/>
      <c r="C26" s="2"/>
      <c r="D26" s="2"/>
      <c r="E26" s="2"/>
      <c r="F26" s="2"/>
      <c r="G26" s="2"/>
      <c r="I26" s="75"/>
    </row>
    <row r="27" spans="1:9" ht="12.75">
      <c r="A27" s="2"/>
      <c r="B27" s="2"/>
      <c r="C27" s="2"/>
      <c r="D27" s="2"/>
      <c r="E27" s="2"/>
      <c r="F27" s="2"/>
      <c r="G27" s="2"/>
      <c r="I27" s="75"/>
    </row>
    <row r="28" spans="1:9" ht="12.75">
      <c r="A28" s="2"/>
      <c r="B28" s="2"/>
      <c r="C28" s="2"/>
      <c r="D28" s="2"/>
      <c r="E28" s="2"/>
      <c r="F28" s="2"/>
      <c r="G28" s="2"/>
      <c r="I28" s="75"/>
    </row>
    <row r="29" spans="1:9" ht="12.75">
      <c r="A29" s="2"/>
      <c r="B29" s="2"/>
      <c r="C29" s="2"/>
      <c r="D29" s="2"/>
      <c r="E29" s="2"/>
      <c r="F29" s="2"/>
      <c r="G29" s="2"/>
      <c r="I29" s="75"/>
    </row>
    <row r="30" spans="1:9" ht="12.75">
      <c r="A30" s="2"/>
      <c r="B30" s="2"/>
      <c r="C30" s="2"/>
      <c r="D30" s="2"/>
      <c r="E30" s="2"/>
      <c r="F30" s="2"/>
      <c r="G30" s="2"/>
      <c r="I30" s="75"/>
    </row>
    <row r="31" spans="1:9" ht="12.75">
      <c r="A31" s="2"/>
      <c r="B31" s="2"/>
      <c r="C31" s="2"/>
      <c r="D31" s="2"/>
      <c r="E31" s="2"/>
      <c r="F31" s="2"/>
      <c r="G31" s="2"/>
      <c r="I31" s="75"/>
    </row>
    <row r="32" spans="1:9" ht="12.75">
      <c r="A32" s="2"/>
      <c r="B32" s="2"/>
      <c r="C32" s="2"/>
      <c r="D32" s="2"/>
      <c r="E32" s="2"/>
      <c r="F32" s="2"/>
      <c r="G32" s="2"/>
      <c r="I32" s="75"/>
    </row>
    <row r="33" spans="1:9" ht="12.75">
      <c r="A33" s="2"/>
      <c r="B33" s="2"/>
      <c r="C33" s="2"/>
      <c r="D33" s="2"/>
      <c r="E33" s="2"/>
      <c r="F33" s="2"/>
      <c r="G33" s="2"/>
      <c r="I33" s="75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8">
    <mergeCell ref="I1:I33"/>
    <mergeCell ref="A4:H4"/>
    <mergeCell ref="A5:A7"/>
    <mergeCell ref="B5:B7"/>
    <mergeCell ref="C5:C7"/>
    <mergeCell ref="D5:D7"/>
    <mergeCell ref="E5:F6"/>
    <mergeCell ref="G5:H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56" customWidth="1"/>
    <col min="8" max="8" width="15.00390625" style="56" customWidth="1"/>
    <col min="9" max="9" width="17.00390625" style="56" customWidth="1"/>
    <col min="10" max="10" width="18.28125" style="56" customWidth="1"/>
  </cols>
  <sheetData>
    <row r="1" spans="1:11" ht="18.75">
      <c r="A1" s="15"/>
      <c r="B1" s="15"/>
      <c r="C1" s="15"/>
      <c r="D1" s="15"/>
      <c r="E1" s="15"/>
      <c r="F1" s="15"/>
      <c r="G1" s="61"/>
      <c r="H1" s="61"/>
      <c r="I1" s="56" t="s">
        <v>20</v>
      </c>
      <c r="J1" s="61"/>
      <c r="K1" s="81">
        <v>21</v>
      </c>
    </row>
    <row r="2" spans="1:11" ht="18.75">
      <c r="A2" s="15"/>
      <c r="B2" s="15"/>
      <c r="C2" s="15"/>
      <c r="D2" s="15"/>
      <c r="E2" s="15"/>
      <c r="F2" s="15"/>
      <c r="G2" s="61"/>
      <c r="H2" s="61"/>
      <c r="I2" s="57" t="s">
        <v>14</v>
      </c>
      <c r="J2" s="61"/>
      <c r="K2" s="81"/>
    </row>
    <row r="3" spans="1:11" ht="18.75">
      <c r="A3" s="15"/>
      <c r="B3" s="15"/>
      <c r="C3" s="15"/>
      <c r="D3" s="15"/>
      <c r="E3" s="15"/>
      <c r="F3" s="15"/>
      <c r="J3" s="61"/>
      <c r="K3" s="81"/>
    </row>
    <row r="4" spans="1:11" ht="18.75">
      <c r="A4" s="15"/>
      <c r="B4" s="15"/>
      <c r="C4" s="15"/>
      <c r="D4" s="15"/>
      <c r="E4" s="15"/>
      <c r="F4" s="15"/>
      <c r="H4" s="57"/>
      <c r="I4" s="58"/>
      <c r="J4" s="61"/>
      <c r="K4" s="81"/>
    </row>
    <row r="5" spans="1:11" ht="18.75">
      <c r="A5" s="15"/>
      <c r="B5" s="15"/>
      <c r="C5" s="15"/>
      <c r="D5" s="15"/>
      <c r="E5" s="15"/>
      <c r="F5" s="15"/>
      <c r="G5" s="61"/>
      <c r="H5" s="61"/>
      <c r="I5" s="61"/>
      <c r="J5" s="61"/>
      <c r="K5" s="81"/>
    </row>
    <row r="6" spans="1:11" ht="18.75">
      <c r="A6" s="82" t="s">
        <v>21</v>
      </c>
      <c r="B6" s="83"/>
      <c r="C6" s="83"/>
      <c r="D6" s="83"/>
      <c r="E6" s="83"/>
      <c r="F6" s="83"/>
      <c r="G6" s="83"/>
      <c r="H6" s="83"/>
      <c r="I6" s="83"/>
      <c r="J6" s="84"/>
      <c r="K6" s="81"/>
    </row>
    <row r="7" spans="1:11" ht="43.5" customHeight="1">
      <c r="A7" s="79" t="s">
        <v>22</v>
      </c>
      <c r="B7" s="77" t="s">
        <v>125</v>
      </c>
      <c r="C7" s="77"/>
      <c r="D7" s="77" t="s">
        <v>131</v>
      </c>
      <c r="E7" s="77"/>
      <c r="F7" s="77" t="s">
        <v>132</v>
      </c>
      <c r="G7" s="76" t="s">
        <v>133</v>
      </c>
      <c r="H7" s="76"/>
      <c r="I7" s="76" t="s">
        <v>24</v>
      </c>
      <c r="J7" s="76"/>
      <c r="K7" s="81"/>
    </row>
    <row r="8" spans="1:11" ht="122.25" customHeight="1">
      <c r="A8" s="79"/>
      <c r="B8" s="49" t="s">
        <v>16</v>
      </c>
      <c r="C8" s="48" t="s">
        <v>23</v>
      </c>
      <c r="D8" s="49" t="s">
        <v>16</v>
      </c>
      <c r="E8" s="48" t="s">
        <v>23</v>
      </c>
      <c r="F8" s="77"/>
      <c r="G8" s="62" t="s">
        <v>16</v>
      </c>
      <c r="H8" s="63" t="s">
        <v>23</v>
      </c>
      <c r="I8" s="63" t="s">
        <v>119</v>
      </c>
      <c r="J8" s="63" t="s">
        <v>120</v>
      </c>
      <c r="K8" s="81"/>
    </row>
    <row r="9" spans="1:11" ht="13.5" customHeight="1">
      <c r="A9" s="24">
        <v>1</v>
      </c>
      <c r="B9" s="24">
        <v>2</v>
      </c>
      <c r="C9" s="25">
        <v>3</v>
      </c>
      <c r="D9" s="24">
        <v>4</v>
      </c>
      <c r="E9" s="25">
        <v>5</v>
      </c>
      <c r="F9" s="25">
        <v>6</v>
      </c>
      <c r="G9" s="64">
        <v>7</v>
      </c>
      <c r="H9" s="59">
        <v>8</v>
      </c>
      <c r="I9" s="59" t="s">
        <v>64</v>
      </c>
      <c r="J9" s="59" t="s">
        <v>65</v>
      </c>
      <c r="K9" s="81"/>
    </row>
    <row r="10" spans="1:11" ht="18.75">
      <c r="A10" s="11" t="s">
        <v>25</v>
      </c>
      <c r="B10" s="32">
        <f>'[1]I. Фін результат'!$C$165</f>
        <v>46261</v>
      </c>
      <c r="C10" s="32">
        <f>SUM(B10)/B15*100</f>
        <v>28.979578796628015</v>
      </c>
      <c r="D10" s="32">
        <f>'[1]I. Фін результат'!$D$165</f>
        <v>49314</v>
      </c>
      <c r="E10" s="32">
        <f>SUM(D10)/D15*100</f>
        <v>29.210717112028316</v>
      </c>
      <c r="F10" s="32">
        <v>19917</v>
      </c>
      <c r="G10" s="53">
        <f>'[1]I. Фін результат'!$F$165</f>
        <v>50892.6</v>
      </c>
      <c r="H10" s="53">
        <f>SUM(G10)/G15*100</f>
        <v>27.51994133993475</v>
      </c>
      <c r="I10" s="53">
        <f aca="true" t="shared" si="0" ref="I10:I15">SUM(G10/B10)*100</f>
        <v>110.01188906422257</v>
      </c>
      <c r="J10" s="53">
        <f aca="true" t="shared" si="1" ref="J10:J15">SUM(G10/D10)*100</f>
        <v>103.20111935758607</v>
      </c>
      <c r="K10" s="81"/>
    </row>
    <row r="11" spans="1:11" ht="18.75">
      <c r="A11" s="11" t="s">
        <v>5</v>
      </c>
      <c r="B11" s="32">
        <f>'[1]I. Фін результат'!$C$168</f>
        <v>69728.1</v>
      </c>
      <c r="C11" s="32">
        <f>SUM(B11)/B15*100</f>
        <v>43.680226719897064</v>
      </c>
      <c r="D11" s="32">
        <f>'[1]I. Фін результат'!$D$168</f>
        <v>62507.2</v>
      </c>
      <c r="E11" s="32">
        <f>SUM(D11)/D15*100</f>
        <v>37.02559388135167</v>
      </c>
      <c r="F11" s="32">
        <v>26805</v>
      </c>
      <c r="G11" s="53">
        <f>'[1]I. Фін результат'!$F$168</f>
        <v>78006</v>
      </c>
      <c r="H11" s="53">
        <f>SUM(G11)/G15*100</f>
        <v>42.181388731622086</v>
      </c>
      <c r="I11" s="53">
        <f t="shared" si="0"/>
        <v>111.87168444285732</v>
      </c>
      <c r="J11" s="53">
        <f t="shared" si="1"/>
        <v>124.7952235902424</v>
      </c>
      <c r="K11" s="81"/>
    </row>
    <row r="12" spans="1:11" ht="18.75">
      <c r="A12" s="12" t="s">
        <v>6</v>
      </c>
      <c r="B12" s="32">
        <f>'[1]I. Фін результат'!$C$169</f>
        <v>15061.4</v>
      </c>
      <c r="C12" s="32">
        <f>SUM(B12)/B15*100</f>
        <v>9.435010658817</v>
      </c>
      <c r="D12" s="32">
        <f>'[1]I. Фін результат'!$D$169</f>
        <v>15819.9</v>
      </c>
      <c r="E12" s="32">
        <f>SUM(D12)/D15*100</f>
        <v>9.370779568491235</v>
      </c>
      <c r="F12" s="32">
        <v>6229</v>
      </c>
      <c r="G12" s="53">
        <f>'[1]I. Фін результат'!$F$169</f>
        <v>16971.100000000002</v>
      </c>
      <c r="H12" s="53">
        <f>SUM(G12)/G15*100</f>
        <v>9.177044923508854</v>
      </c>
      <c r="I12" s="53">
        <f t="shared" si="0"/>
        <v>112.6794321908986</v>
      </c>
      <c r="J12" s="53">
        <f t="shared" si="1"/>
        <v>107.27691072636365</v>
      </c>
      <c r="K12" s="81"/>
    </row>
    <row r="13" spans="1:11" ht="18.75">
      <c r="A13" s="11" t="s">
        <v>7</v>
      </c>
      <c r="B13" s="32">
        <f>'[1]I. Фін результат'!$C$170</f>
        <v>18727</v>
      </c>
      <c r="C13" s="32">
        <f>SUM(B13)/B15*100</f>
        <v>11.731276282926286</v>
      </c>
      <c r="D13" s="32">
        <f>'[1]I. Фін результат'!$D$170</f>
        <v>26453.3</v>
      </c>
      <c r="E13" s="32">
        <f>SUM(D13)/D15*100</f>
        <v>15.669381169234267</v>
      </c>
      <c r="F13" s="32">
        <v>12601</v>
      </c>
      <c r="G13" s="53">
        <f>'[1]I. Фін результат'!$F$170</f>
        <v>27725.6</v>
      </c>
      <c r="H13" s="53">
        <f>SUM(G13)/G15*100</f>
        <v>14.992491749576459</v>
      </c>
      <c r="I13" s="53">
        <f t="shared" si="0"/>
        <v>148.05147647781277</v>
      </c>
      <c r="J13" s="53">
        <f t="shared" si="1"/>
        <v>104.80960787500993</v>
      </c>
      <c r="K13" s="81"/>
    </row>
    <row r="14" spans="1:11" ht="18.75">
      <c r="A14" s="11" t="s">
        <v>4</v>
      </c>
      <c r="B14" s="32">
        <f>'[1]I. Фін результат'!$C$171</f>
        <v>9855.6</v>
      </c>
      <c r="C14" s="32">
        <f>SUM(B14)/B15*100</f>
        <v>6.173907541731634</v>
      </c>
      <c r="D14" s="32">
        <f>'[1]I. Фін результат'!$D$171</f>
        <v>14727.2</v>
      </c>
      <c r="E14" s="32">
        <f>SUM(D14)/D15*100</f>
        <v>8.723528268894503</v>
      </c>
      <c r="F14" s="32">
        <v>2439</v>
      </c>
      <c r="G14" s="53">
        <f>'[1]I. Фін результат'!$F$171</f>
        <v>11334.599999999999</v>
      </c>
      <c r="H14" s="53">
        <f>SUM(G14)/G15*100+0.1</f>
        <v>6.229133255357839</v>
      </c>
      <c r="I14" s="53">
        <f t="shared" si="0"/>
        <v>115.00669670035309</v>
      </c>
      <c r="J14" s="53">
        <f t="shared" si="1"/>
        <v>76.96371340105382</v>
      </c>
      <c r="K14" s="81"/>
    </row>
    <row r="15" spans="1:11" ht="18.75">
      <c r="A15" s="11" t="s">
        <v>26</v>
      </c>
      <c r="B15" s="32">
        <f>'[1]I. Фін результат'!$C$172</f>
        <v>159633.1</v>
      </c>
      <c r="C15" s="32">
        <v>100</v>
      </c>
      <c r="D15" s="32">
        <f>'[1]I. Фін результат'!$D$172</f>
        <v>168821.6</v>
      </c>
      <c r="E15" s="32">
        <v>100</v>
      </c>
      <c r="F15" s="32">
        <v>67991</v>
      </c>
      <c r="G15" s="53">
        <f>'[1]I. Фін результат'!$F$172</f>
        <v>184929.90000000002</v>
      </c>
      <c r="H15" s="53">
        <v>100</v>
      </c>
      <c r="I15" s="53">
        <f t="shared" si="0"/>
        <v>115.8468387821824</v>
      </c>
      <c r="J15" s="53">
        <f t="shared" si="1"/>
        <v>109.54161078914073</v>
      </c>
      <c r="K15" s="81"/>
    </row>
    <row r="16" spans="1:11" ht="18.75">
      <c r="A16" s="15"/>
      <c r="B16" s="15"/>
      <c r="C16" s="15"/>
      <c r="D16" s="15"/>
      <c r="E16" s="15"/>
      <c r="F16" s="15"/>
      <c r="G16" s="61"/>
      <c r="H16" s="61"/>
      <c r="I16" s="61"/>
      <c r="J16" s="61"/>
      <c r="K16" s="81"/>
    </row>
    <row r="17" spans="1:11" ht="18.75">
      <c r="A17" s="15"/>
      <c r="B17" s="15"/>
      <c r="C17" s="15"/>
      <c r="D17" s="15"/>
      <c r="E17" s="15"/>
      <c r="F17" s="15"/>
      <c r="G17" s="61"/>
      <c r="H17" s="61"/>
      <c r="I17" s="61"/>
      <c r="J17" s="61"/>
      <c r="K17" s="81"/>
    </row>
    <row r="18" spans="1:11" ht="18.75">
      <c r="A18" s="15"/>
      <c r="B18" s="15"/>
      <c r="C18" s="15"/>
      <c r="D18" s="15"/>
      <c r="E18" s="15"/>
      <c r="F18" s="15"/>
      <c r="G18" s="61"/>
      <c r="H18" s="61"/>
      <c r="K18" s="81"/>
    </row>
    <row r="19" spans="1:11" ht="18.75">
      <c r="A19" s="15"/>
      <c r="B19" s="15"/>
      <c r="C19" s="15"/>
      <c r="D19" s="15"/>
      <c r="E19" s="15"/>
      <c r="F19" s="15"/>
      <c r="G19" s="61"/>
      <c r="H19" s="61"/>
      <c r="K19" s="81"/>
    </row>
    <row r="20" spans="1:11" ht="18.75">
      <c r="A20" s="15"/>
      <c r="B20" s="15"/>
      <c r="C20" s="15"/>
      <c r="D20" s="15"/>
      <c r="E20" s="15"/>
      <c r="F20" s="15"/>
      <c r="G20" s="61"/>
      <c r="H20" s="61"/>
      <c r="K20" s="81"/>
    </row>
    <row r="21" spans="1:11" ht="18.75">
      <c r="A21" s="15"/>
      <c r="B21" s="15"/>
      <c r="C21" s="15"/>
      <c r="D21" s="15"/>
      <c r="E21" s="15"/>
      <c r="F21" s="15"/>
      <c r="G21" s="61"/>
      <c r="H21" s="61"/>
      <c r="K21" s="81"/>
    </row>
    <row r="22" spans="1:11" ht="18.75">
      <c r="A22" s="15"/>
      <c r="B22" s="15"/>
      <c r="C22" s="15"/>
      <c r="D22" s="15"/>
      <c r="E22" s="15"/>
      <c r="F22" s="15"/>
      <c r="G22" s="61"/>
      <c r="H22" s="61"/>
      <c r="K22" s="81"/>
    </row>
    <row r="23" spans="1:11" ht="18.75">
      <c r="A23" s="15"/>
      <c r="B23" s="15"/>
      <c r="C23" s="15"/>
      <c r="D23" s="15"/>
      <c r="E23" s="15"/>
      <c r="F23" s="15"/>
      <c r="G23" s="61"/>
      <c r="H23" s="61"/>
      <c r="K23" s="81"/>
    </row>
    <row r="24" spans="1:11" ht="18.75">
      <c r="A24" s="15"/>
      <c r="B24" s="15"/>
      <c r="C24" s="15"/>
      <c r="D24" s="15"/>
      <c r="E24" s="15"/>
      <c r="F24" s="15"/>
      <c r="G24" s="61"/>
      <c r="H24" s="61"/>
      <c r="K24" s="81"/>
    </row>
    <row r="25" spans="1:11" ht="18.75">
      <c r="A25" s="15"/>
      <c r="B25" s="15"/>
      <c r="C25" s="15"/>
      <c r="D25" s="15"/>
      <c r="E25" s="15"/>
      <c r="F25" s="15"/>
      <c r="G25" s="61"/>
      <c r="H25" s="61"/>
      <c r="K25" s="81"/>
    </row>
    <row r="26" spans="1:11" ht="18.75">
      <c r="A26" s="15"/>
      <c r="B26" s="15"/>
      <c r="C26" s="15"/>
      <c r="D26" s="15"/>
      <c r="E26" s="15"/>
      <c r="F26" s="15"/>
      <c r="G26" s="61"/>
      <c r="H26" s="61"/>
      <c r="K26" s="81"/>
    </row>
    <row r="27" spans="1:11" ht="18.75">
      <c r="A27" s="15"/>
      <c r="B27" s="15"/>
      <c r="C27" s="15"/>
      <c r="D27" s="15"/>
      <c r="E27" s="15"/>
      <c r="F27" s="15"/>
      <c r="G27" s="61"/>
      <c r="H27" s="61"/>
      <c r="K27" s="81"/>
    </row>
    <row r="28" spans="1:11" ht="18.75">
      <c r="A28" s="15"/>
      <c r="B28" s="15"/>
      <c r="C28" s="15"/>
      <c r="D28" s="15"/>
      <c r="E28" s="15"/>
      <c r="F28" s="15"/>
      <c r="G28" s="61"/>
      <c r="H28" s="61"/>
      <c r="K28" s="81"/>
    </row>
    <row r="29" spans="1:11" ht="18.75">
      <c r="A29" s="15"/>
      <c r="B29" s="15"/>
      <c r="C29" s="15"/>
      <c r="D29" s="15"/>
      <c r="E29" s="15"/>
      <c r="F29" s="15"/>
      <c r="G29" s="61"/>
      <c r="H29" s="61"/>
      <c r="K29" s="81"/>
    </row>
    <row r="30" ht="18.75">
      <c r="K30" s="81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2.421875" style="6" customWidth="1"/>
    <col min="7" max="7" width="15.00390625" style="6" customWidth="1"/>
    <col min="8" max="8" width="17.00390625" style="6" customWidth="1"/>
    <col min="9" max="9" width="18.28125" style="6" customWidth="1"/>
  </cols>
  <sheetData>
    <row r="1" spans="1:10" ht="18.75">
      <c r="A1" s="15"/>
      <c r="B1" s="15"/>
      <c r="C1" s="15"/>
      <c r="D1" s="15"/>
      <c r="E1" s="15"/>
      <c r="F1" s="15"/>
      <c r="G1" s="15"/>
      <c r="H1" s="6" t="s">
        <v>20</v>
      </c>
      <c r="I1" s="15"/>
      <c r="J1" s="75"/>
    </row>
    <row r="2" spans="1:10" ht="18.75">
      <c r="A2" s="15"/>
      <c r="B2" s="15"/>
      <c r="C2" s="15"/>
      <c r="D2" s="15"/>
      <c r="E2" s="15"/>
      <c r="F2" s="15"/>
      <c r="G2" s="15"/>
      <c r="H2" s="7" t="s">
        <v>14</v>
      </c>
      <c r="I2" s="15"/>
      <c r="J2" s="75"/>
    </row>
    <row r="3" spans="1:10" ht="18.75">
      <c r="A3" s="15"/>
      <c r="B3" s="15"/>
      <c r="C3" s="15"/>
      <c r="D3" s="15"/>
      <c r="E3" s="15"/>
      <c r="I3" s="15"/>
      <c r="J3" s="75"/>
    </row>
    <row r="4" spans="1:10" ht="18.75">
      <c r="A4" s="15"/>
      <c r="B4" s="15"/>
      <c r="C4" s="15"/>
      <c r="D4" s="15"/>
      <c r="E4" s="15"/>
      <c r="G4" s="7"/>
      <c r="H4" s="8"/>
      <c r="I4" s="15"/>
      <c r="J4" s="75"/>
    </row>
    <row r="5" spans="1:10" ht="18.75">
      <c r="A5" s="15"/>
      <c r="B5" s="15"/>
      <c r="C5" s="15"/>
      <c r="D5" s="15"/>
      <c r="E5" s="15"/>
      <c r="F5" s="15"/>
      <c r="G5" s="15"/>
      <c r="H5" s="15"/>
      <c r="I5" s="15"/>
      <c r="J5" s="75"/>
    </row>
    <row r="6" spans="1:10" ht="18.75">
      <c r="A6" s="82" t="s">
        <v>21</v>
      </c>
      <c r="B6" s="83"/>
      <c r="C6" s="83"/>
      <c r="D6" s="83"/>
      <c r="E6" s="83"/>
      <c r="F6" s="83"/>
      <c r="G6" s="83"/>
      <c r="H6" s="83"/>
      <c r="I6" s="84"/>
      <c r="J6" s="75"/>
    </row>
    <row r="7" spans="1:10" ht="57.75" customHeight="1">
      <c r="A7" s="79" t="s">
        <v>22</v>
      </c>
      <c r="B7" s="80" t="s">
        <v>91</v>
      </c>
      <c r="C7" s="80"/>
      <c r="D7" s="80" t="s">
        <v>69</v>
      </c>
      <c r="E7" s="80"/>
      <c r="F7" s="80" t="s">
        <v>70</v>
      </c>
      <c r="G7" s="80"/>
      <c r="H7" s="80" t="s">
        <v>24</v>
      </c>
      <c r="I7" s="80"/>
      <c r="J7" s="75"/>
    </row>
    <row r="8" spans="1:10" ht="168" customHeight="1">
      <c r="A8" s="79"/>
      <c r="B8" s="13" t="s">
        <v>16</v>
      </c>
      <c r="C8" s="14" t="s">
        <v>23</v>
      </c>
      <c r="D8" s="13" t="s">
        <v>16</v>
      </c>
      <c r="E8" s="14" t="s">
        <v>23</v>
      </c>
      <c r="F8" s="13" t="s">
        <v>16</v>
      </c>
      <c r="G8" s="14" t="s">
        <v>23</v>
      </c>
      <c r="H8" s="29" t="s">
        <v>75</v>
      </c>
      <c r="I8" s="29" t="s">
        <v>77</v>
      </c>
      <c r="J8" s="75"/>
    </row>
    <row r="9" spans="1:10" ht="13.5" customHeight="1">
      <c r="A9" s="24">
        <v>1</v>
      </c>
      <c r="B9" s="24">
        <v>2</v>
      </c>
      <c r="C9" s="25">
        <v>3</v>
      </c>
      <c r="D9" s="24">
        <v>4</v>
      </c>
      <c r="E9" s="25">
        <v>5</v>
      </c>
      <c r="F9" s="24">
        <v>6</v>
      </c>
      <c r="G9" s="25">
        <v>7</v>
      </c>
      <c r="H9" s="25" t="s">
        <v>76</v>
      </c>
      <c r="I9" s="25" t="s">
        <v>78</v>
      </c>
      <c r="J9" s="75"/>
    </row>
    <row r="10" spans="1:10" ht="18.75">
      <c r="A10" s="11" t="s">
        <v>25</v>
      </c>
      <c r="B10" s="26"/>
      <c r="C10" s="26" t="e">
        <f>SUM(B10)/B15*100</f>
        <v>#DIV/0!</v>
      </c>
      <c r="D10" s="26"/>
      <c r="E10" s="26" t="e">
        <f>SUM(D10)/D15*100</f>
        <v>#DIV/0!</v>
      </c>
      <c r="F10" s="26"/>
      <c r="G10" s="26" t="e">
        <f>SUM(F10)/F15*100</f>
        <v>#DIV/0!</v>
      </c>
      <c r="H10" s="26" t="e">
        <f aca="true" t="shared" si="0" ref="H10:H15">SUM(F10)/D10*100</f>
        <v>#DIV/0!</v>
      </c>
      <c r="I10" s="26" t="e">
        <f aca="true" t="shared" si="1" ref="I10:I15">SUM(F10)/B10*100</f>
        <v>#DIV/0!</v>
      </c>
      <c r="J10" s="75"/>
    </row>
    <row r="11" spans="1:10" ht="18.75">
      <c r="A11" s="11" t="s">
        <v>5</v>
      </c>
      <c r="B11" s="26"/>
      <c r="C11" s="26" t="e">
        <f>SUM(B11)/B15*100</f>
        <v>#DIV/0!</v>
      </c>
      <c r="D11" s="26"/>
      <c r="E11" s="26" t="e">
        <f>SUM(D11)/D15*100</f>
        <v>#DIV/0!</v>
      </c>
      <c r="F11" s="26"/>
      <c r="G11" s="26" t="e">
        <f>SUM(F11)/F15*100</f>
        <v>#DIV/0!</v>
      </c>
      <c r="H11" s="26" t="e">
        <f t="shared" si="0"/>
        <v>#DIV/0!</v>
      </c>
      <c r="I11" s="26" t="e">
        <f t="shared" si="1"/>
        <v>#DIV/0!</v>
      </c>
      <c r="J11" s="75"/>
    </row>
    <row r="12" spans="1:10" ht="18.75">
      <c r="A12" s="12" t="s">
        <v>6</v>
      </c>
      <c r="B12" s="26"/>
      <c r="C12" s="26" t="e">
        <f>SUM(B12)/B15*100</f>
        <v>#DIV/0!</v>
      </c>
      <c r="D12" s="26"/>
      <c r="E12" s="26" t="e">
        <f>SUM(D12)/D15*100</f>
        <v>#DIV/0!</v>
      </c>
      <c r="F12" s="26"/>
      <c r="G12" s="26" t="e">
        <f>SUM(F12)/F15*100</f>
        <v>#DIV/0!</v>
      </c>
      <c r="H12" s="26" t="e">
        <f t="shared" si="0"/>
        <v>#DIV/0!</v>
      </c>
      <c r="I12" s="26" t="e">
        <f t="shared" si="1"/>
        <v>#DIV/0!</v>
      </c>
      <c r="J12" s="75"/>
    </row>
    <row r="13" spans="1:10" ht="18.75">
      <c r="A13" s="11" t="s">
        <v>7</v>
      </c>
      <c r="B13" s="26"/>
      <c r="C13" s="26" t="e">
        <f>SUM(B13)/B15*100</f>
        <v>#DIV/0!</v>
      </c>
      <c r="D13" s="26"/>
      <c r="E13" s="26" t="e">
        <f>SUM(D13)/D15*100</f>
        <v>#DIV/0!</v>
      </c>
      <c r="F13" s="26"/>
      <c r="G13" s="26" t="e">
        <f>SUM(F13)/F15*100</f>
        <v>#DIV/0!</v>
      </c>
      <c r="H13" s="26" t="e">
        <f t="shared" si="0"/>
        <v>#DIV/0!</v>
      </c>
      <c r="I13" s="26" t="e">
        <f t="shared" si="1"/>
        <v>#DIV/0!</v>
      </c>
      <c r="J13" s="75"/>
    </row>
    <row r="14" spans="1:10" ht="18.75">
      <c r="A14" s="11" t="s">
        <v>4</v>
      </c>
      <c r="B14" s="26"/>
      <c r="C14" s="26" t="e">
        <f>SUM(B14)/B15*100</f>
        <v>#DIV/0!</v>
      </c>
      <c r="D14" s="26"/>
      <c r="E14" s="26" t="e">
        <f>SUM(D14)/D15*100</f>
        <v>#DIV/0!</v>
      </c>
      <c r="F14" s="26"/>
      <c r="G14" s="26" t="e">
        <f>SUM(F14)/F15*100</f>
        <v>#DIV/0!</v>
      </c>
      <c r="H14" s="26" t="e">
        <f t="shared" si="0"/>
        <v>#DIV/0!</v>
      </c>
      <c r="I14" s="26" t="e">
        <f t="shared" si="1"/>
        <v>#DIV/0!</v>
      </c>
      <c r="J14" s="75"/>
    </row>
    <row r="15" spans="1:10" ht="18.75">
      <c r="A15" s="11" t="s">
        <v>26</v>
      </c>
      <c r="B15" s="26">
        <f>SUM(B10:B14)</f>
        <v>0</v>
      </c>
      <c r="C15" s="26">
        <v>100</v>
      </c>
      <c r="D15" s="26">
        <f>SUM(D10:D14)</f>
        <v>0</v>
      </c>
      <c r="E15" s="26">
        <v>100</v>
      </c>
      <c r="F15" s="26">
        <f>SUM(F10:F14)</f>
        <v>0</v>
      </c>
      <c r="G15" s="26">
        <v>100</v>
      </c>
      <c r="H15" s="26" t="e">
        <f t="shared" si="0"/>
        <v>#DIV/0!</v>
      </c>
      <c r="I15" s="26" t="e">
        <f t="shared" si="1"/>
        <v>#DIV/0!</v>
      </c>
      <c r="J15" s="75"/>
    </row>
    <row r="16" spans="1:10" ht="18.75">
      <c r="A16" s="15"/>
      <c r="B16" s="15"/>
      <c r="C16" s="15"/>
      <c r="D16" s="15"/>
      <c r="E16" s="15"/>
      <c r="F16" s="15"/>
      <c r="G16" s="15"/>
      <c r="H16" s="15"/>
      <c r="I16" s="15"/>
      <c r="J16" s="75"/>
    </row>
    <row r="17" spans="1:10" ht="18.75">
      <c r="A17" s="15"/>
      <c r="B17" s="15"/>
      <c r="C17" s="15"/>
      <c r="D17" s="15"/>
      <c r="E17" s="15"/>
      <c r="F17" s="15"/>
      <c r="G17" s="15"/>
      <c r="H17" s="15"/>
      <c r="I17" s="15"/>
      <c r="J17" s="75"/>
    </row>
    <row r="18" spans="1:10" ht="18.75">
      <c r="A18" s="15"/>
      <c r="B18" s="15"/>
      <c r="C18" s="15"/>
      <c r="D18" s="15"/>
      <c r="E18" s="15"/>
      <c r="F18" s="15"/>
      <c r="G18" s="15"/>
      <c r="J18" s="75"/>
    </row>
    <row r="19" spans="1:10" ht="18.75">
      <c r="A19" s="15"/>
      <c r="B19" s="15"/>
      <c r="C19" s="15"/>
      <c r="D19" s="15"/>
      <c r="E19" s="15"/>
      <c r="F19" s="15"/>
      <c r="G19" s="15"/>
      <c r="J19" s="75"/>
    </row>
    <row r="20" spans="1:10" ht="18.75">
      <c r="A20" s="15"/>
      <c r="B20" s="15"/>
      <c r="C20" s="15"/>
      <c r="D20" s="15"/>
      <c r="E20" s="15"/>
      <c r="F20" s="15"/>
      <c r="G20" s="15"/>
      <c r="J20" s="75"/>
    </row>
    <row r="21" spans="1:10" ht="18.75">
      <c r="A21" s="15"/>
      <c r="B21" s="15"/>
      <c r="C21" s="15"/>
      <c r="D21" s="15"/>
      <c r="E21" s="15"/>
      <c r="F21" s="15"/>
      <c r="G21" s="15"/>
      <c r="J21" s="75"/>
    </row>
    <row r="22" spans="1:10" ht="18.75">
      <c r="A22" s="15"/>
      <c r="B22" s="15"/>
      <c r="C22" s="15"/>
      <c r="D22" s="15"/>
      <c r="E22" s="15"/>
      <c r="F22" s="15"/>
      <c r="G22" s="15"/>
      <c r="J22" s="75"/>
    </row>
    <row r="23" spans="1:10" ht="18.75">
      <c r="A23" s="15"/>
      <c r="B23" s="15"/>
      <c r="C23" s="15"/>
      <c r="D23" s="15"/>
      <c r="E23" s="15"/>
      <c r="F23" s="15"/>
      <c r="G23" s="15"/>
      <c r="J23" s="75"/>
    </row>
    <row r="24" spans="1:10" ht="18.75">
      <c r="A24" s="15"/>
      <c r="B24" s="15"/>
      <c r="C24" s="15"/>
      <c r="D24" s="15"/>
      <c r="E24" s="15"/>
      <c r="F24" s="15"/>
      <c r="G24" s="15"/>
      <c r="J24" s="75"/>
    </row>
    <row r="25" spans="1:10" ht="18.75">
      <c r="A25" s="15"/>
      <c r="B25" s="15"/>
      <c r="C25" s="15"/>
      <c r="D25" s="15"/>
      <c r="E25" s="15"/>
      <c r="F25" s="15"/>
      <c r="G25" s="15"/>
      <c r="J25" s="75"/>
    </row>
    <row r="26" spans="1:10" ht="18.75">
      <c r="A26" s="15"/>
      <c r="B26" s="15"/>
      <c r="C26" s="15"/>
      <c r="D26" s="15"/>
      <c r="E26" s="15"/>
      <c r="F26" s="15"/>
      <c r="G26" s="15"/>
      <c r="J26" s="75"/>
    </row>
    <row r="27" spans="1:10" ht="18.75">
      <c r="A27" s="15"/>
      <c r="B27" s="15"/>
      <c r="C27" s="15"/>
      <c r="D27" s="15"/>
      <c r="E27" s="15"/>
      <c r="F27" s="15"/>
      <c r="G27" s="15"/>
      <c r="J27" s="75"/>
    </row>
    <row r="28" spans="1:10" ht="18.75">
      <c r="A28" s="15"/>
      <c r="B28" s="15"/>
      <c r="C28" s="15"/>
      <c r="D28" s="15"/>
      <c r="E28" s="15"/>
      <c r="F28" s="15"/>
      <c r="G28" s="15"/>
      <c r="J28" s="75"/>
    </row>
    <row r="29" spans="1:10" ht="18.75">
      <c r="A29" s="15"/>
      <c r="B29" s="15"/>
      <c r="C29" s="15"/>
      <c r="D29" s="15"/>
      <c r="E29" s="15"/>
      <c r="F29" s="15"/>
      <c r="G29" s="15"/>
      <c r="J29" s="75"/>
    </row>
    <row r="30" ht="18.75">
      <c r="J30" s="75"/>
    </row>
  </sheetData>
  <sheetProtection/>
  <mergeCells count="7">
    <mergeCell ref="J1:J30"/>
    <mergeCell ref="A6:I6"/>
    <mergeCell ref="A7:A8"/>
    <mergeCell ref="B7:C7"/>
    <mergeCell ref="D7:E7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H22" sqref="H22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6" t="s">
        <v>8</v>
      </c>
    </row>
    <row r="2" spans="1:7" ht="18.75">
      <c r="A2" s="6"/>
      <c r="B2" s="6"/>
      <c r="C2" s="6"/>
      <c r="D2" s="6"/>
      <c r="E2" s="16" t="s">
        <v>14</v>
      </c>
      <c r="F2" s="1"/>
      <c r="G2" s="1"/>
    </row>
    <row r="3" spans="1:7" ht="18.75">
      <c r="A3" s="6"/>
      <c r="B3" s="6"/>
      <c r="C3" s="6"/>
      <c r="D3" s="6"/>
      <c r="E3" s="17"/>
      <c r="F3" s="1"/>
      <c r="G3" s="1"/>
    </row>
    <row r="4" spans="1:7" ht="18.75">
      <c r="A4" s="6"/>
      <c r="B4" s="6"/>
      <c r="C4" s="6"/>
      <c r="D4" s="6"/>
      <c r="E4" s="17"/>
      <c r="F4" s="1"/>
      <c r="G4" s="1"/>
    </row>
    <row r="5" spans="1:5" ht="18.75">
      <c r="A5" s="78" t="s">
        <v>27</v>
      </c>
      <c r="B5" s="78"/>
      <c r="C5" s="78"/>
      <c r="D5" s="78"/>
      <c r="E5" s="78"/>
    </row>
    <row r="6" spans="1:5" ht="18.75">
      <c r="A6" s="50" t="s">
        <v>28</v>
      </c>
      <c r="B6" s="34"/>
      <c r="C6" s="34"/>
      <c r="D6" s="34"/>
      <c r="E6" s="50" t="s">
        <v>22</v>
      </c>
    </row>
    <row r="7" spans="1:5" ht="37.5">
      <c r="A7" s="12" t="s">
        <v>134</v>
      </c>
      <c r="B7" s="11"/>
      <c r="C7" s="11"/>
      <c r="D7" s="11"/>
      <c r="E7" s="32">
        <f>'[1]I. Фін результат'!$F$7</f>
        <v>147646.40000000002</v>
      </c>
    </row>
    <row r="8" spans="1:5" ht="37.5">
      <c r="A8" s="12" t="s">
        <v>121</v>
      </c>
      <c r="B8" s="11"/>
      <c r="C8" s="11"/>
      <c r="D8" s="11"/>
      <c r="E8" s="32">
        <f>'[1]I. Фін результат'!$D$7</f>
        <v>127396.09999999999</v>
      </c>
    </row>
    <row r="9" spans="1:5" ht="37.5">
      <c r="A9" s="12" t="s">
        <v>29</v>
      </c>
      <c r="B9" s="11"/>
      <c r="C9" s="11"/>
      <c r="D9" s="11"/>
      <c r="E9" s="32">
        <f>E7/E8*100</f>
        <v>115.8955415432655</v>
      </c>
    </row>
    <row r="10" spans="1:5" ht="18.75">
      <c r="A10" s="12" t="s">
        <v>135</v>
      </c>
      <c r="B10" s="11"/>
      <c r="C10" s="11"/>
      <c r="D10" s="11"/>
      <c r="E10" s="32">
        <f>'[1]I. Фін результат'!$F$168</f>
        <v>78006</v>
      </c>
    </row>
    <row r="11" spans="1:5" ht="18.75">
      <c r="A11" s="12" t="s">
        <v>122</v>
      </c>
      <c r="B11" s="11"/>
      <c r="C11" s="11"/>
      <c r="D11" s="11"/>
      <c r="E11" s="32">
        <f>'[1]I. Фін результат'!$D$168</f>
        <v>62507.2</v>
      </c>
    </row>
    <row r="12" spans="1:5" ht="18.75">
      <c r="A12" s="12" t="s">
        <v>30</v>
      </c>
      <c r="B12" s="11"/>
      <c r="C12" s="11"/>
      <c r="D12" s="11"/>
      <c r="E12" s="32">
        <f>E10/E11*100</f>
        <v>124.7952235902424</v>
      </c>
    </row>
    <row r="13" spans="1:5" ht="75">
      <c r="A13" s="12" t="s">
        <v>31</v>
      </c>
      <c r="B13" s="11"/>
      <c r="C13" s="11"/>
      <c r="D13" s="11"/>
      <c r="E13" s="32">
        <f>E9-E12</f>
        <v>-8.899682046976906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6" t="s">
        <v>9</v>
      </c>
    </row>
    <row r="17" spans="1:6" ht="18.75">
      <c r="A17" s="6"/>
      <c r="B17" s="6"/>
      <c r="C17" s="6"/>
      <c r="D17" s="6"/>
      <c r="E17" s="16" t="s">
        <v>14</v>
      </c>
      <c r="F17" s="38">
        <v>22</v>
      </c>
    </row>
    <row r="18" spans="1:5" ht="18.75">
      <c r="A18" s="6"/>
      <c r="B18" s="6"/>
      <c r="C18" s="6"/>
      <c r="D18" s="6"/>
      <c r="E18" s="17"/>
    </row>
    <row r="19" spans="1:5" ht="7.5" customHeight="1">
      <c r="A19" s="6"/>
      <c r="B19" s="6"/>
      <c r="C19" s="6"/>
      <c r="D19" s="6"/>
      <c r="E19" s="17"/>
    </row>
    <row r="20" spans="1:5" ht="18.75">
      <c r="A20" s="78" t="s">
        <v>33</v>
      </c>
      <c r="B20" s="78"/>
      <c r="C20" s="78"/>
      <c r="D20" s="78"/>
      <c r="E20" s="78"/>
    </row>
    <row r="21" spans="1:5" ht="18.75">
      <c r="A21" s="50" t="s">
        <v>22</v>
      </c>
      <c r="B21" s="34"/>
      <c r="C21" s="34"/>
      <c r="D21" s="34"/>
      <c r="E21" s="51" t="s">
        <v>136</v>
      </c>
    </row>
    <row r="22" spans="1:5" ht="37.5">
      <c r="A22" s="12" t="s">
        <v>34</v>
      </c>
      <c r="B22" s="11"/>
      <c r="C22" s="11"/>
      <c r="D22" s="11"/>
      <c r="E22" s="74">
        <f>E23+E27</f>
        <v>11337.5</v>
      </c>
    </row>
    <row r="23" spans="1:5" ht="18.75">
      <c r="A23" s="12" t="s">
        <v>35</v>
      </c>
      <c r="B23" s="11"/>
      <c r="C23" s="11"/>
      <c r="D23" s="11"/>
      <c r="E23" s="74">
        <f>E24+E25+E26</f>
        <v>5367.5</v>
      </c>
    </row>
    <row r="24" spans="1:5" ht="18.75">
      <c r="A24" s="18" t="s">
        <v>36</v>
      </c>
      <c r="B24" s="11"/>
      <c r="C24" s="11"/>
      <c r="D24" s="11"/>
      <c r="E24" s="74">
        <v>5367.5</v>
      </c>
    </row>
    <row r="25" spans="1:5" ht="18.75">
      <c r="A25" s="18" t="s">
        <v>37</v>
      </c>
      <c r="B25" s="11"/>
      <c r="C25" s="11"/>
      <c r="D25" s="11"/>
      <c r="E25" s="74"/>
    </row>
    <row r="26" spans="1:5" ht="18.75">
      <c r="A26" s="18" t="s">
        <v>38</v>
      </c>
      <c r="B26" s="11"/>
      <c r="C26" s="11"/>
      <c r="D26" s="11"/>
      <c r="E26" s="74"/>
    </row>
    <row r="27" spans="1:5" ht="18.75">
      <c r="A27" s="18" t="s">
        <v>39</v>
      </c>
      <c r="B27" s="11"/>
      <c r="C27" s="11"/>
      <c r="D27" s="11"/>
      <c r="E27" s="74">
        <f>E28+E29+E30</f>
        <v>5970</v>
      </c>
    </row>
    <row r="28" spans="1:5" ht="18.75">
      <c r="A28" s="18" t="s">
        <v>36</v>
      </c>
      <c r="B28" s="11"/>
      <c r="C28" s="11"/>
      <c r="D28" s="11"/>
      <c r="E28" s="74">
        <v>5970</v>
      </c>
    </row>
    <row r="29" spans="1:5" ht="18.75">
      <c r="A29" s="18" t="s">
        <v>37</v>
      </c>
      <c r="B29" s="11"/>
      <c r="C29" s="11"/>
      <c r="D29" s="11"/>
      <c r="E29" s="74"/>
    </row>
    <row r="30" spans="1:5" ht="18.75">
      <c r="A30" s="18" t="s">
        <v>38</v>
      </c>
      <c r="B30" s="11"/>
      <c r="C30" s="11"/>
      <c r="D30" s="11"/>
      <c r="E30" s="74"/>
    </row>
    <row r="31" spans="1:5" ht="18.75">
      <c r="A31" s="19" t="s">
        <v>40</v>
      </c>
      <c r="B31" s="11"/>
      <c r="C31" s="11"/>
      <c r="D31" s="11"/>
      <c r="E31" s="74">
        <f>E32+E33</f>
        <v>5367.5</v>
      </c>
    </row>
    <row r="32" spans="1:5" ht="18.75">
      <c r="A32" s="20" t="s">
        <v>41</v>
      </c>
      <c r="B32" s="11"/>
      <c r="C32" s="11"/>
      <c r="D32" s="11"/>
      <c r="E32" s="74">
        <v>5367.5</v>
      </c>
    </row>
    <row r="33" spans="1:5" ht="18.75">
      <c r="A33" s="20" t="s">
        <v>66</v>
      </c>
      <c r="B33" s="11"/>
      <c r="C33" s="11"/>
      <c r="D33" s="11"/>
      <c r="E33" s="34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1" sqref="A11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6" t="s">
        <v>8</v>
      </c>
    </row>
    <row r="2" spans="1:7" ht="18.75">
      <c r="A2" s="6"/>
      <c r="B2" s="6"/>
      <c r="C2" s="6"/>
      <c r="D2" s="6"/>
      <c r="E2" s="16" t="s">
        <v>14</v>
      </c>
      <c r="F2" s="1"/>
      <c r="G2" s="1"/>
    </row>
    <row r="3" spans="1:7" ht="18.75">
      <c r="A3" s="6"/>
      <c r="B3" s="6"/>
      <c r="C3" s="6"/>
      <c r="D3" s="6"/>
      <c r="E3" s="17"/>
      <c r="F3" s="1"/>
      <c r="G3" s="1"/>
    </row>
    <row r="4" spans="1:7" ht="18.75">
      <c r="A4" s="6"/>
      <c r="B4" s="6"/>
      <c r="C4" s="6"/>
      <c r="D4" s="6"/>
      <c r="E4" s="17"/>
      <c r="F4" s="1"/>
      <c r="G4" s="1"/>
    </row>
    <row r="5" spans="1:5" ht="18.75">
      <c r="A5" s="78" t="s">
        <v>27</v>
      </c>
      <c r="B5" s="78"/>
      <c r="C5" s="78"/>
      <c r="D5" s="78"/>
      <c r="E5" s="78"/>
    </row>
    <row r="6" spans="1:5" ht="18.75">
      <c r="A6" s="9" t="s">
        <v>28</v>
      </c>
      <c r="B6" s="11"/>
      <c r="C6" s="11"/>
      <c r="D6" s="11"/>
      <c r="E6" s="9" t="s">
        <v>22</v>
      </c>
    </row>
    <row r="7" spans="1:5" ht="56.25">
      <c r="A7" s="12" t="s">
        <v>79</v>
      </c>
      <c r="B7" s="11"/>
      <c r="C7" s="11"/>
      <c r="D7" s="11"/>
      <c r="E7" s="26"/>
    </row>
    <row r="8" spans="1:5" ht="56.25">
      <c r="A8" s="12" t="s">
        <v>92</v>
      </c>
      <c r="B8" s="11"/>
      <c r="C8" s="11"/>
      <c r="D8" s="11"/>
      <c r="E8" s="26"/>
    </row>
    <row r="9" spans="1:5" ht="37.5">
      <c r="A9" s="12" t="s">
        <v>29</v>
      </c>
      <c r="B9" s="11"/>
      <c r="C9" s="11"/>
      <c r="D9" s="11"/>
      <c r="E9" s="26" t="e">
        <f>SUM(E8)/E7*100</f>
        <v>#DIV/0!</v>
      </c>
    </row>
    <row r="10" spans="1:5" ht="37.5">
      <c r="A10" s="12" t="s">
        <v>80</v>
      </c>
      <c r="B10" s="11"/>
      <c r="C10" s="11"/>
      <c r="D10" s="11"/>
      <c r="E10" s="26"/>
    </row>
    <row r="11" spans="1:5" ht="37.5">
      <c r="A11" s="12" t="s">
        <v>81</v>
      </c>
      <c r="B11" s="11"/>
      <c r="C11" s="11"/>
      <c r="D11" s="11"/>
      <c r="E11" s="26"/>
    </row>
    <row r="12" spans="1:5" ht="18.75">
      <c r="A12" s="12" t="s">
        <v>30</v>
      </c>
      <c r="B12" s="11"/>
      <c r="C12" s="11"/>
      <c r="D12" s="11"/>
      <c r="E12" s="26" t="e">
        <f>SUM(E11)/E10*100</f>
        <v>#DIV/0!</v>
      </c>
    </row>
    <row r="13" spans="1:5" ht="75">
      <c r="A13" s="12" t="s">
        <v>31</v>
      </c>
      <c r="B13" s="11"/>
      <c r="C13" s="11"/>
      <c r="D13" s="11"/>
      <c r="E13" s="26" t="e">
        <f>E9-E12</f>
        <v>#DIV/0!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6" t="s">
        <v>9</v>
      </c>
    </row>
    <row r="17" spans="1:5" ht="18.75">
      <c r="A17" s="6"/>
      <c r="B17" s="6"/>
      <c r="C17" s="6"/>
      <c r="D17" s="6"/>
      <c r="E17" s="16" t="s">
        <v>14</v>
      </c>
    </row>
    <row r="18" spans="1:5" ht="18.75">
      <c r="A18" s="6"/>
      <c r="B18" s="6"/>
      <c r="C18" s="6"/>
      <c r="D18" s="6"/>
      <c r="E18" s="17"/>
    </row>
    <row r="19" spans="1:5" ht="7.5" customHeight="1">
      <c r="A19" s="6"/>
      <c r="B19" s="6"/>
      <c r="C19" s="6"/>
      <c r="D19" s="6"/>
      <c r="E19" s="17"/>
    </row>
    <row r="20" spans="1:5" ht="18.75">
      <c r="A20" s="78" t="s">
        <v>33</v>
      </c>
      <c r="B20" s="78"/>
      <c r="C20" s="78"/>
      <c r="D20" s="78"/>
      <c r="E20" s="78"/>
    </row>
    <row r="21" spans="1:5" ht="18.75">
      <c r="A21" s="9" t="s">
        <v>22</v>
      </c>
      <c r="B21" s="11"/>
      <c r="C21" s="11"/>
      <c r="D21" s="11"/>
      <c r="E21" s="10" t="s">
        <v>82</v>
      </c>
    </row>
    <row r="22" spans="1:5" ht="37.5">
      <c r="A22" s="12" t="s">
        <v>34</v>
      </c>
      <c r="B22" s="11"/>
      <c r="C22" s="11"/>
      <c r="D22" s="11"/>
      <c r="E22" s="26"/>
    </row>
    <row r="23" spans="1:5" ht="18.75">
      <c r="A23" s="12" t="s">
        <v>35</v>
      </c>
      <c r="B23" s="11"/>
      <c r="C23" s="11"/>
      <c r="D23" s="11"/>
      <c r="E23" s="26"/>
    </row>
    <row r="24" spans="1:5" ht="18.75">
      <c r="A24" s="18" t="s">
        <v>36</v>
      </c>
      <c r="B24" s="11"/>
      <c r="C24" s="11"/>
      <c r="D24" s="11"/>
      <c r="E24" s="26"/>
    </row>
    <row r="25" spans="1:5" ht="18.75">
      <c r="A25" s="18" t="s">
        <v>37</v>
      </c>
      <c r="B25" s="11"/>
      <c r="C25" s="11"/>
      <c r="D25" s="11"/>
      <c r="E25" s="26"/>
    </row>
    <row r="26" spans="1:5" ht="18.75">
      <c r="A26" s="18" t="s">
        <v>38</v>
      </c>
      <c r="B26" s="11"/>
      <c r="C26" s="11"/>
      <c r="D26" s="11"/>
      <c r="E26" s="26"/>
    </row>
    <row r="27" spans="1:5" ht="18.75">
      <c r="A27" s="18" t="s">
        <v>39</v>
      </c>
      <c r="B27" s="11"/>
      <c r="C27" s="11"/>
      <c r="D27" s="11"/>
      <c r="E27" s="26"/>
    </row>
    <row r="28" spans="1:5" ht="18.75">
      <c r="A28" s="18" t="s">
        <v>36</v>
      </c>
      <c r="B28" s="11"/>
      <c r="C28" s="11"/>
      <c r="D28" s="11"/>
      <c r="E28" s="26"/>
    </row>
    <row r="29" spans="1:5" ht="18.75">
      <c r="A29" s="18" t="s">
        <v>37</v>
      </c>
      <c r="B29" s="11"/>
      <c r="C29" s="11"/>
      <c r="D29" s="11"/>
      <c r="E29" s="26"/>
    </row>
    <row r="30" spans="1:5" ht="18.75">
      <c r="A30" s="18" t="s">
        <v>38</v>
      </c>
      <c r="B30" s="11"/>
      <c r="C30" s="11"/>
      <c r="D30" s="11"/>
      <c r="E30" s="26"/>
    </row>
    <row r="31" spans="1:5" ht="18.75">
      <c r="A31" s="19" t="s">
        <v>40</v>
      </c>
      <c r="B31" s="11"/>
      <c r="C31" s="11"/>
      <c r="D31" s="11"/>
      <c r="E31" s="26"/>
    </row>
    <row r="32" spans="1:5" ht="18.75">
      <c r="A32" s="20" t="s">
        <v>41</v>
      </c>
      <c r="B32" s="11"/>
      <c r="C32" s="11"/>
      <c r="D32" s="11"/>
      <c r="E32" s="26"/>
    </row>
    <row r="33" spans="1:5" ht="18.75">
      <c r="A33" s="20" t="s">
        <v>66</v>
      </c>
      <c r="B33" s="11"/>
      <c r="C33" s="11"/>
      <c r="D33" s="11"/>
      <c r="E33" s="26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9" zoomScaleNormal="79" workbookViewId="0" topLeftCell="A4">
      <selection activeCell="F16" sqref="F16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4.8515625" style="68" customWidth="1"/>
    <col min="10" max="10" width="11.00390625" style="68" customWidth="1"/>
    <col min="11" max="11" width="12.8515625" style="68" customWidth="1"/>
    <col min="12" max="12" width="16.140625" style="68" customWidth="1"/>
    <col min="13" max="13" width="15.57421875" style="68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6"/>
      <c r="J1" s="66"/>
      <c r="K1" s="66"/>
      <c r="L1" s="67" t="s">
        <v>32</v>
      </c>
      <c r="M1" s="66"/>
    </row>
    <row r="2" spans="1:13" ht="18.75">
      <c r="A2" s="6"/>
      <c r="B2" s="6"/>
      <c r="C2" s="6"/>
      <c r="D2" s="6"/>
      <c r="E2" s="6"/>
      <c r="F2" s="6"/>
      <c r="G2" s="7"/>
      <c r="H2" s="7"/>
      <c r="I2" s="66"/>
      <c r="J2" s="66"/>
      <c r="L2" s="67" t="s">
        <v>14</v>
      </c>
      <c r="M2" s="69"/>
    </row>
    <row r="3" spans="1:13" ht="18.75">
      <c r="A3" s="6"/>
      <c r="B3" s="6"/>
      <c r="C3" s="6"/>
      <c r="D3" s="6"/>
      <c r="E3" s="6"/>
      <c r="F3" s="6"/>
      <c r="G3" s="7"/>
      <c r="H3" s="7"/>
      <c r="I3" s="66"/>
      <c r="J3" s="66"/>
      <c r="K3" s="70"/>
      <c r="L3" s="66"/>
      <c r="M3" s="71"/>
    </row>
    <row r="4" spans="1:13" ht="18.75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3" customHeight="1">
      <c r="A5" s="86" t="s">
        <v>22</v>
      </c>
      <c r="B5" s="11"/>
      <c r="C5" s="11"/>
      <c r="D5" s="11"/>
      <c r="E5" s="11"/>
      <c r="F5" s="85" t="s">
        <v>125</v>
      </c>
      <c r="G5" s="85" t="s">
        <v>126</v>
      </c>
      <c r="H5" s="85" t="s">
        <v>137</v>
      </c>
      <c r="I5" s="85" t="s">
        <v>138</v>
      </c>
      <c r="J5" s="85"/>
      <c r="K5" s="85"/>
      <c r="L5" s="85" t="s">
        <v>46</v>
      </c>
      <c r="M5" s="85"/>
    </row>
    <row r="6" spans="1:13" ht="36.75" customHeight="1">
      <c r="A6" s="86"/>
      <c r="B6" s="11"/>
      <c r="C6" s="11"/>
      <c r="D6" s="11"/>
      <c r="E6" s="11"/>
      <c r="F6" s="85"/>
      <c r="G6" s="85"/>
      <c r="H6" s="85"/>
      <c r="I6" s="85" t="s">
        <v>93</v>
      </c>
      <c r="J6" s="85" t="s">
        <v>43</v>
      </c>
      <c r="K6" s="85"/>
      <c r="L6" s="85" t="s">
        <v>139</v>
      </c>
      <c r="M6" s="85" t="s">
        <v>140</v>
      </c>
    </row>
    <row r="7" spans="1:13" ht="73.5" customHeight="1">
      <c r="A7" s="86"/>
      <c r="B7" s="11"/>
      <c r="C7" s="11"/>
      <c r="D7" s="11"/>
      <c r="E7" s="11"/>
      <c r="F7" s="85"/>
      <c r="G7" s="85"/>
      <c r="H7" s="85"/>
      <c r="I7" s="85"/>
      <c r="J7" s="34" t="s">
        <v>44</v>
      </c>
      <c r="K7" s="34" t="s">
        <v>45</v>
      </c>
      <c r="L7" s="85"/>
      <c r="M7" s="85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>
        <v>4</v>
      </c>
      <c r="I8" s="51">
        <v>5</v>
      </c>
      <c r="J8" s="50">
        <v>6</v>
      </c>
      <c r="K8" s="50">
        <v>7</v>
      </c>
      <c r="L8" s="51" t="s">
        <v>59</v>
      </c>
      <c r="M8" s="51" t="s">
        <v>60</v>
      </c>
    </row>
    <row r="9" spans="1:13" ht="75">
      <c r="A9" s="12" t="s">
        <v>47</v>
      </c>
      <c r="B9" s="11"/>
      <c r="C9" s="11"/>
      <c r="D9" s="11"/>
      <c r="E9" s="11"/>
      <c r="F9" s="32">
        <f>'[1]I. Фін результат'!$C$7</f>
        <v>91204.3</v>
      </c>
      <c r="G9" s="32">
        <f>'[1]I. Фін результат'!$D$7</f>
        <v>127396.09999999999</v>
      </c>
      <c r="H9" s="32">
        <f>'таб1 до пояс (План)'!D9</f>
        <v>43315.1</v>
      </c>
      <c r="I9" s="45">
        <f>'таб1 до пояс (План)'!E9</f>
        <v>147646.40000000002</v>
      </c>
      <c r="J9" s="46"/>
      <c r="K9" s="46"/>
      <c r="L9" s="46">
        <f>I9/F9*100</f>
        <v>161.88534970390654</v>
      </c>
      <c r="M9" s="45">
        <f>SUM(I9)/G9*100</f>
        <v>115.8955415432655</v>
      </c>
    </row>
    <row r="10" spans="1:13" ht="56.25">
      <c r="A10" s="12" t="s">
        <v>94</v>
      </c>
      <c r="B10" s="11"/>
      <c r="C10" s="11"/>
      <c r="D10" s="11"/>
      <c r="E10" s="11"/>
      <c r="F10" s="32">
        <v>484</v>
      </c>
      <c r="G10" s="32">
        <v>488</v>
      </c>
      <c r="H10" s="32">
        <v>476</v>
      </c>
      <c r="I10" s="45">
        <v>475</v>
      </c>
      <c r="J10" s="45">
        <v>73</v>
      </c>
      <c r="K10" s="45">
        <v>402</v>
      </c>
      <c r="L10" s="46">
        <f aca="true" t="shared" si="0" ref="L10:L16">I10/F10*100</f>
        <v>98.14049586776859</v>
      </c>
      <c r="M10" s="45">
        <f aca="true" t="shared" si="1" ref="M10:M16">SUM(I10)/G10*100</f>
        <v>97.3360655737705</v>
      </c>
    </row>
    <row r="11" spans="1:15" ht="75">
      <c r="A11" s="18" t="s">
        <v>67</v>
      </c>
      <c r="B11" s="11"/>
      <c r="C11" s="11"/>
      <c r="D11" s="11"/>
      <c r="E11" s="11"/>
      <c r="F11" s="32">
        <f>F12+F13</f>
        <v>67447.35</v>
      </c>
      <c r="G11" s="32">
        <f>G12+G13</f>
        <v>61571.9</v>
      </c>
      <c r="H11" s="32">
        <v>26805</v>
      </c>
      <c r="I11" s="45">
        <f>J11+K11</f>
        <v>77028.4</v>
      </c>
      <c r="J11" s="45">
        <f>J12+J13</f>
        <v>11554.3</v>
      </c>
      <c r="K11" s="45">
        <v>65474.1</v>
      </c>
      <c r="L11" s="45">
        <f>I11/F11*100</f>
        <v>114.20522822616455</v>
      </c>
      <c r="M11" s="45">
        <f>SUM(I11)/G11*100</f>
        <v>125.10317206387978</v>
      </c>
      <c r="N11" s="40">
        <v>23</v>
      </c>
      <c r="O11" s="2"/>
    </row>
    <row r="12" spans="1:14" ht="18.75">
      <c r="A12" s="18" t="s">
        <v>49</v>
      </c>
      <c r="B12" s="11"/>
      <c r="C12" s="11"/>
      <c r="D12" s="11"/>
      <c r="E12" s="11"/>
      <c r="F12" s="32">
        <v>33143.65</v>
      </c>
      <c r="G12" s="32">
        <v>30256.4</v>
      </c>
      <c r="H12" s="32">
        <v>13161.3</v>
      </c>
      <c r="I12" s="46">
        <f>J12+K12</f>
        <v>37821</v>
      </c>
      <c r="J12" s="45">
        <v>5673.2</v>
      </c>
      <c r="K12" s="45">
        <v>32147.8</v>
      </c>
      <c r="L12" s="45">
        <f t="shared" si="0"/>
        <v>114.1123563638887</v>
      </c>
      <c r="M12" s="45">
        <f t="shared" si="1"/>
        <v>125.00165254293304</v>
      </c>
      <c r="N12" s="39"/>
    </row>
    <row r="13" spans="1:13" ht="18.75">
      <c r="A13" s="18" t="s">
        <v>48</v>
      </c>
      <c r="B13" s="11"/>
      <c r="C13" s="11"/>
      <c r="D13" s="11"/>
      <c r="E13" s="11"/>
      <c r="F13" s="32">
        <v>34303.7</v>
      </c>
      <c r="G13" s="32">
        <v>31315.5</v>
      </c>
      <c r="H13" s="32">
        <v>13643.7</v>
      </c>
      <c r="I13" s="46">
        <f>J13+K13</f>
        <v>39207.4</v>
      </c>
      <c r="J13" s="45">
        <v>5881.1</v>
      </c>
      <c r="K13" s="45">
        <v>33326.3</v>
      </c>
      <c r="L13" s="45">
        <f t="shared" si="0"/>
        <v>114.29495943586261</v>
      </c>
      <c r="M13" s="45">
        <f t="shared" si="1"/>
        <v>125.20125816289058</v>
      </c>
    </row>
    <row r="14" spans="1:13" ht="75">
      <c r="A14" s="18" t="s">
        <v>95</v>
      </c>
      <c r="B14" s="11"/>
      <c r="C14" s="11"/>
      <c r="D14" s="11"/>
      <c r="E14" s="11"/>
      <c r="F14" s="33">
        <f>SUM(F11*1000)/F10/12</f>
        <v>11612.835743801654</v>
      </c>
      <c r="G14" s="33">
        <f>SUM(G11*1000)/G10/12</f>
        <v>10514.32718579235</v>
      </c>
      <c r="H14" s="33">
        <f>SUM(H11*1000)/H10/6</f>
        <v>9385.504201680673</v>
      </c>
      <c r="I14" s="47">
        <f>SUM(I11*1000)/I10/12</f>
        <v>13513.754385964914</v>
      </c>
      <c r="J14" s="47">
        <f>SUM(J11)/J10/12*1000</f>
        <v>13189.840182648402</v>
      </c>
      <c r="K14" s="47">
        <f>SUM(K11)/K10/12*1000</f>
        <v>13572.574626865671</v>
      </c>
      <c r="L14" s="46">
        <f>I14/F14*100</f>
        <v>116.3691167609761</v>
      </c>
      <c r="M14" s="45">
        <f t="shared" si="1"/>
        <v>128.52704835194388</v>
      </c>
    </row>
    <row r="15" spans="1:13" ht="56.25">
      <c r="A15" s="18" t="s">
        <v>50</v>
      </c>
      <c r="B15" s="11"/>
      <c r="C15" s="11"/>
      <c r="D15" s="11"/>
      <c r="E15" s="11"/>
      <c r="F15" s="32">
        <v>0</v>
      </c>
      <c r="G15" s="32">
        <v>0</v>
      </c>
      <c r="H15" s="26">
        <v>0</v>
      </c>
      <c r="I15" s="46">
        <v>0</v>
      </c>
      <c r="J15" s="46">
        <v>0</v>
      </c>
      <c r="K15" s="46">
        <v>0</v>
      </c>
      <c r="L15" s="65" t="e">
        <f>I15/F15*100</f>
        <v>#DIV/0!</v>
      </c>
      <c r="M15" s="65" t="e">
        <f t="shared" si="1"/>
        <v>#DIV/0!</v>
      </c>
    </row>
    <row r="16" spans="1:13" ht="75">
      <c r="A16" s="18" t="s">
        <v>51</v>
      </c>
      <c r="B16" s="11"/>
      <c r="C16" s="11"/>
      <c r="D16" s="11"/>
      <c r="E16" s="11"/>
      <c r="F16" s="26">
        <f>SUM(F9)/F10/12</f>
        <v>15.703219696969697</v>
      </c>
      <c r="G16" s="26">
        <f>SUM(G9)/G10/12</f>
        <v>21.754798497267757</v>
      </c>
      <c r="H16" s="26">
        <f>SUM(H9)/H10/6</f>
        <v>15.166351540616246</v>
      </c>
      <c r="I16" s="46">
        <f>SUM(I9)/I10/12</f>
        <v>25.90287719298246</v>
      </c>
      <c r="J16" s="46">
        <f>SUM(J9)/J10/12</f>
        <v>0</v>
      </c>
      <c r="K16" s="46">
        <f>SUM(K9)/K10/12</f>
        <v>0</v>
      </c>
      <c r="L16" s="46">
        <f t="shared" si="0"/>
        <v>164.95265106671738</v>
      </c>
      <c r="M16" s="46">
        <f t="shared" si="1"/>
        <v>119.06741952234432</v>
      </c>
    </row>
    <row r="17" spans="1:13" ht="12.75">
      <c r="A17" s="3"/>
      <c r="B17" s="2"/>
      <c r="C17" s="2"/>
      <c r="D17" s="2"/>
      <c r="E17" s="2"/>
      <c r="F17" s="2"/>
      <c r="G17" s="2"/>
      <c r="H17" s="2"/>
      <c r="I17" s="72"/>
      <c r="J17" s="72"/>
      <c r="K17" s="72"/>
      <c r="L17" s="72"/>
      <c r="M17" s="72"/>
    </row>
    <row r="18" spans="1:13" ht="12.75">
      <c r="A18" s="4"/>
      <c r="B18" s="2"/>
      <c r="C18" s="2"/>
      <c r="D18" s="2"/>
      <c r="E18" s="2"/>
      <c r="F18" s="2"/>
      <c r="G18" s="2"/>
      <c r="H18" s="2"/>
      <c r="I18" s="72"/>
      <c r="J18" s="72"/>
      <c r="K18" s="72"/>
      <c r="L18" s="72"/>
      <c r="M18" s="72"/>
    </row>
    <row r="19" spans="1:13" ht="12.75">
      <c r="A19" s="5"/>
      <c r="B19" s="2"/>
      <c r="C19" s="2"/>
      <c r="D19" s="2"/>
      <c r="E19" s="2"/>
      <c r="F19" s="2"/>
      <c r="G19" s="2"/>
      <c r="H19" s="2"/>
      <c r="I19" s="72"/>
      <c r="J19" s="72"/>
      <c r="K19" s="72"/>
      <c r="L19" s="72"/>
      <c r="M19" s="72"/>
    </row>
    <row r="20" spans="1:13" ht="12.75">
      <c r="A20" s="5"/>
      <c r="B20" s="2"/>
      <c r="C20" s="2"/>
      <c r="D20" s="2"/>
      <c r="E20" s="2"/>
      <c r="F20" s="2"/>
      <c r="G20" s="2"/>
      <c r="H20" s="2"/>
      <c r="I20" s="72"/>
      <c r="J20" s="72"/>
      <c r="K20" s="72"/>
      <c r="L20" s="72"/>
      <c r="M20" s="72"/>
    </row>
    <row r="21" spans="1:13" ht="12.75">
      <c r="A21" s="2"/>
      <c r="B21" s="2"/>
      <c r="C21" s="2"/>
      <c r="D21" s="2"/>
      <c r="E21" s="2"/>
      <c r="F21" s="2"/>
      <c r="G21" s="2"/>
      <c r="H21" s="2"/>
      <c r="I21" s="72"/>
      <c r="J21" s="72"/>
      <c r="K21" s="72"/>
      <c r="L21" s="72"/>
      <c r="M21" s="72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9" zoomScaleNormal="79" workbookViewId="0" topLeftCell="A1">
      <selection activeCell="H10" sqref="H10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1.00390625" style="0" customWidth="1"/>
    <col min="10" max="10" width="12.8515625" style="0" customWidth="1"/>
    <col min="11" max="11" width="16.140625" style="0" customWidth="1"/>
    <col min="12" max="12" width="18.57421875" style="0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16" t="s">
        <v>32</v>
      </c>
      <c r="L1" s="6"/>
    </row>
    <row r="2" spans="1:12" ht="18.75">
      <c r="A2" s="6"/>
      <c r="B2" s="6"/>
      <c r="C2" s="6"/>
      <c r="D2" s="6"/>
      <c r="E2" s="6"/>
      <c r="F2" s="6"/>
      <c r="G2" s="7"/>
      <c r="H2" s="7"/>
      <c r="I2" s="6"/>
      <c r="K2" s="16" t="s">
        <v>14</v>
      </c>
      <c r="L2" s="7"/>
    </row>
    <row r="3" spans="1:12" ht="18.75">
      <c r="A3" s="6"/>
      <c r="B3" s="6"/>
      <c r="C3" s="6"/>
      <c r="D3" s="6"/>
      <c r="E3" s="6"/>
      <c r="F3" s="6"/>
      <c r="G3" s="7"/>
      <c r="H3" s="7"/>
      <c r="I3" s="6"/>
      <c r="J3" s="8"/>
      <c r="K3" s="6"/>
      <c r="L3" s="17"/>
    </row>
    <row r="4" spans="1:12" ht="18.75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33" customHeight="1">
      <c r="A5" s="86" t="s">
        <v>22</v>
      </c>
      <c r="B5" s="11"/>
      <c r="C5" s="11"/>
      <c r="D5" s="11"/>
      <c r="E5" s="11"/>
      <c r="F5" s="87" t="s">
        <v>83</v>
      </c>
      <c r="G5" s="87" t="s">
        <v>69</v>
      </c>
      <c r="H5" s="92" t="s">
        <v>84</v>
      </c>
      <c r="I5" s="88" t="s">
        <v>43</v>
      </c>
      <c r="J5" s="89"/>
      <c r="K5" s="92" t="s">
        <v>46</v>
      </c>
      <c r="L5" s="92"/>
    </row>
    <row r="6" spans="1:12" ht="36.75" customHeight="1">
      <c r="A6" s="86"/>
      <c r="B6" s="11"/>
      <c r="C6" s="11"/>
      <c r="D6" s="11"/>
      <c r="E6" s="11"/>
      <c r="F6" s="87"/>
      <c r="G6" s="87"/>
      <c r="H6" s="92"/>
      <c r="I6" s="90"/>
      <c r="J6" s="91"/>
      <c r="K6" s="87" t="s">
        <v>86</v>
      </c>
      <c r="L6" s="87" t="s">
        <v>96</v>
      </c>
    </row>
    <row r="7" spans="1:12" ht="108" customHeight="1">
      <c r="A7" s="86"/>
      <c r="B7" s="11"/>
      <c r="C7" s="11"/>
      <c r="D7" s="11"/>
      <c r="E7" s="11"/>
      <c r="F7" s="87"/>
      <c r="G7" s="87"/>
      <c r="H7" s="92"/>
      <c r="I7" s="11" t="s">
        <v>44</v>
      </c>
      <c r="J7" s="11" t="s">
        <v>45</v>
      </c>
      <c r="K7" s="87"/>
      <c r="L7" s="87"/>
    </row>
    <row r="8" spans="1:12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 t="s">
        <v>85</v>
      </c>
      <c r="I8" s="9">
        <v>5</v>
      </c>
      <c r="J8" s="9">
        <v>6</v>
      </c>
      <c r="K8" s="10" t="s">
        <v>87</v>
      </c>
      <c r="L8" s="10" t="s">
        <v>74</v>
      </c>
    </row>
    <row r="9" spans="1:12" ht="75">
      <c r="A9" s="12" t="s">
        <v>47</v>
      </c>
      <c r="B9" s="11"/>
      <c r="C9" s="11"/>
      <c r="D9" s="11"/>
      <c r="E9" s="11"/>
      <c r="F9" s="26"/>
      <c r="G9" s="26"/>
      <c r="H9" s="26"/>
      <c r="I9" s="26"/>
      <c r="J9" s="26"/>
      <c r="K9" s="26" t="e">
        <f>SUM(H9)/G9*100</f>
        <v>#DIV/0!</v>
      </c>
      <c r="L9" s="26" t="e">
        <f>SUM(H9)/F9*100</f>
        <v>#DIV/0!</v>
      </c>
    </row>
    <row r="10" spans="1:12" ht="56.25">
      <c r="A10" s="12" t="s">
        <v>94</v>
      </c>
      <c r="B10" s="11"/>
      <c r="C10" s="11"/>
      <c r="D10" s="11"/>
      <c r="E10" s="11"/>
      <c r="F10" s="26"/>
      <c r="G10" s="26"/>
      <c r="H10" s="26"/>
      <c r="I10" s="26"/>
      <c r="J10" s="26"/>
      <c r="K10" s="26" t="e">
        <f aca="true" t="shared" si="0" ref="K10:K16">SUM(H10)/G10*100</f>
        <v>#DIV/0!</v>
      </c>
      <c r="L10" s="26" t="e">
        <f aca="true" t="shared" si="1" ref="L10:L16">SUM(H10)/F10*100</f>
        <v>#DIV/0!</v>
      </c>
    </row>
    <row r="11" spans="1:12" ht="75">
      <c r="A11" s="18" t="s">
        <v>67</v>
      </c>
      <c r="B11" s="11"/>
      <c r="C11" s="11"/>
      <c r="D11" s="11"/>
      <c r="E11" s="11"/>
      <c r="F11" s="26"/>
      <c r="G11" s="26"/>
      <c r="H11" s="26"/>
      <c r="I11" s="26"/>
      <c r="J11" s="26"/>
      <c r="K11" s="26" t="e">
        <f t="shared" si="0"/>
        <v>#DIV/0!</v>
      </c>
      <c r="L11" s="26" t="e">
        <f t="shared" si="1"/>
        <v>#DIV/0!</v>
      </c>
    </row>
    <row r="12" spans="1:12" ht="18.75">
      <c r="A12" s="18" t="s">
        <v>49</v>
      </c>
      <c r="B12" s="11"/>
      <c r="C12" s="11"/>
      <c r="D12" s="11"/>
      <c r="E12" s="11"/>
      <c r="F12" s="26"/>
      <c r="G12" s="26"/>
      <c r="H12" s="26"/>
      <c r="I12" s="26"/>
      <c r="J12" s="26"/>
      <c r="K12" s="26" t="e">
        <f t="shared" si="0"/>
        <v>#DIV/0!</v>
      </c>
      <c r="L12" s="26" t="e">
        <f t="shared" si="1"/>
        <v>#DIV/0!</v>
      </c>
    </row>
    <row r="13" spans="1:12" ht="18.75">
      <c r="A13" s="18" t="s">
        <v>48</v>
      </c>
      <c r="B13" s="11"/>
      <c r="C13" s="11"/>
      <c r="D13" s="11"/>
      <c r="E13" s="11"/>
      <c r="F13" s="26"/>
      <c r="G13" s="26"/>
      <c r="H13" s="26"/>
      <c r="I13" s="26"/>
      <c r="J13" s="26"/>
      <c r="K13" s="26" t="e">
        <f t="shared" si="0"/>
        <v>#DIV/0!</v>
      </c>
      <c r="L13" s="26" t="e">
        <f t="shared" si="1"/>
        <v>#DIV/0!</v>
      </c>
    </row>
    <row r="14" spans="1:12" ht="75">
      <c r="A14" s="18" t="s">
        <v>95</v>
      </c>
      <c r="B14" s="11"/>
      <c r="C14" s="11"/>
      <c r="D14" s="11"/>
      <c r="E14" s="11"/>
      <c r="F14" s="26"/>
      <c r="G14" s="26"/>
      <c r="H14" s="26"/>
      <c r="I14" s="26"/>
      <c r="J14" s="26"/>
      <c r="K14" s="26" t="e">
        <f t="shared" si="0"/>
        <v>#DIV/0!</v>
      </c>
      <c r="L14" s="26" t="e">
        <f t="shared" si="1"/>
        <v>#DIV/0!</v>
      </c>
    </row>
    <row r="15" spans="1:12" ht="56.25">
      <c r="A15" s="18" t="s">
        <v>50</v>
      </c>
      <c r="B15" s="11"/>
      <c r="C15" s="11"/>
      <c r="D15" s="11"/>
      <c r="E15" s="11"/>
      <c r="F15" s="26"/>
      <c r="G15" s="26"/>
      <c r="H15" s="26"/>
      <c r="I15" s="26"/>
      <c r="J15" s="26"/>
      <c r="K15" s="26" t="e">
        <f t="shared" si="0"/>
        <v>#DIV/0!</v>
      </c>
      <c r="L15" s="26" t="e">
        <f t="shared" si="1"/>
        <v>#DIV/0!</v>
      </c>
    </row>
    <row r="16" spans="1:12" ht="75">
      <c r="A16" s="18" t="s">
        <v>51</v>
      </c>
      <c r="B16" s="11"/>
      <c r="C16" s="11"/>
      <c r="D16" s="11"/>
      <c r="E16" s="11"/>
      <c r="F16" s="26"/>
      <c r="G16" s="26"/>
      <c r="H16" s="26"/>
      <c r="I16" s="26"/>
      <c r="J16" s="26"/>
      <c r="K16" s="26" t="e">
        <f t="shared" si="0"/>
        <v>#DIV/0!</v>
      </c>
      <c r="L16" s="26" t="e">
        <f t="shared" si="1"/>
        <v>#DIV/0!</v>
      </c>
    </row>
    <row r="17" spans="1:12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9">
    <mergeCell ref="L6:L7"/>
    <mergeCell ref="I5:J6"/>
    <mergeCell ref="A4:L4"/>
    <mergeCell ref="A5:A7"/>
    <mergeCell ref="F5:F7"/>
    <mergeCell ref="G5:G7"/>
    <mergeCell ref="H5:H7"/>
    <mergeCell ref="K5:L5"/>
    <mergeCell ref="K6:K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view="pageLayout" workbookViewId="0" topLeftCell="A14">
      <selection activeCell="L14" sqref="L14"/>
    </sheetView>
  </sheetViews>
  <sheetFormatPr defaultColWidth="9.140625" defaultRowHeight="12.75"/>
  <cols>
    <col min="1" max="1" width="23.28125" style="0" customWidth="1"/>
    <col min="2" max="2" width="0.13671875" style="0" hidden="1" customWidth="1"/>
    <col min="3" max="5" width="9.140625" style="0" hidden="1" customWidth="1"/>
    <col min="6" max="6" width="11.00390625" style="0" customWidth="1"/>
    <col min="7" max="7" width="12.57421875" style="0" customWidth="1"/>
    <col min="8" max="9" width="12.421875" style="0" customWidth="1"/>
    <col min="10" max="10" width="12.57421875" style="0" customWidth="1"/>
    <col min="11" max="11" width="13.140625" style="0" customWidth="1"/>
    <col min="12" max="12" width="13.8515625" style="0" customWidth="1"/>
    <col min="13" max="13" width="9.7109375" style="0" bestFit="1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6" t="s">
        <v>42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14</v>
      </c>
      <c r="L2" s="21"/>
      <c r="M2" s="6"/>
    </row>
    <row r="3" spans="1:13" ht="12.7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0.5" customHeight="1">
      <c r="A4" s="94" t="s">
        <v>99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  <c r="M4" s="6"/>
    </row>
    <row r="5" spans="1:13" ht="24" customHeight="1">
      <c r="A5" s="79"/>
      <c r="B5" s="13"/>
      <c r="C5" s="13"/>
      <c r="D5" s="13"/>
      <c r="E5" s="13"/>
      <c r="F5" s="77" t="s">
        <v>141</v>
      </c>
      <c r="G5" s="77" t="s">
        <v>142</v>
      </c>
      <c r="H5" s="77" t="s">
        <v>143</v>
      </c>
      <c r="I5" s="77" t="s">
        <v>52</v>
      </c>
      <c r="J5" s="77"/>
      <c r="K5" s="77"/>
      <c r="L5" s="77"/>
      <c r="M5" s="6"/>
    </row>
    <row r="6" spans="1:13" ht="27.75" customHeight="1">
      <c r="A6" s="79"/>
      <c r="B6" s="13"/>
      <c r="C6" s="13"/>
      <c r="D6" s="13"/>
      <c r="E6" s="13"/>
      <c r="F6" s="77"/>
      <c r="G6" s="77"/>
      <c r="H6" s="77"/>
      <c r="I6" s="77" t="s">
        <v>0</v>
      </c>
      <c r="J6" s="77" t="s">
        <v>1</v>
      </c>
      <c r="K6" s="77" t="s">
        <v>2</v>
      </c>
      <c r="L6" s="77" t="s">
        <v>3</v>
      </c>
      <c r="M6" s="6"/>
    </row>
    <row r="7" spans="1:13" ht="16.5" customHeight="1">
      <c r="A7" s="79"/>
      <c r="B7" s="13"/>
      <c r="C7" s="13"/>
      <c r="D7" s="13"/>
      <c r="E7" s="13"/>
      <c r="F7" s="77"/>
      <c r="G7" s="77"/>
      <c r="H7" s="77"/>
      <c r="I7" s="77"/>
      <c r="J7" s="77"/>
      <c r="K7" s="77"/>
      <c r="L7" s="77"/>
      <c r="M7" s="6"/>
    </row>
    <row r="8" spans="1:13" ht="18.75" customHeight="1">
      <c r="A8" s="86" t="s">
        <v>98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6"/>
    </row>
    <row r="9" spans="1:15" ht="93.75">
      <c r="A9" s="35" t="s">
        <v>53</v>
      </c>
      <c r="B9" s="36"/>
      <c r="C9" s="36"/>
      <c r="D9" s="36"/>
      <c r="E9" s="36"/>
      <c r="F9" s="37">
        <v>16879.8</v>
      </c>
      <c r="G9" s="37">
        <v>19800</v>
      </c>
      <c r="H9" s="37">
        <v>1679.8</v>
      </c>
      <c r="I9" s="37">
        <f>I11</f>
        <v>0</v>
      </c>
      <c r="J9" s="37">
        <v>840</v>
      </c>
      <c r="K9" s="37">
        <v>0</v>
      </c>
      <c r="L9" s="37">
        <v>839.8</v>
      </c>
      <c r="M9" s="6"/>
      <c r="O9" s="43"/>
    </row>
    <row r="10" spans="1:13" ht="18.75">
      <c r="A10" s="97" t="s">
        <v>54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6"/>
    </row>
    <row r="11" spans="1:13" ht="80.25" customHeight="1">
      <c r="A11" s="35" t="s">
        <v>55</v>
      </c>
      <c r="B11" s="36"/>
      <c r="C11" s="36"/>
      <c r="D11" s="36"/>
      <c r="E11" s="36"/>
      <c r="F11" s="36">
        <v>16879.8</v>
      </c>
      <c r="G11" s="36">
        <v>19800</v>
      </c>
      <c r="H11" s="36">
        <v>1679.8</v>
      </c>
      <c r="I11" s="36">
        <f>I12+I13+I15+I14</f>
        <v>0</v>
      </c>
      <c r="J11" s="36">
        <v>840</v>
      </c>
      <c r="K11" s="36">
        <v>0</v>
      </c>
      <c r="L11" s="36">
        <v>839.8</v>
      </c>
      <c r="M11" s="42">
        <v>24</v>
      </c>
    </row>
    <row r="12" spans="1:13" ht="163.5" customHeight="1">
      <c r="A12" s="35" t="s">
        <v>124</v>
      </c>
      <c r="B12" s="36"/>
      <c r="C12" s="36"/>
      <c r="D12" s="36"/>
      <c r="E12" s="36"/>
      <c r="F12" s="36"/>
      <c r="G12" s="36"/>
      <c r="H12" s="36"/>
      <c r="I12" s="37"/>
      <c r="J12" s="37"/>
      <c r="K12" s="52"/>
      <c r="L12" s="36"/>
      <c r="M12" s="6"/>
    </row>
    <row r="13" spans="1:13" ht="202.5" customHeight="1">
      <c r="A13" s="35" t="s">
        <v>117</v>
      </c>
      <c r="B13" s="36"/>
      <c r="C13" s="36"/>
      <c r="D13" s="36"/>
      <c r="E13" s="36"/>
      <c r="F13" s="36">
        <v>14700.9</v>
      </c>
      <c r="G13" s="37"/>
      <c r="H13" s="37">
        <v>1679.8</v>
      </c>
      <c r="I13" s="37"/>
      <c r="J13" s="37">
        <v>840</v>
      </c>
      <c r="K13" s="36"/>
      <c r="L13" s="36">
        <v>839.8</v>
      </c>
      <c r="M13" s="41"/>
    </row>
    <row r="14" spans="1:13" ht="87.75" customHeight="1">
      <c r="A14" s="35" t="s">
        <v>118</v>
      </c>
      <c r="B14" s="36"/>
      <c r="C14" s="36"/>
      <c r="D14" s="36"/>
      <c r="E14" s="36"/>
      <c r="F14" s="36">
        <v>2178.9</v>
      </c>
      <c r="G14" s="37"/>
      <c r="H14" s="37"/>
      <c r="I14" s="37"/>
      <c r="J14" s="37"/>
      <c r="K14" s="36"/>
      <c r="L14" s="36"/>
      <c r="M14" s="41"/>
    </row>
    <row r="15" spans="1:13" ht="133.5" customHeight="1">
      <c r="A15" s="44" t="s">
        <v>123</v>
      </c>
      <c r="B15" s="36"/>
      <c r="C15" s="36"/>
      <c r="D15" s="36"/>
      <c r="E15" s="36"/>
      <c r="F15" s="36"/>
      <c r="G15" s="37">
        <v>19800</v>
      </c>
      <c r="H15" s="37"/>
      <c r="I15" s="36"/>
      <c r="J15" s="36"/>
      <c r="K15" s="36"/>
      <c r="L15" s="36"/>
      <c r="M15" s="6"/>
    </row>
    <row r="16" spans="1:13" ht="13.5" customHeight="1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6"/>
    </row>
    <row r="17" spans="1:13" ht="18.75">
      <c r="A17" s="93"/>
      <c r="B17" s="93"/>
      <c r="C17" s="93"/>
      <c r="D17" s="93"/>
      <c r="E17" s="93"/>
      <c r="F17" s="93"/>
      <c r="G17" s="15"/>
      <c r="H17" s="15"/>
      <c r="I17" s="15"/>
      <c r="J17" s="15"/>
      <c r="K17" s="15"/>
      <c r="L17" s="15"/>
      <c r="M17" s="6"/>
    </row>
    <row r="18" spans="1:13" ht="18.75">
      <c r="A18" s="93" t="s">
        <v>11</v>
      </c>
      <c r="B18" s="93"/>
      <c r="C18" s="93"/>
      <c r="D18" s="93"/>
      <c r="E18" s="93"/>
      <c r="F18" s="93"/>
      <c r="G18" s="15"/>
      <c r="H18" s="15" t="s">
        <v>57</v>
      </c>
      <c r="I18" s="15"/>
      <c r="J18" s="15"/>
      <c r="K18" s="15" t="s">
        <v>116</v>
      </c>
      <c r="L18" s="15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4">
    <mergeCell ref="K6:K7"/>
    <mergeCell ref="L6:L7"/>
    <mergeCell ref="A8:L8"/>
    <mergeCell ref="A10:L10"/>
    <mergeCell ref="A17:F17"/>
    <mergeCell ref="A18:F18"/>
    <mergeCell ref="A4:L4"/>
    <mergeCell ref="H5:H7"/>
    <mergeCell ref="I6:I7"/>
    <mergeCell ref="A5:A7"/>
    <mergeCell ref="F5:F7"/>
    <mergeCell ref="G5:G7"/>
    <mergeCell ref="I5:L5"/>
    <mergeCell ref="J6:J7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Header>&amp;C&amp;"Times New Roman,обычный"&amp;16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Шевцова Світлана Василівна</cp:lastModifiedBy>
  <cp:lastPrinted>2023-02-13T07:02:10Z</cp:lastPrinted>
  <dcterms:created xsi:type="dcterms:W3CDTF">1996-10-08T23:32:33Z</dcterms:created>
  <dcterms:modified xsi:type="dcterms:W3CDTF">2023-11-27T07:24:26Z</dcterms:modified>
  <cp:category/>
  <cp:version/>
  <cp:contentType/>
  <cp:contentStatus/>
</cp:coreProperties>
</file>