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4\Фін.плани\проєкт на 2025\РІШЕННЯ проєкт 2025\Додатки\"/>
    </mc:Choice>
  </mc:AlternateContent>
  <bookViews>
    <workbookView xWindow="0" yWindow="0" windowWidth="28800" windowHeight="11745" firstSheet="1" activeTab="1"/>
  </bookViews>
  <sheets>
    <sheet name="Лист1" sheetId="3" state="hidden" r:id="rId1"/>
    <sheet name="додаток фін план змінений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1" hidden="1">[1]GDP!#REF!</definedName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1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1">#REF!</definedName>
    <definedName name="Cost_Category_National_ID">#REF!</definedName>
    <definedName name="Cе511" localSheetId="1">#REF!</definedName>
    <definedName name="Cе511">#REF!</definedName>
    <definedName name="d">'[9]МТР Газ України'!$B$4</definedName>
    <definedName name="dCPIb" localSheetId="1">[10]попер_роз!#REF!</definedName>
    <definedName name="dCPIb">[10]попер_роз!#REF!</definedName>
    <definedName name="dPPIb" localSheetId="1">[10]попер_роз!#REF!</definedName>
    <definedName name="dPPIb">[10]попер_роз!#REF!</definedName>
    <definedName name="ds" localSheetId="1">'[11]7  Інші витрати'!#REF!</definedName>
    <definedName name="ds">'[11]7  Інші витрати'!#REF!</definedName>
    <definedName name="Fact_Type_ID" localSheetId="1">#REF!</definedName>
    <definedName name="Fact_Type_ID">#REF!</definedName>
    <definedName name="G">'[12]МТР Газ України'!$B$1</definedName>
    <definedName name="ij1sssss" localSheetId="1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1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1">[14]!ShowFil</definedName>
    <definedName name="ShowFil">[14]!ShowFil</definedName>
    <definedName name="SU_ID" localSheetId="1">#REF!</definedName>
    <definedName name="SU_ID">#REF!</definedName>
    <definedName name="Time_ID">'[16]МТР Газ України'!$B$1</definedName>
    <definedName name="Time_ID_10" localSheetId="1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1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1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1">#REF!</definedName>
    <definedName name="yyyy">#REF!</definedName>
    <definedName name="zx">'[4]МТР Газ України'!$F$1</definedName>
    <definedName name="zxc">[5]Inform!$E$38</definedName>
    <definedName name="а" localSheetId="1">'[13]7  Інші витрати'!#REF!</definedName>
    <definedName name="а">'[13]7  Інші витрати'!#REF!</definedName>
    <definedName name="ав" localSheetId="1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1">'[27]БАЗА  '!#REF!</definedName>
    <definedName name="ватт">'[27]БАЗА  '!#REF!</definedName>
    <definedName name="Д">'[15]МТР Газ України'!$B$4</definedName>
    <definedName name="е" localSheetId="1">#REF!</definedName>
    <definedName name="е">#REF!</definedName>
    <definedName name="є" localSheetId="1">#REF!</definedName>
    <definedName name="є">#REF!</definedName>
    <definedName name="Заголовки_для_печати_МИ">'[28]1993'!$1:$3,'[28]1993'!$A:$A</definedName>
    <definedName name="йуц" localSheetId="1">#REF!</definedName>
    <definedName name="йуц">#REF!</definedName>
    <definedName name="йцу" localSheetId="1">#REF!</definedName>
    <definedName name="йцу">#REF!</definedName>
    <definedName name="йцуйй" localSheetId="1">#REF!</definedName>
    <definedName name="йцуйй">#REF!</definedName>
    <definedName name="йцукц" localSheetId="1">'[29]7  Інші витрати'!#REF!</definedName>
    <definedName name="йцукц">'[29]7  Інші витрати'!#REF!</definedName>
    <definedName name="і">[30]Inform!$F$2</definedName>
    <definedName name="ів" localSheetId="1">#REF!</definedName>
    <definedName name="ів">#REF!</definedName>
    <definedName name="ів___0" localSheetId="1">#REF!</definedName>
    <definedName name="ів___0">#REF!</definedName>
    <definedName name="ів_22" localSheetId="1">#REF!</definedName>
    <definedName name="ів_22">#REF!</definedName>
    <definedName name="ів_26" localSheetId="1">#REF!</definedName>
    <definedName name="ів_26">#REF!</definedName>
    <definedName name="іваіа" localSheetId="1">'[29]7  Інші витрати'!#REF!</definedName>
    <definedName name="іваіа">'[29]7  Інші витрати'!#REF!</definedName>
    <definedName name="іваф" localSheetId="1">#REF!</definedName>
    <definedName name="іваф">#REF!</definedName>
    <definedName name="івів">'[12]МТР Газ України'!$B$1</definedName>
    <definedName name="іцу">[23]Inform!$G$2</definedName>
    <definedName name="КЕ" localSheetId="1">#REF!</definedName>
    <definedName name="КЕ">#REF!</definedName>
    <definedName name="КЕ___0" localSheetId="1">#REF!</definedName>
    <definedName name="КЕ___0">#REF!</definedName>
    <definedName name="КЕ_22" localSheetId="1">#REF!</definedName>
    <definedName name="КЕ_22">#REF!</definedName>
    <definedName name="КЕ_26" localSheetId="1">#REF!</definedName>
    <definedName name="КЕ_26">#REF!</definedName>
    <definedName name="кен" localSheetId="1">#REF!</definedName>
    <definedName name="кен">#REF!</definedName>
    <definedName name="л" localSheetId="1">#REF!</definedName>
    <definedName name="л">#REF!</definedName>
    <definedName name="_xlnm.Print_Area" localSheetId="1">'додаток фін план змінений'!$A$1:$I$169</definedName>
    <definedName name="п" localSheetId="1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1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1">#REF!</definedName>
    <definedName name="р">#REF!</definedName>
    <definedName name="т">[32]Inform!$E$6</definedName>
    <definedName name="тариф">[33]Inform!$G$2</definedName>
    <definedName name="уйцукйцуйу" localSheetId="1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1">'[29]7  Інші витрати'!#REF!</definedName>
    <definedName name="фіваіф">'[29]7  Інші витрати'!#REF!</definedName>
    <definedName name="фф">'[26]МТР Газ України'!$F$1</definedName>
    <definedName name="ц" localSheetId="1">'[13]7  Інші витрати'!#REF!</definedName>
    <definedName name="ц">'[13]7  Інші витрати'!#REF!</definedName>
    <definedName name="ччч" localSheetId="1">'[35]БАЗА  '!#REF!</definedName>
    <definedName name="ччч">'[35]БАЗА  '!#REF!</definedName>
    <definedName name="ш" localSheetId="1">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2" i="6" l="1"/>
  <c r="I53" i="6"/>
  <c r="K53" i="6"/>
  <c r="I54" i="6"/>
  <c r="K54" i="6"/>
  <c r="J55" i="6"/>
  <c r="K55" i="6" s="1"/>
  <c r="K56" i="6"/>
  <c r="K57" i="6"/>
  <c r="K58" i="6"/>
  <c r="I59" i="6"/>
  <c r="I55" i="6" s="1"/>
  <c r="K59" i="6"/>
  <c r="K60" i="6"/>
  <c r="K61" i="6"/>
  <c r="K62" i="6"/>
  <c r="K63" i="6"/>
  <c r="K64" i="6"/>
  <c r="I65" i="6"/>
  <c r="K65" i="6"/>
  <c r="K66" i="6"/>
  <c r="I67" i="6"/>
  <c r="K67" i="6"/>
  <c r="K68" i="6"/>
  <c r="I69" i="6"/>
  <c r="K69" i="6"/>
  <c r="K70" i="6"/>
  <c r="K73" i="6"/>
  <c r="K74" i="6"/>
  <c r="I75" i="6"/>
  <c r="J75" i="6"/>
  <c r="J72" i="6" s="1"/>
  <c r="K72" i="6" s="1"/>
  <c r="K76" i="6"/>
  <c r="K77" i="6"/>
  <c r="K78" i="6"/>
  <c r="I79" i="6"/>
  <c r="K79" i="6"/>
  <c r="K80" i="6"/>
  <c r="K81" i="6"/>
  <c r="K82" i="6"/>
  <c r="K83" i="6"/>
  <c r="K84" i="6"/>
  <c r="I85" i="6"/>
  <c r="J85" i="6"/>
  <c r="K85" i="6" s="1"/>
  <c r="K86" i="6"/>
  <c r="K87" i="6"/>
  <c r="K88" i="6"/>
  <c r="K89" i="6"/>
  <c r="K90" i="6"/>
  <c r="K91" i="6"/>
  <c r="K92" i="6"/>
  <c r="K93" i="6"/>
  <c r="K94" i="6"/>
  <c r="I95" i="6"/>
  <c r="J95" i="6"/>
  <c r="K95" i="6" s="1"/>
  <c r="K96" i="6"/>
  <c r="K97" i="6"/>
  <c r="K98" i="6"/>
  <c r="K99" i="6"/>
  <c r="K100" i="6"/>
  <c r="K101" i="6"/>
  <c r="K102" i="6"/>
  <c r="K103" i="6"/>
  <c r="K104" i="6"/>
  <c r="K105" i="6"/>
  <c r="I106" i="6"/>
  <c r="J106" i="6"/>
  <c r="K106" i="6" s="1"/>
  <c r="I107" i="6"/>
  <c r="J107" i="6"/>
  <c r="K107" i="6" s="1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I144" i="6"/>
  <c r="J144" i="6"/>
  <c r="K144" i="6" s="1"/>
  <c r="L144" i="6"/>
  <c r="M144" i="6"/>
  <c r="N144" i="6"/>
  <c r="I145" i="6"/>
  <c r="K145" i="6"/>
  <c r="I146" i="6"/>
  <c r="I147" i="6" s="1"/>
  <c r="K146" i="6"/>
  <c r="L146" i="6"/>
  <c r="M146" i="6"/>
  <c r="N146" i="6"/>
  <c r="K147" i="6"/>
  <c r="I148" i="6"/>
  <c r="K148" i="6"/>
  <c r="M148" i="6"/>
  <c r="K149" i="6"/>
  <c r="M149" i="6"/>
  <c r="I150" i="6"/>
  <c r="K150" i="6"/>
  <c r="I151" i="6"/>
  <c r="J152" i="6"/>
  <c r="K152" i="6" s="1"/>
  <c r="J153" i="6"/>
  <c r="K153" i="6" s="1"/>
  <c r="J154" i="6"/>
  <c r="K154" i="6" s="1"/>
  <c r="J155" i="6"/>
  <c r="K155" i="6" s="1"/>
  <c r="J156" i="6"/>
  <c r="K156" i="6" s="1"/>
  <c r="J157" i="6"/>
  <c r="K157" i="6" s="1"/>
  <c r="K158" i="6"/>
  <c r="K159" i="6"/>
  <c r="K160" i="6"/>
  <c r="K161" i="6"/>
  <c r="K162" i="6"/>
  <c r="K163" i="6"/>
  <c r="K164" i="6"/>
  <c r="K75" i="6" l="1"/>
  <c r="J71" i="6"/>
  <c r="K71" i="6" s="1"/>
  <c r="I72" i="6"/>
  <c r="K52" i="6"/>
  <c r="J151" i="6"/>
  <c r="K151" i="6" s="1"/>
  <c r="I52" i="6"/>
  <c r="I71" i="6" s="1"/>
  <c r="J21" i="3" l="1"/>
  <c r="C19" i="3"/>
  <c r="B19" i="3"/>
  <c r="F14" i="3"/>
  <c r="F5" i="3"/>
  <c r="I5" i="3" s="1"/>
  <c r="E5" i="3"/>
  <c r="H5" i="3" s="1"/>
  <c r="E12" i="3"/>
  <c r="H12" i="3" s="1"/>
  <c r="K12" i="3" s="1"/>
  <c r="F12" i="3"/>
  <c r="I12" i="3" s="1"/>
  <c r="F11" i="3"/>
  <c r="E11" i="3"/>
  <c r="F10" i="3"/>
  <c r="E10" i="3"/>
  <c r="F9" i="3"/>
  <c r="E9" i="3"/>
  <c r="F8" i="3"/>
  <c r="E8" i="3"/>
  <c r="H8" i="3" s="1"/>
  <c r="K8" i="3" s="1"/>
  <c r="E7" i="3"/>
  <c r="E6" i="3"/>
  <c r="E21" i="3" s="1"/>
  <c r="H15" i="3"/>
  <c r="K15" i="3" s="1"/>
  <c r="I15" i="3"/>
  <c r="H6" i="3"/>
  <c r="K6" i="3" s="1"/>
  <c r="I6" i="3"/>
  <c r="H7" i="3"/>
  <c r="K7" i="3" s="1"/>
  <c r="L7" i="3" s="1"/>
  <c r="I7" i="3"/>
  <c r="I8" i="3"/>
  <c r="H9" i="3"/>
  <c r="I9" i="3"/>
  <c r="K9" i="3" s="1"/>
  <c r="H10" i="3"/>
  <c r="K10" i="3" s="1"/>
  <c r="I10" i="3"/>
  <c r="H11" i="3"/>
  <c r="K11" i="3" s="1"/>
  <c r="L11" i="3" s="1"/>
  <c r="I11" i="3"/>
  <c r="I14" i="3"/>
  <c r="I4" i="3"/>
  <c r="H4" i="3"/>
  <c r="C16" i="3"/>
  <c r="B16" i="3"/>
  <c r="D13" i="3"/>
  <c r="D14" i="3"/>
  <c r="D15" i="3"/>
  <c r="G15" i="3"/>
  <c r="G6" i="3"/>
  <c r="G7" i="3"/>
  <c r="G11" i="3"/>
  <c r="G4" i="3"/>
  <c r="J4" i="3" s="1"/>
  <c r="D5" i="3"/>
  <c r="D19" i="3" s="1"/>
  <c r="D6" i="3"/>
  <c r="D7" i="3"/>
  <c r="D8" i="3"/>
  <c r="D9" i="3"/>
  <c r="D10" i="3"/>
  <c r="D11" i="3"/>
  <c r="D12" i="3"/>
  <c r="D4" i="3"/>
  <c r="D22" i="3" s="1"/>
  <c r="J22" i="3" l="1"/>
  <c r="J16" i="3"/>
  <c r="M10" i="3"/>
  <c r="L10" i="3"/>
  <c r="N10" i="3"/>
  <c r="N8" i="3"/>
  <c r="M8" i="3"/>
  <c r="L8" i="3"/>
  <c r="M6" i="3"/>
  <c r="L6" i="3"/>
  <c r="N6" i="3"/>
  <c r="M15" i="3"/>
  <c r="N15" i="3"/>
  <c r="N12" i="3"/>
  <c r="M12" i="3"/>
  <c r="L12" i="3"/>
  <c r="L9" i="3"/>
  <c r="F21" i="3"/>
  <c r="K4" i="3"/>
  <c r="K5" i="3"/>
  <c r="H21" i="3"/>
  <c r="D21" i="3"/>
  <c r="E14" i="3"/>
  <c r="H14" i="3" s="1"/>
  <c r="K14" i="3" s="1"/>
  <c r="L14" i="3" s="1"/>
  <c r="K21" i="3"/>
  <c r="I21" i="3"/>
  <c r="G9" i="3"/>
  <c r="M9" i="3"/>
  <c r="M21" i="3" s="1"/>
  <c r="N11" i="3"/>
  <c r="N5" i="3"/>
  <c r="N14" i="3"/>
  <c r="J19" i="3"/>
  <c r="M11" i="3"/>
  <c r="N9" i="3"/>
  <c r="N21" i="3" s="1"/>
  <c r="M7" i="3"/>
  <c r="N7" i="3"/>
  <c r="G10" i="3"/>
  <c r="F13" i="3"/>
  <c r="I13" i="3" s="1"/>
  <c r="I22" i="3" s="1"/>
  <c r="G12" i="3"/>
  <c r="G8" i="3"/>
  <c r="E13" i="3"/>
  <c r="H13" i="3" s="1"/>
  <c r="K13" i="3" s="1"/>
  <c r="K22" i="3" s="1"/>
  <c r="G14" i="3"/>
  <c r="G5" i="3"/>
  <c r="I16" i="3"/>
  <c r="D16" i="3"/>
  <c r="K16" i="3" l="1"/>
  <c r="I17" i="3" s="1"/>
  <c r="F22" i="3"/>
  <c r="E19" i="3"/>
  <c r="I19" i="3"/>
  <c r="H22" i="3"/>
  <c r="L13" i="3"/>
  <c r="M13" i="3"/>
  <c r="E16" i="3"/>
  <c r="F16" i="3"/>
  <c r="K19" i="3"/>
  <c r="M14" i="3"/>
  <c r="N13" i="3"/>
  <c r="N19" i="3" s="1"/>
  <c r="G21" i="3"/>
  <c r="F19" i="3"/>
  <c r="E22" i="3"/>
  <c r="L5" i="3"/>
  <c r="L19" i="3" s="1"/>
  <c r="M5" i="3"/>
  <c r="N4" i="3"/>
  <c r="L4" i="3"/>
  <c r="M4" i="3"/>
  <c r="H19" i="3"/>
  <c r="N22" i="3"/>
  <c r="M19" i="3"/>
  <c r="N16" i="3"/>
  <c r="M16" i="3"/>
  <c r="M17" i="3" s="1"/>
  <c r="L16" i="3"/>
  <c r="H16" i="3"/>
  <c r="H18" i="3" s="1"/>
  <c r="G13" i="3"/>
  <c r="G16" i="3" s="1"/>
  <c r="M22" i="3" l="1"/>
  <c r="G19" i="3"/>
  <c r="G22" i="3"/>
  <c r="L17" i="3"/>
</calcChain>
</file>

<file path=xl/sharedStrings.xml><?xml version="1.0" encoding="utf-8"?>
<sst xmlns="http://schemas.openxmlformats.org/spreadsheetml/2006/main" count="231" uniqueCount="197">
  <si>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</si>
  <si>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</si>
  <si>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</si>
  <si>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</si>
  <si>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</si>
  <si>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</si>
  <si>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</si>
  <si>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</si>
  <si>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</si>
  <si>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</si>
  <si>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</si>
  <si>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</si>
  <si>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</si>
  <si>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</si>
  <si>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</si>
  <si>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</si>
  <si>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</si>
  <si>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</si>
  <si>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</si>
  <si>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</si>
  <si>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</si>
  <si>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</si>
  <si>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</si>
  <si>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</si>
  <si>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</si>
  <si>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</si>
  <si>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</si>
  <si>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</si>
  <si>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</si>
  <si>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</si>
  <si>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</si>
  <si>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</si>
  <si>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</si>
  <si>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</si>
  <si>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</si>
  <si>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</si>
  <si>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</si>
  <si>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</si>
  <si>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</si>
  <si>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</si>
  <si>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</si>
  <si>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</si>
  <si>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</si>
  <si>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</si>
  <si>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</si>
  <si>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</si>
  <si>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</si>
  <si>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</si>
  <si>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</si>
  <si>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</si>
  <si>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</si>
  <si>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</si>
  <si>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</si>
  <si>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</si>
  <si>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</si>
  <si>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</si>
  <si>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</si>
  <si>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</si>
  <si>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</si>
  <si>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</si>
  <si>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</si>
  <si>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</si>
  <si>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</si>
  <si>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</si>
  <si>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</si>
  <si>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</si>
  <si>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</si>
  <si>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</si>
  <si>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</si>
  <si>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</si>
  <si>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</si>
  <si>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</si>
  <si>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</si>
  <si>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</si>
  <si>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</si>
  <si>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</si>
  <si>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</si>
  <si>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</si>
  <si>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</si>
  <si>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</si>
  <si>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</si>
  <si>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</si>
  <si>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</si>
  <si>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</si>
  <si>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</si>
  <si>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</si>
  <si>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</si>
  <si>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</si>
  <si>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</si>
  <si>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</si>
  <si>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</si>
  <si>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</si>
  <si>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</si>
  <si>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</si>
  <si>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</si>
  <si>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</si>
  <si>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</si>
  <si>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</si>
  <si>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</si>
  <si>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</si>
  <si>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</si>
  <si>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</si>
  <si>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</si>
  <si>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</si>
  <si>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</si>
  <si>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</si>
  <si>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</si>
  <si>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</si>
  <si>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</si>
  <si>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</si>
  <si>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</si>
  <si>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</si>
  <si>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</si>
  <si>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</si>
  <si>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</si>
  <si>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</si>
  <si>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</si>
  <si>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</si>
  <si>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</si>
  <si>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</si>
  <si>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</si>
  <si>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</si>
  <si>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</si>
  <si>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</si>
  <si>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</si>
  <si>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</si>
  <si>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</si>
  <si>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</si>
  <si>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</si>
  <si>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</si>
  <si>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</si>
  <si>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03395111</t>
  </si>
  <si>
    <t>Комунальне некомерційне підприємство "Клінічна стоматологічна поліклініка" Сумської міської ради</t>
  </si>
  <si>
    <t xml:space="preserve">Комунальне  підприємство </t>
  </si>
  <si>
    <t>м.Суми</t>
  </si>
  <si>
    <t>Сумська міська рада</t>
  </si>
  <si>
    <t>Стоматологічна практика</t>
  </si>
  <si>
    <t>Комунальна</t>
  </si>
  <si>
    <t xml:space="preserve">Одиниця виміру,                                           </t>
  </si>
  <si>
    <t>тис.грн.</t>
  </si>
  <si>
    <t>40007, Сумська область, м.Суми, вул. Паркова,2/1</t>
  </si>
  <si>
    <t>86.23</t>
  </si>
  <si>
    <t>Директор</t>
  </si>
  <si>
    <t>Разом</t>
  </si>
  <si>
    <t>бюджет</t>
  </si>
  <si>
    <t>разом</t>
  </si>
  <si>
    <t>Категорія</t>
  </si>
  <si>
    <t>Розрахунок фонду оплати праці на 2022 рік</t>
  </si>
  <si>
    <t>Кількість штатних посад</t>
  </si>
  <si>
    <t>платні</t>
  </si>
  <si>
    <t>ФОП на місяць</t>
  </si>
  <si>
    <t>ФОП на рік</t>
  </si>
  <si>
    <t>Завідувач відділення</t>
  </si>
  <si>
    <t>Головна медсестра</t>
  </si>
  <si>
    <t>Лікарі</t>
  </si>
  <si>
    <t>Середній медичний персонал</t>
  </si>
  <si>
    <t>Молодший медичний перс.</t>
  </si>
  <si>
    <t>Інші</t>
  </si>
  <si>
    <t>Заступник директора з ЕП</t>
  </si>
  <si>
    <t>Головний бухгалтер</t>
  </si>
  <si>
    <t>Середня заробітна плата</t>
  </si>
  <si>
    <t>Медичний директор, 95 %</t>
  </si>
  <si>
    <t>Спеціалісти 25 %</t>
  </si>
  <si>
    <t>Кошторис міський бюджет</t>
  </si>
  <si>
    <t>НСЗУ (потреба)</t>
  </si>
  <si>
    <t>премія</t>
  </si>
  <si>
    <t>ФОП на квартал</t>
  </si>
  <si>
    <t>Заробітна плата на квартал</t>
  </si>
  <si>
    <t>Адмінперсонал</t>
  </si>
  <si>
    <t>Фінгансовий план</t>
  </si>
  <si>
    <t>Собівартість</t>
  </si>
  <si>
    <t>Адмінвитрати</t>
  </si>
  <si>
    <t>Лікарняні</t>
  </si>
  <si>
    <t>Охорона здоров'я</t>
  </si>
  <si>
    <t>Шуваєв М.В.</t>
  </si>
  <si>
    <t>перевірка</t>
  </si>
  <si>
    <t xml:space="preserve"> </t>
  </si>
  <si>
    <t>Сума на зменш</t>
  </si>
  <si>
    <t>Проєкт</t>
  </si>
  <si>
    <t>тис. грн.</t>
  </si>
  <si>
    <t>(0542) 780770</t>
  </si>
  <si>
    <t>х</t>
  </si>
  <si>
    <t>на     2025         рік</t>
  </si>
  <si>
    <t>Начальник Управління внутрішнього контролю та                     аудиту Сумської міської ради</t>
  </si>
  <si>
    <t>В.о.директора</t>
  </si>
  <si>
    <t>Т.М.ГРИЦАЄНКО</t>
  </si>
  <si>
    <t xml:space="preserve">М.П. </t>
  </si>
  <si>
    <t>(Рішення Виконавчого комітету Сумської міської ради)</t>
  </si>
  <si>
    <t>Інші операційні доходи, які не включені в рядки 1011-1018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</si>
  <si>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</si>
  <si>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</si>
  <si>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</si>
  <si>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</si>
  <si>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</si>
  <si>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від 08.10.2024 № 678</t>
  </si>
  <si>
    <t>до рішення виконавчого комітету</t>
  </si>
  <si>
    <t xml:space="preserve">Додаток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</si>
</sst>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0.0"/>
    <numFmt numFmtId="168" formatCode="0.0%"/>
    <numFmt numFmtId="169" formatCode="_-* #,##0.0\ _₴_-;\-* #,##0.0\ _₴_-;_-* &quot;-&quot;?\ _₴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0" fontId="4" fillId="2" borderId="3" xfId="0" quotePrefix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167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quotePrefix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0" borderId="0" xfId="0" applyFont="1"/>
    <xf numFmtId="0" fontId="10" fillId="0" borderId="3" xfId="0" applyFont="1" applyBorder="1"/>
    <xf numFmtId="0" fontId="0" fillId="0" borderId="3" xfId="0" applyBorder="1"/>
    <xf numFmtId="0" fontId="0" fillId="0" borderId="4" xfId="0" applyFill="1" applyBorder="1"/>
    <xf numFmtId="4" fontId="10" fillId="0" borderId="0" xfId="0" applyNumberFormat="1" applyFont="1"/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167" fontId="2" fillId="4" borderId="3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167" fontId="7" fillId="4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167" fontId="16" fillId="0" borderId="0" xfId="0" applyNumberFormat="1" applyFont="1" applyAlignment="1">
      <alignment vertical="center"/>
    </xf>
    <xf numFmtId="0" fontId="10" fillId="3" borderId="0" xfId="0" applyFont="1" applyFill="1" applyAlignment="1">
      <alignment vertical="center"/>
    </xf>
    <xf numFmtId="167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169" fontId="16" fillId="0" borderId="0" xfId="0" applyNumberFormat="1" applyFont="1" applyAlignment="1">
      <alignment vertical="center"/>
    </xf>
    <xf numFmtId="2" fontId="16" fillId="0" borderId="0" xfId="0" applyNumberFormat="1" applyFont="1" applyAlignment="1">
      <alignment vertical="center"/>
    </xf>
    <xf numFmtId="167" fontId="4" fillId="5" borderId="0" xfId="0" applyNumberFormat="1" applyFont="1" applyFill="1" applyAlignment="1">
      <alignment vertical="center"/>
    </xf>
    <xf numFmtId="0" fontId="16" fillId="5" borderId="0" xfId="0" applyFont="1" applyFill="1" applyAlignment="1">
      <alignment vertical="center"/>
    </xf>
    <xf numFmtId="169" fontId="16" fillId="5" borderId="0" xfId="0" applyNumberFormat="1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7" fontId="7" fillId="0" borderId="0" xfId="0" applyNumberFormat="1" applyFont="1" applyFill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/>
    </xf>
    <xf numFmtId="167" fontId="7" fillId="0" borderId="5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shrinkToFit="1"/>
    </xf>
    <xf numFmtId="167" fontId="2" fillId="0" borderId="3" xfId="0" quotePrefix="1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167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7" fontId="2" fillId="3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7" fontId="2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M8" sqref="M8"/>
    </sheetView>
  </sheetViews>
  <sheetFormatPr defaultRowHeight="15.75" x14ac:dyDescent="0.25"/>
  <cols>
    <col min="1" max="1" width="30" style="70" customWidth="1"/>
    <col min="2" max="2" width="8.85546875" style="70" customWidth="1"/>
    <col min="3" max="3" width="8.140625" style="70" customWidth="1"/>
    <col min="4" max="4" width="8.7109375" style="70" customWidth="1"/>
    <col min="5" max="5" width="12.85546875" style="70" customWidth="1"/>
    <col min="6" max="7" width="9.140625" style="70"/>
    <col min="8" max="8" width="13.28515625" style="70" customWidth="1"/>
    <col min="9" max="10" width="11.140625" customWidth="1"/>
    <col min="11" max="11" width="11.5703125" customWidth="1"/>
    <col min="12" max="12" width="14.140625" customWidth="1"/>
    <col min="13" max="13" width="16.5703125" customWidth="1"/>
    <col min="14" max="14" width="17.140625" customWidth="1"/>
  </cols>
  <sheetData>
    <row r="1" spans="1:14" x14ac:dyDescent="0.25">
      <c r="A1" s="70" t="s">
        <v>147</v>
      </c>
    </row>
    <row r="2" spans="1:14" ht="48" customHeight="1" x14ac:dyDescent="0.2">
      <c r="A2" s="136" t="s">
        <v>146</v>
      </c>
      <c r="B2" s="136" t="s">
        <v>148</v>
      </c>
      <c r="C2" s="136"/>
      <c r="D2" s="136"/>
      <c r="E2" s="136" t="s">
        <v>150</v>
      </c>
      <c r="F2" s="136"/>
      <c r="G2" s="136"/>
      <c r="H2" s="136" t="s">
        <v>151</v>
      </c>
      <c r="I2" s="136"/>
      <c r="J2" s="136"/>
      <c r="K2" s="136"/>
      <c r="L2" s="76" t="s">
        <v>160</v>
      </c>
      <c r="M2" s="75" t="s">
        <v>166</v>
      </c>
      <c r="N2" s="76" t="s">
        <v>167</v>
      </c>
    </row>
    <row r="3" spans="1:14" x14ac:dyDescent="0.25">
      <c r="A3" s="136"/>
      <c r="B3" s="71" t="s">
        <v>144</v>
      </c>
      <c r="C3" s="71" t="s">
        <v>149</v>
      </c>
      <c r="D3" s="71" t="s">
        <v>145</v>
      </c>
      <c r="E3" s="71" t="s">
        <v>144</v>
      </c>
      <c r="F3" s="71" t="s">
        <v>149</v>
      </c>
      <c r="G3" s="71" t="s">
        <v>145</v>
      </c>
      <c r="H3" s="71" t="s">
        <v>144</v>
      </c>
      <c r="I3" s="71" t="s">
        <v>149</v>
      </c>
      <c r="J3" s="71" t="s">
        <v>165</v>
      </c>
      <c r="K3" s="71" t="s">
        <v>145</v>
      </c>
      <c r="L3" s="71"/>
      <c r="M3" s="71"/>
      <c r="N3" s="71"/>
    </row>
    <row r="4" spans="1:14" x14ac:dyDescent="0.25">
      <c r="A4" s="71" t="s">
        <v>142</v>
      </c>
      <c r="B4" s="71">
        <v>0.5</v>
      </c>
      <c r="C4" s="71">
        <v>0.5</v>
      </c>
      <c r="D4" s="71">
        <f>B4+C4</f>
        <v>1</v>
      </c>
      <c r="E4" s="71">
        <v>11250</v>
      </c>
      <c r="F4" s="71">
        <v>13050</v>
      </c>
      <c r="G4" s="71">
        <f t="shared" ref="G4:G15" si="0">E4+F4</f>
        <v>24300</v>
      </c>
      <c r="H4" s="71">
        <f>E4*12</f>
        <v>135000</v>
      </c>
      <c r="I4" s="71">
        <f>F4*12</f>
        <v>156600</v>
      </c>
      <c r="J4" s="71">
        <f>G4*7</f>
        <v>170100</v>
      </c>
      <c r="K4" s="71">
        <f>H4+I4+J4</f>
        <v>461700</v>
      </c>
      <c r="L4" s="72">
        <f>K4/12/D4</f>
        <v>38475</v>
      </c>
      <c r="M4" s="72">
        <f>K4/4*1.22</f>
        <v>140818.5</v>
      </c>
      <c r="N4" s="72">
        <f>K4/4</f>
        <v>115425</v>
      </c>
    </row>
    <row r="5" spans="1:14" x14ac:dyDescent="0.25">
      <c r="A5" s="71" t="s">
        <v>161</v>
      </c>
      <c r="B5" s="71">
        <v>0.75</v>
      </c>
      <c r="C5" s="71">
        <v>0.25</v>
      </c>
      <c r="D5" s="71">
        <f t="shared" ref="D5:D12" si="1">B5+C5</f>
        <v>1</v>
      </c>
      <c r="E5" s="71">
        <f>E4*0.95</f>
        <v>10687.5</v>
      </c>
      <c r="F5" s="71">
        <f>F4*0.95</f>
        <v>12397.5</v>
      </c>
      <c r="G5" s="71">
        <f t="shared" si="0"/>
        <v>23085</v>
      </c>
      <c r="H5" s="71">
        <f t="shared" ref="H5:H15" si="2">E5*12</f>
        <v>128250</v>
      </c>
      <c r="I5" s="71">
        <f t="shared" ref="I5:I14" si="3">F5*12</f>
        <v>148770</v>
      </c>
      <c r="J5" s="71"/>
      <c r="K5" s="71">
        <f t="shared" ref="K5:K15" si="4">H5+I5+J5</f>
        <v>277020</v>
      </c>
      <c r="L5" s="72">
        <f t="shared" ref="L5:L16" si="5">K5/12/D5</f>
        <v>23085</v>
      </c>
      <c r="M5" s="72">
        <f t="shared" ref="M5:M16" si="6">K5/4*1.22</f>
        <v>84491.099999999991</v>
      </c>
      <c r="N5" s="72">
        <f t="shared" ref="N5:N15" si="7">K5/4</f>
        <v>69255</v>
      </c>
    </row>
    <row r="6" spans="1:14" x14ac:dyDescent="0.25">
      <c r="A6" s="71" t="s">
        <v>152</v>
      </c>
      <c r="B6" s="71">
        <v>1</v>
      </c>
      <c r="C6" s="71">
        <v>1</v>
      </c>
      <c r="D6" s="71">
        <f t="shared" si="1"/>
        <v>2</v>
      </c>
      <c r="E6" s="71">
        <f>20000*1.25</f>
        <v>25000</v>
      </c>
      <c r="F6" s="71">
        <v>25000</v>
      </c>
      <c r="G6" s="71">
        <f t="shared" si="0"/>
        <v>50000</v>
      </c>
      <c r="H6" s="71">
        <f t="shared" si="2"/>
        <v>300000</v>
      </c>
      <c r="I6" s="71">
        <f t="shared" si="3"/>
        <v>300000</v>
      </c>
      <c r="J6" s="71"/>
      <c r="K6" s="71">
        <f t="shared" si="4"/>
        <v>600000</v>
      </c>
      <c r="L6" s="72">
        <f t="shared" si="5"/>
        <v>25000</v>
      </c>
      <c r="M6" s="72">
        <f t="shared" si="6"/>
        <v>183000</v>
      </c>
      <c r="N6" s="72">
        <f t="shared" si="7"/>
        <v>150000</v>
      </c>
    </row>
    <row r="7" spans="1:14" x14ac:dyDescent="0.25">
      <c r="A7" s="71" t="s">
        <v>153</v>
      </c>
      <c r="B7" s="71">
        <v>1</v>
      </c>
      <c r="C7" s="71">
        <v>0</v>
      </c>
      <c r="D7" s="71">
        <f t="shared" si="1"/>
        <v>1</v>
      </c>
      <c r="E7" s="71">
        <f>20000+819</f>
        <v>20819</v>
      </c>
      <c r="F7" s="71">
        <v>0</v>
      </c>
      <c r="G7" s="71">
        <f t="shared" si="0"/>
        <v>20819</v>
      </c>
      <c r="H7" s="71">
        <f t="shared" si="2"/>
        <v>249828</v>
      </c>
      <c r="I7" s="71">
        <f t="shared" si="3"/>
        <v>0</v>
      </c>
      <c r="J7" s="71"/>
      <c r="K7" s="71">
        <f t="shared" si="4"/>
        <v>249828</v>
      </c>
      <c r="L7" s="72">
        <f t="shared" si="5"/>
        <v>20819</v>
      </c>
      <c r="M7" s="72">
        <f t="shared" si="6"/>
        <v>76197.539999999994</v>
      </c>
      <c r="N7" s="72">
        <f t="shared" si="7"/>
        <v>62457</v>
      </c>
    </row>
    <row r="8" spans="1:14" x14ac:dyDescent="0.25">
      <c r="A8" s="71" t="s">
        <v>154</v>
      </c>
      <c r="B8" s="71">
        <v>22.25</v>
      </c>
      <c r="C8" s="71">
        <v>20.75</v>
      </c>
      <c r="D8" s="71">
        <f t="shared" si="1"/>
        <v>43</v>
      </c>
      <c r="E8" s="71">
        <f>20000*B8</f>
        <v>445000</v>
      </c>
      <c r="F8" s="71">
        <f>20000*C8</f>
        <v>415000</v>
      </c>
      <c r="G8" s="71">
        <f t="shared" si="0"/>
        <v>860000</v>
      </c>
      <c r="H8" s="71">
        <f t="shared" si="2"/>
        <v>5340000</v>
      </c>
      <c r="I8" s="71">
        <f t="shared" si="3"/>
        <v>4980000</v>
      </c>
      <c r="J8" s="71"/>
      <c r="K8" s="71">
        <f t="shared" si="4"/>
        <v>10320000</v>
      </c>
      <c r="L8" s="72">
        <f t="shared" si="5"/>
        <v>20000</v>
      </c>
      <c r="M8" s="72">
        <f t="shared" si="6"/>
        <v>3147600</v>
      </c>
      <c r="N8" s="72">
        <f t="shared" si="7"/>
        <v>2580000</v>
      </c>
    </row>
    <row r="9" spans="1:14" x14ac:dyDescent="0.25">
      <c r="A9" s="71" t="s">
        <v>155</v>
      </c>
      <c r="B9" s="71">
        <v>17.25</v>
      </c>
      <c r="C9" s="71">
        <v>20.75</v>
      </c>
      <c r="D9" s="71">
        <f t="shared" si="1"/>
        <v>38</v>
      </c>
      <c r="E9" s="71">
        <f>13500*B9</f>
        <v>232875</v>
      </c>
      <c r="F9" s="71">
        <f>C9*13500</f>
        <v>280125</v>
      </c>
      <c r="G9" s="71">
        <f t="shared" si="0"/>
        <v>513000</v>
      </c>
      <c r="H9" s="71">
        <f t="shared" si="2"/>
        <v>2794500</v>
      </c>
      <c r="I9" s="71">
        <f t="shared" si="3"/>
        <v>3361500</v>
      </c>
      <c r="J9" s="71"/>
      <c r="K9" s="71">
        <f t="shared" si="4"/>
        <v>6156000</v>
      </c>
      <c r="L9" s="72">
        <f t="shared" si="5"/>
        <v>13500</v>
      </c>
      <c r="M9" s="72">
        <f t="shared" si="6"/>
        <v>1877580</v>
      </c>
      <c r="N9" s="72">
        <f t="shared" si="7"/>
        <v>1539000</v>
      </c>
    </row>
    <row r="10" spans="1:14" x14ac:dyDescent="0.25">
      <c r="A10" s="71" t="s">
        <v>156</v>
      </c>
      <c r="B10" s="71">
        <v>9.75</v>
      </c>
      <c r="C10" s="71">
        <v>7.25</v>
      </c>
      <c r="D10" s="71">
        <f t="shared" si="1"/>
        <v>17</v>
      </c>
      <c r="E10" s="71">
        <f>6500*B10</f>
        <v>63375</v>
      </c>
      <c r="F10" s="71">
        <f>C10*6500</f>
        <v>47125</v>
      </c>
      <c r="G10" s="71">
        <f t="shared" si="0"/>
        <v>110500</v>
      </c>
      <c r="H10" s="71">
        <f t="shared" si="2"/>
        <v>760500</v>
      </c>
      <c r="I10" s="71">
        <f t="shared" si="3"/>
        <v>565500</v>
      </c>
      <c r="J10" s="71"/>
      <c r="K10" s="71">
        <f t="shared" si="4"/>
        <v>1326000</v>
      </c>
      <c r="L10" s="72">
        <f t="shared" si="5"/>
        <v>6500</v>
      </c>
      <c r="M10" s="72">
        <f t="shared" si="6"/>
        <v>404430</v>
      </c>
      <c r="N10" s="72">
        <f t="shared" si="7"/>
        <v>331500</v>
      </c>
    </row>
    <row r="11" spans="1:14" x14ac:dyDescent="0.25">
      <c r="A11" s="71" t="s">
        <v>162</v>
      </c>
      <c r="B11" s="71">
        <v>3.5</v>
      </c>
      <c r="C11" s="71">
        <v>5.75</v>
      </c>
      <c r="D11" s="71">
        <f t="shared" si="1"/>
        <v>9.25</v>
      </c>
      <c r="E11" s="71">
        <f>B11*6500*1.25</f>
        <v>28437.5</v>
      </c>
      <c r="F11" s="71">
        <f>C11*6500*1.25</f>
        <v>46718.75</v>
      </c>
      <c r="G11" s="71">
        <f t="shared" si="0"/>
        <v>75156.25</v>
      </c>
      <c r="H11" s="71">
        <f t="shared" si="2"/>
        <v>341250</v>
      </c>
      <c r="I11" s="71">
        <f t="shared" si="3"/>
        <v>560625</v>
      </c>
      <c r="J11" s="71"/>
      <c r="K11" s="71">
        <f t="shared" si="4"/>
        <v>901875</v>
      </c>
      <c r="L11" s="72">
        <f t="shared" si="5"/>
        <v>8125</v>
      </c>
      <c r="M11" s="72">
        <f t="shared" si="6"/>
        <v>275071.875</v>
      </c>
      <c r="N11" s="72">
        <f t="shared" si="7"/>
        <v>225468.75</v>
      </c>
    </row>
    <row r="12" spans="1:14" x14ac:dyDescent="0.25">
      <c r="A12" s="71" t="s">
        <v>157</v>
      </c>
      <c r="B12" s="71">
        <v>6</v>
      </c>
      <c r="C12" s="71">
        <v>14</v>
      </c>
      <c r="D12" s="71">
        <f t="shared" si="1"/>
        <v>20</v>
      </c>
      <c r="E12" s="71">
        <f>6500*B12+300+500</f>
        <v>39800</v>
      </c>
      <c r="F12" s="71">
        <f>C12*6500+600+800</f>
        <v>92400</v>
      </c>
      <c r="G12" s="71">
        <f t="shared" si="0"/>
        <v>132200</v>
      </c>
      <c r="H12" s="71">
        <f t="shared" si="2"/>
        <v>477600</v>
      </c>
      <c r="I12" s="71">
        <f t="shared" si="3"/>
        <v>1108800</v>
      </c>
      <c r="J12" s="71"/>
      <c r="K12" s="71">
        <f t="shared" si="4"/>
        <v>1586400</v>
      </c>
      <c r="L12" s="72">
        <f t="shared" si="5"/>
        <v>6610</v>
      </c>
      <c r="M12" s="72">
        <f t="shared" si="6"/>
        <v>483852</v>
      </c>
      <c r="N12" s="72">
        <f t="shared" si="7"/>
        <v>396600</v>
      </c>
    </row>
    <row r="13" spans="1:14" x14ac:dyDescent="0.25">
      <c r="A13" s="71" t="s">
        <v>158</v>
      </c>
      <c r="B13" s="71">
        <v>0.75</v>
      </c>
      <c r="C13" s="71">
        <v>0.25</v>
      </c>
      <c r="D13" s="71">
        <f t="shared" ref="D13:D15" si="8">B13+C13</f>
        <v>1</v>
      </c>
      <c r="E13" s="71">
        <f>E5</f>
        <v>10687.5</v>
      </c>
      <c r="F13" s="71">
        <f>F5</f>
        <v>12397.5</v>
      </c>
      <c r="G13" s="71">
        <f t="shared" si="0"/>
        <v>23085</v>
      </c>
      <c r="H13" s="71">
        <f t="shared" si="2"/>
        <v>128250</v>
      </c>
      <c r="I13" s="71">
        <f t="shared" si="3"/>
        <v>148770</v>
      </c>
      <c r="J13" s="71"/>
      <c r="K13" s="71">
        <f t="shared" si="4"/>
        <v>277020</v>
      </c>
      <c r="L13" s="72">
        <f t="shared" si="5"/>
        <v>23085</v>
      </c>
      <c r="M13" s="72">
        <f t="shared" si="6"/>
        <v>84491.099999999991</v>
      </c>
      <c r="N13" s="72">
        <f t="shared" si="7"/>
        <v>69255</v>
      </c>
    </row>
    <row r="14" spans="1:14" x14ac:dyDescent="0.25">
      <c r="A14" s="71" t="s">
        <v>159</v>
      </c>
      <c r="B14" s="71">
        <v>0.75</v>
      </c>
      <c r="C14" s="71">
        <v>0.25</v>
      </c>
      <c r="D14" s="71">
        <f t="shared" si="8"/>
        <v>1</v>
      </c>
      <c r="E14" s="71">
        <f>E6</f>
        <v>25000</v>
      </c>
      <c r="F14" s="71">
        <f>F6</f>
        <v>25000</v>
      </c>
      <c r="G14" s="71">
        <f t="shared" si="0"/>
        <v>50000</v>
      </c>
      <c r="H14" s="71">
        <f t="shared" si="2"/>
        <v>300000</v>
      </c>
      <c r="I14" s="71">
        <f t="shared" si="3"/>
        <v>300000</v>
      </c>
      <c r="J14" s="71"/>
      <c r="K14" s="71">
        <f t="shared" si="4"/>
        <v>600000</v>
      </c>
      <c r="L14" s="72">
        <f t="shared" si="5"/>
        <v>50000</v>
      </c>
      <c r="M14" s="72">
        <f t="shared" si="6"/>
        <v>183000</v>
      </c>
      <c r="N14" s="72">
        <f t="shared" si="7"/>
        <v>150000</v>
      </c>
    </row>
    <row r="15" spans="1:14" x14ac:dyDescent="0.25">
      <c r="A15" s="71"/>
      <c r="B15" s="71"/>
      <c r="C15" s="71"/>
      <c r="D15" s="71">
        <f t="shared" si="8"/>
        <v>0</v>
      </c>
      <c r="E15" s="71"/>
      <c r="F15" s="71"/>
      <c r="G15" s="71">
        <f t="shared" si="0"/>
        <v>0</v>
      </c>
      <c r="H15" s="71">
        <f t="shared" si="2"/>
        <v>0</v>
      </c>
      <c r="I15" s="71">
        <f>F15*12</f>
        <v>0</v>
      </c>
      <c r="J15" s="71"/>
      <c r="K15" s="71">
        <f t="shared" si="4"/>
        <v>0</v>
      </c>
      <c r="L15" s="72"/>
      <c r="M15" s="72">
        <f t="shared" si="6"/>
        <v>0</v>
      </c>
      <c r="N15" s="72">
        <f t="shared" si="7"/>
        <v>0</v>
      </c>
    </row>
    <row r="16" spans="1:14" x14ac:dyDescent="0.25">
      <c r="A16" s="71" t="s">
        <v>143</v>
      </c>
      <c r="B16" s="71">
        <f>SUM(B4:B15)</f>
        <v>63.5</v>
      </c>
      <c r="C16" s="71">
        <f t="shared" ref="C16:J16" si="9">SUM(C4:C15)</f>
        <v>70.75</v>
      </c>
      <c r="D16" s="71">
        <f t="shared" si="9"/>
        <v>134.25</v>
      </c>
      <c r="E16" s="71">
        <f t="shared" si="9"/>
        <v>912931.5</v>
      </c>
      <c r="F16" s="71">
        <f t="shared" si="9"/>
        <v>969213.75</v>
      </c>
      <c r="G16" s="71">
        <f t="shared" si="9"/>
        <v>1882145.25</v>
      </c>
      <c r="H16" s="71">
        <f t="shared" si="9"/>
        <v>10955178</v>
      </c>
      <c r="I16" s="71">
        <f t="shared" si="9"/>
        <v>11630565</v>
      </c>
      <c r="J16" s="71">
        <f t="shared" si="9"/>
        <v>170100</v>
      </c>
      <c r="K16" s="71">
        <f>SUM(K4:K15)</f>
        <v>22755843</v>
      </c>
      <c r="L16" s="72">
        <f t="shared" si="5"/>
        <v>14125.290502793296</v>
      </c>
      <c r="M16" s="72">
        <f t="shared" si="6"/>
        <v>6940532.1150000002</v>
      </c>
      <c r="N16" s="72">
        <f>K16/4</f>
        <v>5688960.75</v>
      </c>
    </row>
    <row r="17" spans="1:14" x14ac:dyDescent="0.25">
      <c r="A17" s="70" t="s">
        <v>163</v>
      </c>
      <c r="H17" s="74">
        <v>8719700</v>
      </c>
      <c r="I17" s="135">
        <f>K16-H17</f>
        <v>14036143</v>
      </c>
      <c r="J17" s="135"/>
      <c r="L17" s="73">
        <f>L16*1.6</f>
        <v>22600.464804469273</v>
      </c>
      <c r="M17" s="73">
        <f>M16*1.6</f>
        <v>11104851.384000001</v>
      </c>
    </row>
    <row r="18" spans="1:14" x14ac:dyDescent="0.25">
      <c r="A18" s="70" t="s">
        <v>164</v>
      </c>
      <c r="H18" s="74">
        <f>H16-H17</f>
        <v>2235478</v>
      </c>
    </row>
    <row r="19" spans="1:14" x14ac:dyDescent="0.25">
      <c r="A19" s="70" t="s">
        <v>168</v>
      </c>
      <c r="B19" s="70">
        <f>B5+B6+B7+B13+B14</f>
        <v>4.25</v>
      </c>
      <c r="C19" s="70">
        <f t="shared" ref="C19:N19" si="10">C5+C6+C7+C13+C14</f>
        <v>1.75</v>
      </c>
      <c r="D19" s="70">
        <f t="shared" si="10"/>
        <v>6</v>
      </c>
      <c r="E19" s="70">
        <f t="shared" si="10"/>
        <v>92194</v>
      </c>
      <c r="F19" s="70">
        <f t="shared" si="10"/>
        <v>74795</v>
      </c>
      <c r="G19" s="70">
        <f t="shared" si="10"/>
        <v>166989</v>
      </c>
      <c r="H19" s="70">
        <f t="shared" si="10"/>
        <v>1106328</v>
      </c>
      <c r="I19" s="70">
        <f t="shared" si="10"/>
        <v>897540</v>
      </c>
      <c r="J19" s="70">
        <f t="shared" si="10"/>
        <v>0</v>
      </c>
      <c r="K19" s="70">
        <f t="shared" si="10"/>
        <v>2003868</v>
      </c>
      <c r="L19" s="70">
        <f t="shared" si="10"/>
        <v>141989</v>
      </c>
      <c r="M19" s="70">
        <f t="shared" si="10"/>
        <v>611179.74</v>
      </c>
      <c r="N19" s="70">
        <f t="shared" si="10"/>
        <v>500967</v>
      </c>
    </row>
    <row r="20" spans="1:14" x14ac:dyDescent="0.25">
      <c r="A20" s="70" t="s">
        <v>169</v>
      </c>
    </row>
    <row r="21" spans="1:14" x14ac:dyDescent="0.25">
      <c r="A21" s="70" t="s">
        <v>170</v>
      </c>
      <c r="B21" s="70">
        <v>1051</v>
      </c>
      <c r="D21" s="70">
        <f>D6+D8+D9+D10</f>
        <v>100</v>
      </c>
      <c r="E21" s="70">
        <f t="shared" ref="E21:N21" si="11">E6+E8+E9+E10</f>
        <v>766250</v>
      </c>
      <c r="F21" s="70">
        <f t="shared" si="11"/>
        <v>767250</v>
      </c>
      <c r="G21" s="70">
        <f t="shared" si="11"/>
        <v>1533500</v>
      </c>
      <c r="H21" s="70">
        <f t="shared" si="11"/>
        <v>9195000</v>
      </c>
      <c r="I21" s="70">
        <f t="shared" si="11"/>
        <v>9207000</v>
      </c>
      <c r="J21" s="70">
        <f t="shared" si="11"/>
        <v>0</v>
      </c>
      <c r="K21" s="70">
        <f t="shared" si="11"/>
        <v>18402000</v>
      </c>
      <c r="L21" s="70"/>
      <c r="M21" s="70">
        <f t="shared" si="11"/>
        <v>5612610</v>
      </c>
      <c r="N21" s="70">
        <f t="shared" si="11"/>
        <v>4600500</v>
      </c>
    </row>
    <row r="22" spans="1:14" x14ac:dyDescent="0.25">
      <c r="A22" s="70" t="s">
        <v>171</v>
      </c>
      <c r="B22" s="70">
        <v>1061</v>
      </c>
      <c r="D22" s="70">
        <f>D4+D5+D7+D11+D13+D14+D12</f>
        <v>34.25</v>
      </c>
      <c r="E22" s="70">
        <f t="shared" ref="E22:N22" si="12">E4+E5+E7+E11+E13+E14+E12</f>
        <v>146681.5</v>
      </c>
      <c r="F22" s="70">
        <f t="shared" si="12"/>
        <v>201963.75</v>
      </c>
      <c r="G22" s="70">
        <f t="shared" si="12"/>
        <v>348645.25</v>
      </c>
      <c r="H22" s="70">
        <f t="shared" si="12"/>
        <v>1760178</v>
      </c>
      <c r="I22" s="70">
        <f t="shared" si="12"/>
        <v>2423565</v>
      </c>
      <c r="J22" s="70">
        <f t="shared" si="12"/>
        <v>170100</v>
      </c>
      <c r="K22" s="70">
        <f t="shared" si="12"/>
        <v>4353843</v>
      </c>
      <c r="L22" s="70"/>
      <c r="M22" s="70">
        <f t="shared" si="12"/>
        <v>1327922.1149999998</v>
      </c>
      <c r="N22" s="70">
        <f t="shared" si="12"/>
        <v>1088460.75</v>
      </c>
    </row>
    <row r="23" spans="1:14" x14ac:dyDescent="0.25">
      <c r="A23" s="70" t="s">
        <v>172</v>
      </c>
      <c r="B23" s="70">
        <v>1072</v>
      </c>
    </row>
  </sheetData>
  <mergeCells count="5">
    <mergeCell ref="I17:J17"/>
    <mergeCell ref="B2:D2"/>
    <mergeCell ref="E2:G2"/>
    <mergeCell ref="H2:K2"/>
    <mergeCell ref="A2:A3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4"/>
  <sheetViews>
    <sheetView tabSelected="1" view="pageBreakPreview" zoomScale="70" zoomScaleNormal="84" zoomScaleSheetLayoutView="70" workbookViewId="0">
      <selection activeCell="F2" sqref="F2:H2"/>
    </sheetView>
  </sheetViews>
  <sheetFormatPr defaultColWidth="8.85546875" defaultRowHeight="18.75" x14ac:dyDescent="0.2"/>
  <cols>
    <col min="1" max="1" width="56.42578125" style="1" customWidth="1"/>
    <col min="2" max="2" width="14" style="117" customWidth="1"/>
    <col min="3" max="3" width="17.28515625" style="117" customWidth="1"/>
    <col min="4" max="4" width="16.42578125" style="117" customWidth="1"/>
    <col min="5" max="5" width="17" style="1" customWidth="1"/>
    <col min="6" max="6" width="14.140625" style="33" customWidth="1"/>
    <col min="7" max="7" width="16.7109375" style="1" customWidth="1"/>
    <col min="8" max="8" width="22.5703125" style="1" customWidth="1"/>
    <col min="9" max="9" width="21.28515625" style="1" hidden="1" customWidth="1"/>
    <col min="10" max="10" width="13" style="21" hidden="1" customWidth="1"/>
    <col min="11" max="11" width="13.140625" style="21" hidden="1" customWidth="1"/>
    <col min="12" max="12" width="10.5703125" style="1" hidden="1" customWidth="1"/>
    <col min="13" max="13" width="11.42578125" style="1" hidden="1" customWidth="1"/>
    <col min="14" max="14" width="11.28515625" style="1" hidden="1" customWidth="1"/>
    <col min="15" max="15" width="11.85546875" style="1" hidden="1" customWidth="1"/>
    <col min="16" max="16" width="17.5703125" style="1" customWidth="1"/>
    <col min="17" max="17" width="13.28515625" style="1" customWidth="1"/>
    <col min="18" max="18" width="11.140625" style="1" customWidth="1"/>
    <col min="19" max="16384" width="8.85546875" style="1"/>
  </cols>
  <sheetData>
    <row r="1" spans="2:11" x14ac:dyDescent="0.2">
      <c r="B1" s="1"/>
      <c r="C1" s="1"/>
      <c r="D1" s="1"/>
      <c r="F1" s="169" t="s">
        <v>196</v>
      </c>
      <c r="G1" s="169"/>
      <c r="H1" s="169"/>
      <c r="J1" s="1"/>
      <c r="K1" s="1"/>
    </row>
    <row r="2" spans="2:11" ht="22.5" customHeight="1" x14ac:dyDescent="0.2">
      <c r="B2" s="1"/>
      <c r="C2" s="1"/>
      <c r="D2" s="1"/>
      <c r="F2" s="147" t="s">
        <v>195</v>
      </c>
      <c r="G2" s="147"/>
      <c r="H2" s="147"/>
      <c r="J2" s="1"/>
      <c r="K2" s="1"/>
    </row>
    <row r="3" spans="2:11" x14ac:dyDescent="0.2">
      <c r="B3" s="1"/>
      <c r="C3" s="1"/>
      <c r="D3" s="1"/>
      <c r="F3" s="168" t="s">
        <v>194</v>
      </c>
      <c r="G3" s="168"/>
      <c r="H3" s="168"/>
      <c r="J3" s="1"/>
      <c r="K3" s="1"/>
    </row>
    <row r="4" spans="2:11" ht="33.75" customHeight="1" x14ac:dyDescent="0.2">
      <c r="B4" s="1"/>
      <c r="C4" s="1"/>
      <c r="D4" s="1"/>
      <c r="F4" s="33" t="s">
        <v>45</v>
      </c>
      <c r="H4" s="31"/>
      <c r="J4" s="1"/>
      <c r="K4" s="1"/>
    </row>
    <row r="5" spans="2:11" x14ac:dyDescent="0.2">
      <c r="B5" s="1"/>
      <c r="C5" s="1"/>
      <c r="D5" s="1"/>
      <c r="F5" s="34"/>
      <c r="G5" s="29"/>
      <c r="H5" s="32"/>
      <c r="J5" s="1"/>
      <c r="K5" s="1"/>
    </row>
    <row r="6" spans="2:11" x14ac:dyDescent="0.2">
      <c r="B6" s="1"/>
      <c r="C6" s="1"/>
      <c r="D6" s="1"/>
      <c r="F6" s="140" t="s">
        <v>187</v>
      </c>
      <c r="G6" s="140"/>
      <c r="H6" s="140"/>
      <c r="J6" s="1"/>
      <c r="K6" s="1"/>
    </row>
    <row r="7" spans="2:11" x14ac:dyDescent="0.2">
      <c r="B7" s="1"/>
      <c r="C7" s="1"/>
      <c r="D7" s="1"/>
      <c r="F7" s="34"/>
      <c r="G7" s="29"/>
      <c r="H7" s="32"/>
      <c r="J7" s="1"/>
      <c r="K7" s="1"/>
    </row>
    <row r="8" spans="2:11" x14ac:dyDescent="0.2">
      <c r="B8" s="1"/>
      <c r="C8" s="1"/>
      <c r="D8" s="1"/>
      <c r="F8" s="35" t="s">
        <v>186</v>
      </c>
      <c r="H8" s="31"/>
      <c r="J8" s="1"/>
      <c r="K8" s="1"/>
    </row>
    <row r="9" spans="2:11" x14ac:dyDescent="0.2">
      <c r="B9" s="1"/>
      <c r="C9" s="1"/>
      <c r="D9" s="1"/>
      <c r="F9" s="34"/>
      <c r="G9" s="29"/>
      <c r="H9" s="32"/>
      <c r="J9" s="1"/>
      <c r="K9" s="1"/>
    </row>
    <row r="10" spans="2:11" x14ac:dyDescent="0.2">
      <c r="B10" s="1"/>
      <c r="C10" s="1"/>
      <c r="D10" s="1"/>
      <c r="F10" s="35" t="s">
        <v>41</v>
      </c>
      <c r="H10" s="31"/>
      <c r="J10" s="1"/>
      <c r="K10" s="1"/>
    </row>
    <row r="11" spans="2:11" x14ac:dyDescent="0.2">
      <c r="B11" s="1"/>
      <c r="C11" s="1"/>
      <c r="D11" s="1"/>
      <c r="F11" s="35"/>
      <c r="H11" s="31"/>
      <c r="J11" s="1"/>
      <c r="K11" s="1"/>
    </row>
    <row r="12" spans="2:11" x14ac:dyDescent="0.2">
      <c r="B12" s="1"/>
      <c r="C12" s="1"/>
      <c r="D12" s="1"/>
      <c r="E12" s="117"/>
      <c r="F12" s="33" t="s">
        <v>44</v>
      </c>
      <c r="H12" s="31"/>
      <c r="J12" s="1"/>
      <c r="K12" s="1"/>
    </row>
    <row r="13" spans="2:11" ht="30" customHeight="1" x14ac:dyDescent="0.2">
      <c r="B13" s="1"/>
      <c r="C13" s="1"/>
      <c r="D13" s="1"/>
      <c r="E13" s="117"/>
      <c r="F13" s="146" t="s">
        <v>183</v>
      </c>
      <c r="G13" s="146"/>
      <c r="H13" s="146"/>
      <c r="J13" s="1"/>
      <c r="K13" s="1"/>
    </row>
    <row r="14" spans="2:11" ht="21.6" customHeight="1" x14ac:dyDescent="0.2">
      <c r="B14" s="1"/>
      <c r="C14" s="1"/>
      <c r="D14" s="1"/>
      <c r="E14" s="117"/>
      <c r="F14" s="34"/>
      <c r="G14" s="29"/>
      <c r="H14" s="32"/>
      <c r="J14" s="1"/>
      <c r="K14" s="1"/>
    </row>
    <row r="15" spans="2:11" x14ac:dyDescent="0.2">
      <c r="B15" s="1"/>
      <c r="C15" s="1"/>
      <c r="D15" s="1"/>
      <c r="E15" s="117"/>
      <c r="F15" s="35" t="s">
        <v>42</v>
      </c>
      <c r="H15" s="31"/>
      <c r="J15" s="1"/>
      <c r="K15" s="1"/>
    </row>
    <row r="16" spans="2:11" x14ac:dyDescent="0.2">
      <c r="B16" s="1"/>
      <c r="C16" s="1"/>
      <c r="D16" s="1"/>
      <c r="E16" s="117"/>
      <c r="F16" s="34"/>
      <c r="G16" s="29"/>
      <c r="H16" s="32"/>
      <c r="J16" s="1"/>
      <c r="K16" s="1"/>
    </row>
    <row r="17" spans="1:11" x14ac:dyDescent="0.2">
      <c r="B17" s="1"/>
      <c r="C17" s="1"/>
      <c r="D17" s="1"/>
      <c r="E17" s="117"/>
      <c r="F17" s="35" t="s">
        <v>41</v>
      </c>
      <c r="H17" s="31"/>
      <c r="J17" s="1"/>
      <c r="K17" s="1"/>
    </row>
    <row r="18" spans="1:11" x14ac:dyDescent="0.2">
      <c r="E18" s="117"/>
      <c r="H18" s="31"/>
      <c r="J18" s="1"/>
      <c r="K18" s="1"/>
    </row>
    <row r="19" spans="1:11" x14ac:dyDescent="0.2">
      <c r="E19" s="117"/>
      <c r="F19" s="33" t="s">
        <v>44</v>
      </c>
      <c r="J19" s="1"/>
      <c r="K19" s="1"/>
    </row>
    <row r="20" spans="1:11" x14ac:dyDescent="0.2">
      <c r="B20" s="1"/>
      <c r="C20" s="1"/>
      <c r="D20" s="1"/>
      <c r="F20" s="36"/>
      <c r="G20" s="30"/>
      <c r="H20" s="30"/>
      <c r="J20" s="1"/>
      <c r="K20" s="1"/>
    </row>
    <row r="21" spans="1:11" x14ac:dyDescent="0.2">
      <c r="A21" s="28"/>
      <c r="B21" s="1"/>
      <c r="C21" s="1"/>
      <c r="D21" s="1"/>
      <c r="F21" s="35" t="s">
        <v>43</v>
      </c>
      <c r="J21" s="1"/>
      <c r="K21" s="1"/>
    </row>
    <row r="22" spans="1:11" x14ac:dyDescent="0.2">
      <c r="B22" s="1"/>
      <c r="C22" s="1"/>
      <c r="D22" s="1"/>
      <c r="F22" s="34"/>
      <c r="G22" s="29"/>
      <c r="H22" s="29"/>
      <c r="J22" s="1"/>
      <c r="K22" s="1"/>
    </row>
    <row r="23" spans="1:11" x14ac:dyDescent="0.2">
      <c r="A23" s="28"/>
      <c r="B23" s="1"/>
      <c r="C23" s="1"/>
      <c r="D23" s="1"/>
      <c r="F23" s="35" t="s">
        <v>42</v>
      </c>
      <c r="G23" s="28"/>
      <c r="H23" s="28"/>
      <c r="J23" s="1"/>
      <c r="K23" s="1"/>
    </row>
    <row r="24" spans="1:11" x14ac:dyDescent="0.2">
      <c r="B24" s="1"/>
      <c r="C24" s="1"/>
      <c r="D24" s="1"/>
      <c r="F24" s="34"/>
      <c r="G24" s="29"/>
      <c r="H24" s="29"/>
      <c r="J24" s="1"/>
      <c r="K24" s="1"/>
    </row>
    <row r="25" spans="1:11" x14ac:dyDescent="0.2">
      <c r="A25" s="28"/>
      <c r="B25" s="1"/>
      <c r="C25" s="1"/>
      <c r="D25" s="1"/>
      <c r="F25" s="35" t="s">
        <v>41</v>
      </c>
      <c r="G25" s="28"/>
      <c r="H25" s="28"/>
      <c r="J25" s="1"/>
      <c r="K25" s="1"/>
    </row>
    <row r="26" spans="1:11" x14ac:dyDescent="0.2">
      <c r="A26" s="28"/>
      <c r="B26" s="1"/>
      <c r="C26" s="1"/>
      <c r="D26" s="1"/>
      <c r="F26" s="35"/>
      <c r="G26" s="57" t="s">
        <v>178</v>
      </c>
      <c r="H26" s="68"/>
      <c r="J26" s="1"/>
      <c r="K26" s="1"/>
    </row>
    <row r="27" spans="1:11" x14ac:dyDescent="0.2">
      <c r="A27" s="28"/>
      <c r="B27" s="1"/>
      <c r="C27" s="1"/>
      <c r="D27" s="1"/>
      <c r="F27" s="35"/>
      <c r="G27" s="57" t="s">
        <v>61</v>
      </c>
      <c r="H27" s="68" t="s">
        <v>181</v>
      </c>
      <c r="J27" s="1"/>
      <c r="K27" s="1"/>
    </row>
    <row r="28" spans="1:11" x14ac:dyDescent="0.2">
      <c r="A28" s="28"/>
      <c r="B28" s="1"/>
      <c r="C28" s="1"/>
      <c r="D28" s="1"/>
      <c r="F28" s="35"/>
      <c r="G28" s="57" t="s">
        <v>63</v>
      </c>
      <c r="H28" s="68"/>
      <c r="J28" s="1"/>
      <c r="K28" s="1"/>
    </row>
    <row r="29" spans="1:11" x14ac:dyDescent="0.2">
      <c r="A29" s="28"/>
      <c r="B29" s="1"/>
      <c r="C29" s="1"/>
      <c r="D29" s="1"/>
      <c r="F29" s="35"/>
      <c r="G29" s="141" t="s">
        <v>62</v>
      </c>
      <c r="H29" s="142"/>
      <c r="J29" s="1"/>
      <c r="K29" s="1"/>
    </row>
    <row r="31" spans="1:11" x14ac:dyDescent="0.2">
      <c r="B31" s="143"/>
      <c r="C31" s="143"/>
      <c r="D31" s="121"/>
      <c r="E31" s="27"/>
      <c r="F31" s="37"/>
      <c r="G31" s="144" t="s">
        <v>40</v>
      </c>
      <c r="H31" s="145"/>
      <c r="J31" s="1"/>
      <c r="K31" s="1"/>
    </row>
    <row r="32" spans="1:11" ht="48" customHeight="1" x14ac:dyDescent="0.2">
      <c r="A32" s="24" t="s">
        <v>39</v>
      </c>
      <c r="B32" s="137" t="s">
        <v>132</v>
      </c>
      <c r="C32" s="137"/>
      <c r="D32" s="138"/>
      <c r="E32" s="26" t="s">
        <v>38</v>
      </c>
      <c r="F32" s="38"/>
      <c r="G32" s="139" t="s">
        <v>131</v>
      </c>
      <c r="H32" s="139"/>
      <c r="J32" s="1"/>
      <c r="K32" s="1"/>
    </row>
    <row r="33" spans="1:11" x14ac:dyDescent="0.2">
      <c r="A33" s="24" t="s">
        <v>37</v>
      </c>
      <c r="B33" s="137" t="s">
        <v>133</v>
      </c>
      <c r="C33" s="137"/>
      <c r="D33" s="138"/>
      <c r="E33" s="26" t="s">
        <v>36</v>
      </c>
      <c r="F33" s="39"/>
      <c r="G33" s="148">
        <v>150</v>
      </c>
      <c r="H33" s="148"/>
      <c r="J33" s="1"/>
      <c r="K33" s="1"/>
    </row>
    <row r="34" spans="1:11" x14ac:dyDescent="0.2">
      <c r="A34" s="24" t="s">
        <v>35</v>
      </c>
      <c r="B34" s="149" t="s">
        <v>134</v>
      </c>
      <c r="C34" s="149"/>
      <c r="D34" s="120"/>
      <c r="E34" s="26" t="s">
        <v>34</v>
      </c>
      <c r="F34" s="39"/>
      <c r="G34" s="148">
        <v>5910136300</v>
      </c>
      <c r="H34" s="148"/>
      <c r="J34" s="1"/>
      <c r="K34" s="1"/>
    </row>
    <row r="35" spans="1:11" x14ac:dyDescent="0.2">
      <c r="A35" s="24" t="s">
        <v>33</v>
      </c>
      <c r="B35" s="149" t="s">
        <v>135</v>
      </c>
      <c r="C35" s="149"/>
      <c r="D35" s="120"/>
      <c r="E35" s="26" t="s">
        <v>32</v>
      </c>
      <c r="F35" s="40"/>
      <c r="G35" s="148"/>
      <c r="H35" s="148"/>
      <c r="J35" s="1"/>
      <c r="K35" s="1"/>
    </row>
    <row r="36" spans="1:11" x14ac:dyDescent="0.2">
      <c r="A36" s="24" t="s">
        <v>31</v>
      </c>
      <c r="B36" s="137" t="s">
        <v>173</v>
      </c>
      <c r="C36" s="137"/>
      <c r="D36" s="138"/>
      <c r="E36" s="26" t="s">
        <v>30</v>
      </c>
      <c r="F36" s="40"/>
      <c r="G36" s="148">
        <v>17184</v>
      </c>
      <c r="H36" s="148"/>
      <c r="J36" s="1"/>
      <c r="K36" s="1"/>
    </row>
    <row r="37" spans="1:11" x14ac:dyDescent="0.2">
      <c r="A37" s="24" t="s">
        <v>29</v>
      </c>
      <c r="B37" s="137" t="s">
        <v>136</v>
      </c>
      <c r="C37" s="137"/>
      <c r="D37" s="138"/>
      <c r="E37" s="25" t="s">
        <v>28</v>
      </c>
      <c r="F37" s="40"/>
      <c r="G37" s="148" t="s">
        <v>141</v>
      </c>
      <c r="H37" s="148"/>
      <c r="J37" s="1"/>
      <c r="K37" s="1"/>
    </row>
    <row r="38" spans="1:11" x14ac:dyDescent="0.2">
      <c r="A38" s="24" t="s">
        <v>138</v>
      </c>
      <c r="B38" s="152" t="s">
        <v>139</v>
      </c>
      <c r="C38" s="153"/>
      <c r="D38" s="118"/>
      <c r="E38" s="154" t="s">
        <v>27</v>
      </c>
      <c r="F38" s="154"/>
      <c r="G38" s="154"/>
      <c r="H38" s="14"/>
      <c r="J38" s="1"/>
      <c r="K38" s="1"/>
    </row>
    <row r="39" spans="1:11" x14ac:dyDescent="0.2">
      <c r="A39" s="24" t="s">
        <v>26</v>
      </c>
      <c r="B39" s="152" t="s">
        <v>137</v>
      </c>
      <c r="C39" s="153"/>
      <c r="D39" s="118"/>
      <c r="E39" s="154" t="s">
        <v>25</v>
      </c>
      <c r="F39" s="154"/>
      <c r="G39" s="154"/>
      <c r="H39" s="19"/>
      <c r="J39" s="1"/>
      <c r="K39" s="1"/>
    </row>
    <row r="40" spans="1:11" x14ac:dyDescent="0.2">
      <c r="A40" s="24" t="s">
        <v>24</v>
      </c>
      <c r="B40" s="155" t="s">
        <v>140</v>
      </c>
      <c r="C40" s="155"/>
      <c r="D40" s="155"/>
      <c r="E40" s="155"/>
      <c r="F40" s="155"/>
      <c r="G40" s="155"/>
      <c r="H40" s="156"/>
      <c r="J40" s="1"/>
      <c r="K40" s="1"/>
    </row>
    <row r="41" spans="1:11" x14ac:dyDescent="0.2">
      <c r="A41" s="24" t="s">
        <v>23</v>
      </c>
      <c r="B41" s="157" t="s">
        <v>180</v>
      </c>
      <c r="C41" s="157"/>
      <c r="D41" s="157"/>
      <c r="E41" s="157"/>
      <c r="F41" s="52"/>
      <c r="G41" s="53"/>
      <c r="H41" s="54"/>
      <c r="J41" s="1"/>
      <c r="K41" s="1"/>
    </row>
    <row r="42" spans="1:11" x14ac:dyDescent="0.2">
      <c r="A42" s="24" t="s">
        <v>22</v>
      </c>
      <c r="B42" s="155" t="s">
        <v>174</v>
      </c>
      <c r="C42" s="155"/>
      <c r="D42" s="155"/>
      <c r="E42" s="155"/>
      <c r="F42" s="155"/>
      <c r="G42" s="55"/>
      <c r="H42" s="56"/>
      <c r="J42" s="1"/>
      <c r="K42" s="1"/>
    </row>
    <row r="43" spans="1:11" x14ac:dyDescent="0.2">
      <c r="A43" s="150"/>
      <c r="B43" s="151"/>
      <c r="C43" s="151"/>
      <c r="D43" s="151"/>
      <c r="E43" s="151"/>
      <c r="F43" s="151"/>
      <c r="G43" s="151"/>
      <c r="H43" s="151"/>
      <c r="J43" s="1"/>
      <c r="K43" s="1"/>
    </row>
    <row r="44" spans="1:11" x14ac:dyDescent="0.2">
      <c r="A44" s="150" t="s">
        <v>53</v>
      </c>
      <c r="B44" s="150"/>
      <c r="C44" s="150"/>
      <c r="D44" s="150"/>
      <c r="E44" s="150"/>
      <c r="F44" s="150"/>
      <c r="G44" s="150"/>
      <c r="H44" s="150"/>
      <c r="J44" s="1"/>
      <c r="K44" s="1"/>
    </row>
    <row r="45" spans="1:11" x14ac:dyDescent="0.2">
      <c r="A45" s="158" t="s">
        <v>182</v>
      </c>
      <c r="B45" s="158"/>
      <c r="C45" s="158"/>
      <c r="D45" s="158"/>
      <c r="E45" s="158"/>
      <c r="F45" s="158"/>
      <c r="G45" s="158"/>
      <c r="H45" s="158"/>
      <c r="J45" s="1"/>
      <c r="K45" s="1"/>
    </row>
    <row r="46" spans="1:11" x14ac:dyDescent="0.2">
      <c r="A46" s="116"/>
      <c r="B46" s="23"/>
      <c r="C46" s="116"/>
      <c r="D46" s="116"/>
      <c r="E46" s="116"/>
      <c r="F46" s="41"/>
      <c r="G46" s="116"/>
      <c r="H46" s="116" t="s">
        <v>179</v>
      </c>
      <c r="J46" s="1"/>
      <c r="K46" s="1"/>
    </row>
    <row r="47" spans="1:11" s="21" customFormat="1" ht="15.75" x14ac:dyDescent="0.2">
      <c r="A47" s="136" t="s">
        <v>21</v>
      </c>
      <c r="B47" s="159" t="s">
        <v>20</v>
      </c>
      <c r="C47" s="159" t="s">
        <v>54</v>
      </c>
      <c r="D47" s="160" t="s">
        <v>55</v>
      </c>
      <c r="E47" s="159" t="s">
        <v>56</v>
      </c>
      <c r="F47" s="159"/>
      <c r="G47" s="159"/>
      <c r="H47" s="159"/>
    </row>
    <row r="48" spans="1:11" s="21" customFormat="1" ht="15.75" x14ac:dyDescent="0.2">
      <c r="A48" s="136"/>
      <c r="B48" s="159"/>
      <c r="C48" s="159"/>
      <c r="D48" s="161"/>
      <c r="E48" s="22" t="s">
        <v>57</v>
      </c>
      <c r="F48" s="42" t="s">
        <v>58</v>
      </c>
      <c r="G48" s="22" t="s">
        <v>59</v>
      </c>
      <c r="H48" s="22" t="s">
        <v>60</v>
      </c>
    </row>
    <row r="49" spans="1:17" x14ac:dyDescent="0.2">
      <c r="A49" s="15">
        <v>1</v>
      </c>
      <c r="B49" s="14">
        <v>2</v>
      </c>
      <c r="C49" s="14">
        <v>3</v>
      </c>
      <c r="D49" s="14">
        <v>4</v>
      </c>
      <c r="E49" s="14">
        <v>5</v>
      </c>
      <c r="F49" s="43">
        <v>6</v>
      </c>
      <c r="G49" s="14">
        <v>7</v>
      </c>
      <c r="H49" s="14">
        <v>8</v>
      </c>
      <c r="J49" s="1"/>
      <c r="K49" s="1"/>
    </row>
    <row r="50" spans="1:17" x14ac:dyDescent="0.2">
      <c r="A50" s="164" t="s">
        <v>19</v>
      </c>
      <c r="B50" s="164"/>
      <c r="C50" s="164"/>
      <c r="D50" s="164"/>
      <c r="E50" s="164"/>
      <c r="F50" s="164"/>
      <c r="G50" s="164"/>
      <c r="H50" s="164"/>
    </row>
    <row r="51" spans="1:17" s="18" customFormat="1" x14ac:dyDescent="0.2">
      <c r="A51" s="165" t="s">
        <v>18</v>
      </c>
      <c r="B51" s="165"/>
      <c r="C51" s="165"/>
      <c r="D51" s="165"/>
      <c r="E51" s="165"/>
      <c r="F51" s="165"/>
      <c r="G51" s="165"/>
      <c r="H51" s="165"/>
      <c r="I51" s="18" t="s">
        <v>175</v>
      </c>
      <c r="J51" s="21" t="s">
        <v>177</v>
      </c>
      <c r="K51" s="84"/>
    </row>
    <row r="52" spans="1:17" s="18" customFormat="1" x14ac:dyDescent="0.2">
      <c r="A52" s="9" t="s">
        <v>74</v>
      </c>
      <c r="B52" s="12">
        <v>1000</v>
      </c>
      <c r="C52" s="44">
        <v>19008.5</v>
      </c>
      <c r="D52" s="44">
        <v>20621.5</v>
      </c>
      <c r="E52" s="50">
        <v>4606.3999999999996</v>
      </c>
      <c r="F52" s="45">
        <v>5300.6</v>
      </c>
      <c r="G52" s="45">
        <v>5108.3999999999996</v>
      </c>
      <c r="H52" s="44">
        <v>5606.1</v>
      </c>
      <c r="I52" s="78" t="e">
        <f t="shared" ref="I52" si="0">I53+I54</f>
        <v>#REF!</v>
      </c>
      <c r="J52" s="84">
        <f>J53+J54</f>
        <v>-4000</v>
      </c>
      <c r="K52" s="89">
        <f>K53+K54</f>
        <v>1108.3999999999996</v>
      </c>
    </row>
    <row r="53" spans="1:17" s="94" customFormat="1" ht="37.5" x14ac:dyDescent="0.2">
      <c r="A53" s="95" t="s">
        <v>189</v>
      </c>
      <c r="B53" s="65">
        <v>1001</v>
      </c>
      <c r="C53" s="96">
        <v>0</v>
      </c>
      <c r="D53" s="96">
        <v>0</v>
      </c>
      <c r="E53" s="97">
        <v>0</v>
      </c>
      <c r="F53" s="97">
        <v>0</v>
      </c>
      <c r="G53" s="96">
        <v>0</v>
      </c>
      <c r="H53" s="96">
        <v>0</v>
      </c>
      <c r="I53" s="91" t="e">
        <f>#REF!</f>
        <v>#REF!</v>
      </c>
      <c r="J53" s="92">
        <v>0</v>
      </c>
      <c r="K53" s="93">
        <f t="shared" ref="K53:K84" si="1">G53+J53</f>
        <v>0</v>
      </c>
    </row>
    <row r="54" spans="1:17" s="18" customFormat="1" ht="37.5" x14ac:dyDescent="0.2">
      <c r="A54" s="64" t="s">
        <v>190</v>
      </c>
      <c r="B54" s="65">
        <v>1002</v>
      </c>
      <c r="C54" s="96">
        <v>19008.5</v>
      </c>
      <c r="D54" s="96">
        <v>20621.5</v>
      </c>
      <c r="E54" s="97">
        <v>4606.3999999999996</v>
      </c>
      <c r="F54" s="97">
        <v>5300.6</v>
      </c>
      <c r="G54" s="96">
        <v>5108.3999999999996</v>
      </c>
      <c r="H54" s="96">
        <v>5606.1</v>
      </c>
      <c r="I54" s="20" t="e">
        <f>#REF!</f>
        <v>#REF!</v>
      </c>
      <c r="J54" s="84">
        <v>-4000</v>
      </c>
      <c r="K54" s="89">
        <f t="shared" si="1"/>
        <v>1108.3999999999996</v>
      </c>
    </row>
    <row r="55" spans="1:17" s="18" customFormat="1" x14ac:dyDescent="0.2">
      <c r="A55" s="98" t="s">
        <v>75</v>
      </c>
      <c r="B55" s="99">
        <v>1010</v>
      </c>
      <c r="C55" s="96">
        <v>15323.099999999999</v>
      </c>
      <c r="D55" s="96">
        <v>16224.6</v>
      </c>
      <c r="E55" s="96">
        <v>4114.4000000000005</v>
      </c>
      <c r="F55" s="96">
        <v>4044.7</v>
      </c>
      <c r="G55" s="96">
        <v>3879.9</v>
      </c>
      <c r="H55" s="96">
        <v>4185.6000000000004</v>
      </c>
      <c r="I55" s="78" t="e">
        <f t="shared" ref="I55:J55" si="2">SUM(I56:I63)</f>
        <v>#REF!</v>
      </c>
      <c r="J55" s="78">
        <f t="shared" si="2"/>
        <v>0</v>
      </c>
      <c r="K55" s="89">
        <f t="shared" si="1"/>
        <v>3879.9</v>
      </c>
    </row>
    <row r="56" spans="1:17" s="18" customFormat="1" ht="37.5" x14ac:dyDescent="0.2">
      <c r="A56" s="119" t="s">
        <v>91</v>
      </c>
      <c r="B56" s="10">
        <v>1011</v>
      </c>
      <c r="C56" s="47">
        <v>0</v>
      </c>
      <c r="D56" s="47">
        <v>0</v>
      </c>
      <c r="E56" s="97">
        <v>0</v>
      </c>
      <c r="F56" s="100">
        <v>0</v>
      </c>
      <c r="G56" s="96">
        <v>0</v>
      </c>
      <c r="H56" s="96">
        <v>0</v>
      </c>
      <c r="I56" s="18">
        <v>0</v>
      </c>
      <c r="J56" s="84"/>
      <c r="K56" s="89">
        <f t="shared" si="1"/>
        <v>0</v>
      </c>
    </row>
    <row r="57" spans="1:17" s="18" customFormat="1" x14ac:dyDescent="0.2">
      <c r="A57" s="119" t="s">
        <v>92</v>
      </c>
      <c r="B57" s="10">
        <v>1012</v>
      </c>
      <c r="C57" s="47">
        <v>0</v>
      </c>
      <c r="D57" s="47">
        <v>0</v>
      </c>
      <c r="E57" s="97">
        <v>0</v>
      </c>
      <c r="F57" s="100">
        <v>0</v>
      </c>
      <c r="G57" s="96">
        <v>0</v>
      </c>
      <c r="H57" s="96">
        <v>0</v>
      </c>
      <c r="I57" s="18">
        <v>0</v>
      </c>
      <c r="J57" s="84"/>
      <c r="K57" s="89">
        <f t="shared" si="1"/>
        <v>0</v>
      </c>
    </row>
    <row r="58" spans="1:17" s="18" customFormat="1" x14ac:dyDescent="0.2">
      <c r="A58" s="119" t="s">
        <v>93</v>
      </c>
      <c r="B58" s="10">
        <v>1013</v>
      </c>
      <c r="C58" s="47">
        <v>0</v>
      </c>
      <c r="D58" s="47">
        <v>0</v>
      </c>
      <c r="E58" s="97">
        <v>0</v>
      </c>
      <c r="F58" s="100">
        <v>0</v>
      </c>
      <c r="G58" s="96">
        <v>0</v>
      </c>
      <c r="H58" s="96">
        <v>0</v>
      </c>
      <c r="I58" s="18">
        <v>0</v>
      </c>
      <c r="J58" s="84"/>
      <c r="K58" s="89">
        <f t="shared" si="1"/>
        <v>0</v>
      </c>
    </row>
    <row r="59" spans="1:17" s="18" customFormat="1" x14ac:dyDescent="0.2">
      <c r="A59" s="119" t="s">
        <v>94</v>
      </c>
      <c r="B59" s="10">
        <v>1014</v>
      </c>
      <c r="C59" s="47">
        <v>15315.3</v>
      </c>
      <c r="D59" s="96">
        <v>16216.800000000001</v>
      </c>
      <c r="E59" s="97">
        <v>4106.6000000000004</v>
      </c>
      <c r="F59" s="96">
        <v>4044.7</v>
      </c>
      <c r="G59" s="96">
        <v>3879.9</v>
      </c>
      <c r="H59" s="96">
        <v>4185.6000000000004</v>
      </c>
      <c r="I59" s="81" t="e">
        <f>#REF!</f>
        <v>#REF!</v>
      </c>
      <c r="J59" s="85">
        <v>0</v>
      </c>
      <c r="K59" s="89">
        <f t="shared" si="1"/>
        <v>3879.9</v>
      </c>
      <c r="Q59" s="20"/>
    </row>
    <row r="60" spans="1:17" s="18" customFormat="1" ht="37.5" x14ac:dyDescent="0.2">
      <c r="A60" s="16" t="s">
        <v>95</v>
      </c>
      <c r="B60" s="10">
        <v>1015</v>
      </c>
      <c r="C60" s="47">
        <v>7.8</v>
      </c>
      <c r="D60" s="47">
        <v>7.8</v>
      </c>
      <c r="E60" s="97">
        <v>7.8</v>
      </c>
      <c r="F60" s="100">
        <v>0</v>
      </c>
      <c r="G60" s="96">
        <v>0</v>
      </c>
      <c r="H60" s="96">
        <v>0</v>
      </c>
      <c r="J60" s="84"/>
      <c r="K60" s="89">
        <f t="shared" si="1"/>
        <v>0</v>
      </c>
      <c r="P60" s="20"/>
    </row>
    <row r="61" spans="1:17" s="18" customFormat="1" x14ac:dyDescent="0.2">
      <c r="A61" s="62" t="s">
        <v>96</v>
      </c>
      <c r="B61" s="10">
        <v>1016</v>
      </c>
      <c r="C61" s="46">
        <v>0</v>
      </c>
      <c r="D61" s="46">
        <v>0</v>
      </c>
      <c r="E61" s="48">
        <v>0</v>
      </c>
      <c r="F61" s="49">
        <v>0</v>
      </c>
      <c r="G61" s="46">
        <v>0</v>
      </c>
      <c r="H61" s="47">
        <v>0</v>
      </c>
      <c r="J61" s="84"/>
      <c r="K61" s="89">
        <f t="shared" si="1"/>
        <v>0</v>
      </c>
    </row>
    <row r="62" spans="1:17" s="18" customFormat="1" ht="37.5" x14ac:dyDescent="0.2">
      <c r="A62" s="119" t="s">
        <v>97</v>
      </c>
      <c r="B62" s="10">
        <v>1017</v>
      </c>
      <c r="C62" s="46">
        <v>0</v>
      </c>
      <c r="D62" s="46">
        <v>0</v>
      </c>
      <c r="E62" s="48">
        <v>0</v>
      </c>
      <c r="F62" s="49">
        <v>0</v>
      </c>
      <c r="G62" s="46">
        <v>0</v>
      </c>
      <c r="H62" s="47">
        <v>0</v>
      </c>
      <c r="J62" s="84"/>
      <c r="K62" s="89">
        <f t="shared" si="1"/>
        <v>0</v>
      </c>
    </row>
    <row r="63" spans="1:17" s="18" customFormat="1" ht="37.5" x14ac:dyDescent="0.2">
      <c r="A63" s="119" t="s">
        <v>98</v>
      </c>
      <c r="B63" s="10">
        <v>1018</v>
      </c>
      <c r="C63" s="46">
        <v>0</v>
      </c>
      <c r="D63" s="46">
        <v>0</v>
      </c>
      <c r="E63" s="48">
        <v>0</v>
      </c>
      <c r="F63" s="49">
        <v>0</v>
      </c>
      <c r="G63" s="46">
        <v>0</v>
      </c>
      <c r="H63" s="47">
        <v>0</v>
      </c>
      <c r="J63" s="84"/>
      <c r="K63" s="89">
        <f t="shared" si="1"/>
        <v>0</v>
      </c>
    </row>
    <row r="64" spans="1:17" s="18" customFormat="1" ht="37.5" x14ac:dyDescent="0.2">
      <c r="A64" s="134" t="s">
        <v>188</v>
      </c>
      <c r="B64" s="10">
        <v>1019</v>
      </c>
      <c r="C64" s="46">
        <v>0</v>
      </c>
      <c r="D64" s="46">
        <v>0</v>
      </c>
      <c r="E64" s="48">
        <v>0</v>
      </c>
      <c r="F64" s="49">
        <v>0</v>
      </c>
      <c r="G64" s="46">
        <v>0</v>
      </c>
      <c r="H64" s="47">
        <v>0</v>
      </c>
      <c r="J64" s="84"/>
      <c r="K64" s="89">
        <f t="shared" si="1"/>
        <v>0</v>
      </c>
    </row>
    <row r="65" spans="1:19" s="18" customFormat="1" x14ac:dyDescent="0.2">
      <c r="A65" s="9" t="s">
        <v>72</v>
      </c>
      <c r="B65" s="12">
        <v>1020</v>
      </c>
      <c r="C65" s="44">
        <v>100.4</v>
      </c>
      <c r="D65" s="44">
        <v>100.4</v>
      </c>
      <c r="E65" s="44">
        <v>25.1</v>
      </c>
      <c r="F65" s="44">
        <v>25.1</v>
      </c>
      <c r="G65" s="44">
        <v>25.1</v>
      </c>
      <c r="H65" s="44">
        <v>25.1</v>
      </c>
      <c r="I65" s="78">
        <f>I66+I68</f>
        <v>0</v>
      </c>
      <c r="J65" s="84">
        <v>143.80000000000001</v>
      </c>
      <c r="K65" s="89">
        <f t="shared" si="1"/>
        <v>168.9</v>
      </c>
    </row>
    <row r="66" spans="1:19" ht="37.5" x14ac:dyDescent="0.3">
      <c r="A66" s="63" t="s">
        <v>117</v>
      </c>
      <c r="B66" s="17">
        <v>1021</v>
      </c>
      <c r="C66" s="47">
        <v>100.4</v>
      </c>
      <c r="D66" s="96">
        <v>100.4</v>
      </c>
      <c r="E66" s="96">
        <v>25.1</v>
      </c>
      <c r="F66" s="96">
        <v>25.1</v>
      </c>
      <c r="G66" s="96">
        <v>25.1</v>
      </c>
      <c r="H66" s="96">
        <v>25.1</v>
      </c>
      <c r="I66" s="77"/>
      <c r="J66" s="21">
        <v>143.80000000000001</v>
      </c>
      <c r="K66" s="89">
        <f t="shared" si="1"/>
        <v>168.9</v>
      </c>
    </row>
    <row r="67" spans="1:19" ht="57.75" customHeight="1" x14ac:dyDescent="0.3">
      <c r="A67" s="63" t="s">
        <v>121</v>
      </c>
      <c r="B67" s="17" t="s">
        <v>122</v>
      </c>
      <c r="C67" s="47">
        <v>100.4</v>
      </c>
      <c r="D67" s="96">
        <v>100.4</v>
      </c>
      <c r="E67" s="96">
        <v>25.1</v>
      </c>
      <c r="F67" s="100">
        <v>25.1</v>
      </c>
      <c r="G67" s="96">
        <v>25.1</v>
      </c>
      <c r="H67" s="96">
        <v>25.1</v>
      </c>
      <c r="I67" s="77" t="e">
        <f>#REF!</f>
        <v>#REF!</v>
      </c>
      <c r="J67" s="21">
        <v>143.80000000000001</v>
      </c>
      <c r="K67" s="89">
        <f t="shared" si="1"/>
        <v>168.9</v>
      </c>
      <c r="P67" s="11"/>
    </row>
    <row r="68" spans="1:19" ht="21" customHeight="1" x14ac:dyDescent="0.3">
      <c r="A68" s="51" t="s">
        <v>99</v>
      </c>
      <c r="B68" s="17">
        <v>1022</v>
      </c>
      <c r="C68" s="47">
        <v>0</v>
      </c>
      <c r="D68" s="47">
        <v>0</v>
      </c>
      <c r="E68" s="47">
        <v>0</v>
      </c>
      <c r="F68" s="49">
        <v>0</v>
      </c>
      <c r="G68" s="47">
        <v>0</v>
      </c>
      <c r="H68" s="47">
        <v>0</v>
      </c>
      <c r="K68" s="89">
        <f t="shared" si="1"/>
        <v>0</v>
      </c>
    </row>
    <row r="69" spans="1:19" s="18" customFormat="1" ht="23.25" customHeight="1" x14ac:dyDescent="0.2">
      <c r="A69" s="9" t="s">
        <v>73</v>
      </c>
      <c r="B69" s="12">
        <v>1030</v>
      </c>
      <c r="C69" s="44">
        <v>0</v>
      </c>
      <c r="D69" s="44">
        <v>0</v>
      </c>
      <c r="E69" s="44">
        <v>0</v>
      </c>
      <c r="F69" s="45">
        <v>0</v>
      </c>
      <c r="G69" s="45">
        <v>0</v>
      </c>
      <c r="H69" s="44">
        <v>0</v>
      </c>
      <c r="I69" s="78">
        <f t="shared" ref="I69" si="3">I70</f>
        <v>0</v>
      </c>
      <c r="J69" s="84"/>
      <c r="K69" s="89">
        <f t="shared" si="1"/>
        <v>0</v>
      </c>
    </row>
    <row r="70" spans="1:19" s="18" customFormat="1" ht="19.5" customHeight="1" x14ac:dyDescent="0.2">
      <c r="A70" s="64" t="s">
        <v>100</v>
      </c>
      <c r="B70" s="17">
        <v>1031</v>
      </c>
      <c r="C70" s="46">
        <v>0</v>
      </c>
      <c r="D70" s="47">
        <v>0</v>
      </c>
      <c r="E70" s="46">
        <v>0</v>
      </c>
      <c r="F70" s="49">
        <v>0</v>
      </c>
      <c r="G70" s="47">
        <v>0</v>
      </c>
      <c r="H70" s="47">
        <v>0</v>
      </c>
      <c r="J70" s="84"/>
      <c r="K70" s="89">
        <f t="shared" si="1"/>
        <v>0</v>
      </c>
    </row>
    <row r="71" spans="1:19" s="18" customFormat="1" ht="19.5" customHeight="1" x14ac:dyDescent="0.2">
      <c r="A71" s="9" t="s">
        <v>46</v>
      </c>
      <c r="B71" s="12">
        <v>1040</v>
      </c>
      <c r="C71" s="44">
        <v>34432</v>
      </c>
      <c r="D71" s="44">
        <v>36946.5</v>
      </c>
      <c r="E71" s="44">
        <v>8745.9</v>
      </c>
      <c r="F71" s="44">
        <v>9370.4</v>
      </c>
      <c r="G71" s="44">
        <v>9013.4</v>
      </c>
      <c r="H71" s="44">
        <v>9816.8000000000011</v>
      </c>
      <c r="I71" s="78" t="e">
        <f t="shared" ref="I71:J71" si="4">I52+I55+I65+I69</f>
        <v>#REF!</v>
      </c>
      <c r="J71" s="78">
        <f t="shared" si="4"/>
        <v>-3856.2</v>
      </c>
      <c r="K71" s="89">
        <f t="shared" si="1"/>
        <v>5157.2</v>
      </c>
    </row>
    <row r="72" spans="1:19" ht="23.25" customHeight="1" x14ac:dyDescent="0.2">
      <c r="A72" s="9" t="s">
        <v>71</v>
      </c>
      <c r="B72" s="12">
        <v>1050</v>
      </c>
      <c r="C72" s="44">
        <v>24840.9</v>
      </c>
      <c r="D72" s="44">
        <v>27823.199999999997</v>
      </c>
      <c r="E72" s="44">
        <v>6353.9000000000005</v>
      </c>
      <c r="F72" s="44">
        <v>6897.9999999999991</v>
      </c>
      <c r="G72" s="44">
        <v>7201.6</v>
      </c>
      <c r="H72" s="44">
        <v>7369.6999999999989</v>
      </c>
      <c r="I72" s="78" t="e">
        <f>I73+I74+I75+I79+I80+I81+I82+I83+I84</f>
        <v>#REF!</v>
      </c>
      <c r="J72" s="78">
        <f>J73+J74+J75+J79+J80+J81+J82+J83+J84</f>
        <v>-5153.3</v>
      </c>
      <c r="K72" s="89">
        <f t="shared" si="1"/>
        <v>2048.3000000000002</v>
      </c>
    </row>
    <row r="73" spans="1:19" ht="21" customHeight="1" x14ac:dyDescent="0.2">
      <c r="A73" s="64" t="s">
        <v>102</v>
      </c>
      <c r="B73" s="65">
        <v>1051</v>
      </c>
      <c r="C73" s="96">
        <v>16485.400000000001</v>
      </c>
      <c r="D73" s="96">
        <v>17168.8</v>
      </c>
      <c r="E73" s="96">
        <v>3914.4</v>
      </c>
      <c r="F73" s="96">
        <v>4221.3999999999996</v>
      </c>
      <c r="G73" s="96">
        <v>4617.3999999999996</v>
      </c>
      <c r="H73" s="96">
        <v>4415.6000000000004</v>
      </c>
      <c r="J73" s="21">
        <v>-4000</v>
      </c>
      <c r="K73" s="89">
        <f t="shared" si="1"/>
        <v>617.39999999999964</v>
      </c>
      <c r="P73" s="13"/>
      <c r="Q73" s="13"/>
    </row>
    <row r="74" spans="1:19" ht="21.75" customHeight="1" x14ac:dyDescent="0.2">
      <c r="A74" s="64" t="s">
        <v>103</v>
      </c>
      <c r="B74" s="65">
        <v>1052</v>
      </c>
      <c r="C74" s="96">
        <v>3700.8</v>
      </c>
      <c r="D74" s="96">
        <v>3867.7999999999997</v>
      </c>
      <c r="E74" s="96">
        <v>887.8</v>
      </c>
      <c r="F74" s="96">
        <v>946.4</v>
      </c>
      <c r="G74" s="96">
        <v>1039.2</v>
      </c>
      <c r="H74" s="96">
        <v>994.4</v>
      </c>
      <c r="J74" s="21">
        <v>-873.4</v>
      </c>
      <c r="K74" s="89">
        <f t="shared" si="1"/>
        <v>165.80000000000007</v>
      </c>
      <c r="P74" s="77"/>
    </row>
    <row r="75" spans="1:19" s="69" customFormat="1" x14ac:dyDescent="0.2">
      <c r="A75" s="64" t="s">
        <v>118</v>
      </c>
      <c r="B75" s="102">
        <v>1053</v>
      </c>
      <c r="C75" s="96">
        <v>2153.6999999999998</v>
      </c>
      <c r="D75" s="96">
        <v>3794.4000000000005</v>
      </c>
      <c r="E75" s="97">
        <v>525.1</v>
      </c>
      <c r="F75" s="97">
        <v>1157.5</v>
      </c>
      <c r="G75" s="97">
        <v>1055.9000000000001</v>
      </c>
      <c r="H75" s="97">
        <v>1055.9000000000001</v>
      </c>
      <c r="I75" s="79">
        <f>I76+I77</f>
        <v>0</v>
      </c>
      <c r="J75" s="79">
        <f>J76+J77</f>
        <v>-120</v>
      </c>
      <c r="K75" s="89">
        <f t="shared" si="1"/>
        <v>935.90000000000009</v>
      </c>
      <c r="P75" s="129"/>
    </row>
    <row r="76" spans="1:19" ht="75" x14ac:dyDescent="0.2">
      <c r="A76" s="64" t="s">
        <v>90</v>
      </c>
      <c r="B76" s="102" t="s">
        <v>123</v>
      </c>
      <c r="C76" s="96">
        <v>417.5</v>
      </c>
      <c r="D76" s="96">
        <v>560.29999999999995</v>
      </c>
      <c r="E76" s="132">
        <v>121.9</v>
      </c>
      <c r="F76" s="103">
        <v>141</v>
      </c>
      <c r="G76" s="96">
        <v>148.69999999999999</v>
      </c>
      <c r="H76" s="96">
        <v>148.69999999999999</v>
      </c>
      <c r="J76" s="87">
        <v>-35</v>
      </c>
      <c r="K76" s="89">
        <f t="shared" si="1"/>
        <v>113.69999999999999</v>
      </c>
      <c r="Q76" s="11"/>
    </row>
    <row r="77" spans="1:19" x14ac:dyDescent="0.2">
      <c r="A77" s="64" t="s">
        <v>69</v>
      </c>
      <c r="B77" s="102" t="s">
        <v>124</v>
      </c>
      <c r="C77" s="96">
        <v>1736.2</v>
      </c>
      <c r="D77" s="96">
        <v>3234.1000000000004</v>
      </c>
      <c r="E77" s="97">
        <v>403.2</v>
      </c>
      <c r="F77" s="104">
        <v>1016.5</v>
      </c>
      <c r="G77" s="96">
        <v>907.2</v>
      </c>
      <c r="H77" s="96">
        <v>907.2</v>
      </c>
      <c r="J77" s="21">
        <v>-85</v>
      </c>
      <c r="K77" s="89">
        <f t="shared" si="1"/>
        <v>822.2</v>
      </c>
      <c r="P77" s="13"/>
    </row>
    <row r="78" spans="1:19" x14ac:dyDescent="0.2">
      <c r="A78" s="64" t="s">
        <v>70</v>
      </c>
      <c r="B78" s="102" t="s">
        <v>125</v>
      </c>
      <c r="C78" s="96">
        <v>0</v>
      </c>
      <c r="D78" s="96">
        <v>0</v>
      </c>
      <c r="E78" s="97">
        <v>0</v>
      </c>
      <c r="F78" s="104">
        <v>0</v>
      </c>
      <c r="G78" s="96">
        <v>0</v>
      </c>
      <c r="H78" s="96">
        <v>0</v>
      </c>
      <c r="K78" s="89">
        <f t="shared" si="1"/>
        <v>0</v>
      </c>
    </row>
    <row r="79" spans="1:19" ht="19.5" customHeight="1" x14ac:dyDescent="0.2">
      <c r="A79" s="64" t="s">
        <v>101</v>
      </c>
      <c r="B79" s="65">
        <v>1054</v>
      </c>
      <c r="C79" s="96">
        <v>1498</v>
      </c>
      <c r="D79" s="96">
        <v>1660.7</v>
      </c>
      <c r="E79" s="97">
        <v>625.6</v>
      </c>
      <c r="F79" s="105">
        <v>249.6</v>
      </c>
      <c r="G79" s="96">
        <v>210.8</v>
      </c>
      <c r="H79" s="96">
        <v>574.70000000000005</v>
      </c>
      <c r="I79" s="11" t="e">
        <f>D79+D89-#REF!</f>
        <v>#REF!</v>
      </c>
      <c r="J79" s="21">
        <v>-122.6</v>
      </c>
      <c r="K79" s="89">
        <f t="shared" si="1"/>
        <v>88.200000000000017</v>
      </c>
      <c r="Q79" s="77"/>
    </row>
    <row r="80" spans="1:19" ht="168.75" x14ac:dyDescent="0.2">
      <c r="A80" s="64" t="s">
        <v>104</v>
      </c>
      <c r="B80" s="102">
        <v>1055</v>
      </c>
      <c r="C80" s="96">
        <v>612.79999999999995</v>
      </c>
      <c r="D80" s="96">
        <v>856.7</v>
      </c>
      <c r="E80" s="97">
        <v>282.3</v>
      </c>
      <c r="F80" s="103">
        <v>204.4</v>
      </c>
      <c r="G80" s="96">
        <v>159.6</v>
      </c>
      <c r="H80" s="96">
        <v>210.4</v>
      </c>
      <c r="J80" s="21">
        <v>-37.299999999999997</v>
      </c>
      <c r="K80" s="89">
        <f t="shared" si="1"/>
        <v>122.3</v>
      </c>
      <c r="Q80" s="11"/>
      <c r="S80" s="11"/>
    </row>
    <row r="81" spans="1:18" ht="37.5" x14ac:dyDescent="0.2">
      <c r="A81" s="64" t="s">
        <v>105</v>
      </c>
      <c r="B81" s="102">
        <v>1056</v>
      </c>
      <c r="C81" s="96">
        <v>390.2</v>
      </c>
      <c r="D81" s="96">
        <v>474.8</v>
      </c>
      <c r="E81" s="97">
        <v>118.7</v>
      </c>
      <c r="F81" s="105">
        <v>118.7</v>
      </c>
      <c r="G81" s="96">
        <v>118.7</v>
      </c>
      <c r="H81" s="96">
        <v>118.7</v>
      </c>
      <c r="K81" s="89">
        <f t="shared" si="1"/>
        <v>118.7</v>
      </c>
      <c r="P81" s="128"/>
    </row>
    <row r="82" spans="1:18" x14ac:dyDescent="0.2">
      <c r="A82" s="64" t="s">
        <v>106</v>
      </c>
      <c r="B82" s="102">
        <v>1057</v>
      </c>
      <c r="C82" s="96">
        <v>0</v>
      </c>
      <c r="D82" s="96">
        <v>0</v>
      </c>
      <c r="E82" s="97">
        <v>0</v>
      </c>
      <c r="F82" s="105">
        <v>0</v>
      </c>
      <c r="G82" s="96">
        <v>0</v>
      </c>
      <c r="H82" s="96">
        <v>0</v>
      </c>
      <c r="K82" s="89">
        <f t="shared" si="1"/>
        <v>0</v>
      </c>
    </row>
    <row r="83" spans="1:18" ht="37.5" x14ac:dyDescent="0.2">
      <c r="A83" s="64" t="s">
        <v>107</v>
      </c>
      <c r="B83" s="102">
        <v>1058</v>
      </c>
      <c r="C83" s="96">
        <v>0</v>
      </c>
      <c r="D83" s="96">
        <v>0</v>
      </c>
      <c r="E83" s="97">
        <v>0</v>
      </c>
      <c r="F83" s="105">
        <v>0</v>
      </c>
      <c r="G83" s="96">
        <v>0</v>
      </c>
      <c r="H83" s="96">
        <v>0</v>
      </c>
      <c r="K83" s="89">
        <f t="shared" si="1"/>
        <v>0</v>
      </c>
    </row>
    <row r="84" spans="1:18" x14ac:dyDescent="0.2">
      <c r="A84" s="64" t="s">
        <v>108</v>
      </c>
      <c r="B84" s="102">
        <v>1059</v>
      </c>
      <c r="C84" s="96">
        <v>0</v>
      </c>
      <c r="D84" s="96">
        <v>0</v>
      </c>
      <c r="E84" s="97">
        <v>0</v>
      </c>
      <c r="F84" s="105">
        <v>0</v>
      </c>
      <c r="G84" s="96">
        <v>0</v>
      </c>
      <c r="H84" s="96">
        <v>0</v>
      </c>
      <c r="K84" s="89">
        <f t="shared" si="1"/>
        <v>0</v>
      </c>
    </row>
    <row r="85" spans="1:18" x14ac:dyDescent="0.2">
      <c r="A85" s="98" t="s">
        <v>76</v>
      </c>
      <c r="B85" s="99">
        <v>1060</v>
      </c>
      <c r="C85" s="96">
        <v>5946.9999999999991</v>
      </c>
      <c r="D85" s="96">
        <v>5996.4</v>
      </c>
      <c r="E85" s="96">
        <v>1330.6</v>
      </c>
      <c r="F85" s="96">
        <v>1512.2999999999997</v>
      </c>
      <c r="G85" s="96">
        <v>1610.2</v>
      </c>
      <c r="H85" s="96">
        <v>1543.3000000000002</v>
      </c>
      <c r="I85" s="78">
        <f t="shared" ref="I85:J85" si="5">I86+I87+I88+I89+I90+I91+I92+I93+I94</f>
        <v>0</v>
      </c>
      <c r="J85" s="78">
        <f t="shared" si="5"/>
        <v>-1160.4000000000001</v>
      </c>
      <c r="K85" s="89">
        <f t="shared" ref="K85:K116" si="6">G85+J85</f>
        <v>449.79999999999995</v>
      </c>
    </row>
    <row r="86" spans="1:18" x14ac:dyDescent="0.2">
      <c r="A86" s="64" t="s">
        <v>102</v>
      </c>
      <c r="B86" s="66">
        <v>1061</v>
      </c>
      <c r="C86" s="96">
        <v>4377.2</v>
      </c>
      <c r="D86" s="96">
        <v>4163.7</v>
      </c>
      <c r="E86" s="101">
        <v>918.2</v>
      </c>
      <c r="F86" s="106">
        <v>1055.4000000000001</v>
      </c>
      <c r="G86" s="100">
        <v>1154.4000000000001</v>
      </c>
      <c r="H86" s="101">
        <v>1035.7</v>
      </c>
      <c r="J86" s="21">
        <v>-1000</v>
      </c>
      <c r="K86" s="89">
        <f t="shared" si="6"/>
        <v>154.40000000000009</v>
      </c>
      <c r="L86" s="11"/>
      <c r="M86" s="11"/>
      <c r="N86" s="11"/>
      <c r="O86" s="11"/>
      <c r="P86" s="11"/>
      <c r="Q86" s="11"/>
    </row>
    <row r="87" spans="1:18" x14ac:dyDescent="0.2">
      <c r="A87" s="64" t="s">
        <v>103</v>
      </c>
      <c r="B87" s="66">
        <v>1062</v>
      </c>
      <c r="C87" s="96">
        <v>962.4</v>
      </c>
      <c r="D87" s="101">
        <v>937.7</v>
      </c>
      <c r="E87" s="96">
        <v>208.3</v>
      </c>
      <c r="F87" s="96">
        <v>236.6</v>
      </c>
      <c r="G87" s="96">
        <v>259.8</v>
      </c>
      <c r="H87" s="96">
        <v>233</v>
      </c>
      <c r="I87" s="11"/>
      <c r="J87" s="21">
        <v>-200</v>
      </c>
      <c r="K87" s="89">
        <f t="shared" si="6"/>
        <v>59.800000000000011</v>
      </c>
    </row>
    <row r="88" spans="1:18" ht="112.5" x14ac:dyDescent="0.2">
      <c r="A88" s="64" t="s">
        <v>109</v>
      </c>
      <c r="B88" s="66">
        <v>1063</v>
      </c>
      <c r="C88" s="96">
        <v>103.4</v>
      </c>
      <c r="D88" s="96">
        <v>333</v>
      </c>
      <c r="E88" s="96">
        <v>40.6</v>
      </c>
      <c r="F88" s="133">
        <v>94</v>
      </c>
      <c r="G88" s="96">
        <v>99.2</v>
      </c>
      <c r="H88" s="96">
        <v>99.2</v>
      </c>
      <c r="I88" s="77"/>
      <c r="J88" s="87">
        <v>69.5</v>
      </c>
      <c r="K88" s="89">
        <f t="shared" si="6"/>
        <v>168.7</v>
      </c>
      <c r="R88" s="11"/>
    </row>
    <row r="89" spans="1:18" ht="37.5" x14ac:dyDescent="0.2">
      <c r="A89" s="95" t="s">
        <v>101</v>
      </c>
      <c r="B89" s="66">
        <v>1064</v>
      </c>
      <c r="C89" s="96">
        <v>264.39999999999998</v>
      </c>
      <c r="D89" s="96">
        <v>293.10000000000002</v>
      </c>
      <c r="E89" s="96">
        <v>110.4</v>
      </c>
      <c r="F89" s="133">
        <v>44.1</v>
      </c>
      <c r="G89" s="96">
        <v>37.200000000000003</v>
      </c>
      <c r="H89" s="96">
        <v>101.4</v>
      </c>
      <c r="I89" s="77"/>
      <c r="J89" s="21">
        <v>-13.4</v>
      </c>
      <c r="K89" s="89">
        <f t="shared" si="6"/>
        <v>23.800000000000004</v>
      </c>
    </row>
    <row r="90" spans="1:18" ht="112.5" x14ac:dyDescent="0.2">
      <c r="A90" s="95" t="s">
        <v>126</v>
      </c>
      <c r="B90" s="66">
        <v>1065</v>
      </c>
      <c r="C90" s="96">
        <v>215.8</v>
      </c>
      <c r="D90" s="96">
        <v>200.5</v>
      </c>
      <c r="E90" s="96">
        <v>38.5</v>
      </c>
      <c r="F90" s="133">
        <v>57.6</v>
      </c>
      <c r="G90" s="96">
        <v>45</v>
      </c>
      <c r="H90" s="96">
        <v>59.4</v>
      </c>
      <c r="I90" s="77"/>
      <c r="J90" s="88">
        <v>-3.3</v>
      </c>
      <c r="K90" s="89">
        <f t="shared" si="6"/>
        <v>41.7</v>
      </c>
    </row>
    <row r="91" spans="1:18" ht="56.25" x14ac:dyDescent="0.2">
      <c r="A91" s="64" t="s">
        <v>110</v>
      </c>
      <c r="B91" s="66">
        <v>1066</v>
      </c>
      <c r="C91" s="96">
        <v>4.2</v>
      </c>
      <c r="D91" s="96">
        <v>31.2</v>
      </c>
      <c r="E91" s="96">
        <v>7.8</v>
      </c>
      <c r="F91" s="96">
        <v>7.8</v>
      </c>
      <c r="G91" s="96">
        <v>7.8</v>
      </c>
      <c r="H91" s="96">
        <v>7.8</v>
      </c>
      <c r="J91" s="21">
        <v>-4.4000000000000004</v>
      </c>
      <c r="K91" s="89">
        <f t="shared" si="6"/>
        <v>3.3999999999999995</v>
      </c>
    </row>
    <row r="92" spans="1:18" x14ac:dyDescent="0.2">
      <c r="A92" s="64" t="s">
        <v>106</v>
      </c>
      <c r="B92" s="66">
        <v>1067</v>
      </c>
      <c r="C92" s="96">
        <v>0</v>
      </c>
      <c r="D92" s="96">
        <v>7.2</v>
      </c>
      <c r="E92" s="96">
        <v>1.8</v>
      </c>
      <c r="F92" s="100">
        <v>1.8</v>
      </c>
      <c r="G92" s="96">
        <v>1.8</v>
      </c>
      <c r="H92" s="96">
        <v>1.8</v>
      </c>
      <c r="J92" s="21">
        <v>-5</v>
      </c>
      <c r="K92" s="89">
        <f t="shared" si="6"/>
        <v>-3.2</v>
      </c>
    </row>
    <row r="93" spans="1:18" ht="37.5" x14ac:dyDescent="0.2">
      <c r="A93" s="64" t="s">
        <v>107</v>
      </c>
      <c r="B93" s="66">
        <v>1068</v>
      </c>
      <c r="C93" s="96">
        <v>19.600000000000001</v>
      </c>
      <c r="D93" s="96">
        <v>30</v>
      </c>
      <c r="E93" s="96">
        <v>5</v>
      </c>
      <c r="F93" s="100">
        <v>15</v>
      </c>
      <c r="G93" s="96">
        <v>5</v>
      </c>
      <c r="H93" s="96">
        <v>5</v>
      </c>
      <c r="J93" s="21">
        <v>-3.8</v>
      </c>
      <c r="K93" s="89">
        <f t="shared" si="6"/>
        <v>1.2000000000000002</v>
      </c>
    </row>
    <row r="94" spans="1:18" x14ac:dyDescent="0.2">
      <c r="A94" s="64" t="s">
        <v>108</v>
      </c>
      <c r="B94" s="66">
        <v>1069</v>
      </c>
      <c r="C94" s="96">
        <v>0</v>
      </c>
      <c r="D94" s="96">
        <v>0</v>
      </c>
      <c r="E94" s="96">
        <v>0</v>
      </c>
      <c r="F94" s="100">
        <v>0</v>
      </c>
      <c r="G94" s="96">
        <v>0</v>
      </c>
      <c r="H94" s="96">
        <v>0</v>
      </c>
      <c r="K94" s="89">
        <f t="shared" si="6"/>
        <v>0</v>
      </c>
    </row>
    <row r="95" spans="1:18" x14ac:dyDescent="0.2">
      <c r="A95" s="107" t="s">
        <v>77</v>
      </c>
      <c r="B95" s="99">
        <v>1070</v>
      </c>
      <c r="C95" s="96">
        <v>256.60000000000002</v>
      </c>
      <c r="D95" s="96">
        <v>325.60000000000002</v>
      </c>
      <c r="E95" s="96">
        <v>113.8</v>
      </c>
      <c r="F95" s="96">
        <v>52.7</v>
      </c>
      <c r="G95" s="96">
        <v>82.4</v>
      </c>
      <c r="H95" s="96">
        <v>76.7</v>
      </c>
      <c r="I95" s="79">
        <f>F95+G95+H95</f>
        <v>211.8</v>
      </c>
      <c r="J95" s="79">
        <f>SUM(J96:J103)</f>
        <v>0.79999999999999982</v>
      </c>
      <c r="K95" s="89">
        <f t="shared" si="6"/>
        <v>83.2</v>
      </c>
    </row>
    <row r="96" spans="1:18" x14ac:dyDescent="0.2">
      <c r="A96" s="64" t="s">
        <v>111</v>
      </c>
      <c r="B96" s="65">
        <v>1071</v>
      </c>
      <c r="C96" s="96">
        <v>0</v>
      </c>
      <c r="D96" s="96">
        <v>0</v>
      </c>
      <c r="E96" s="96">
        <v>0</v>
      </c>
      <c r="F96" s="100">
        <v>0</v>
      </c>
      <c r="G96" s="96">
        <v>0</v>
      </c>
      <c r="H96" s="96">
        <v>0</v>
      </c>
      <c r="K96" s="89">
        <f t="shared" si="6"/>
        <v>0</v>
      </c>
    </row>
    <row r="97" spans="1:17" ht="51" customHeight="1" x14ac:dyDescent="0.2">
      <c r="A97" s="64" t="s">
        <v>112</v>
      </c>
      <c r="B97" s="65">
        <v>1072</v>
      </c>
      <c r="C97" s="96">
        <v>176.3</v>
      </c>
      <c r="D97" s="96">
        <v>227.8</v>
      </c>
      <c r="E97" s="96">
        <v>89.8</v>
      </c>
      <c r="F97" s="100">
        <v>28.3</v>
      </c>
      <c r="G97" s="96">
        <v>56.7</v>
      </c>
      <c r="H97" s="96">
        <v>53</v>
      </c>
      <c r="I97" s="11"/>
      <c r="J97" s="21">
        <v>2.5</v>
      </c>
      <c r="K97" s="89">
        <f t="shared" si="6"/>
        <v>59.2</v>
      </c>
    </row>
    <row r="98" spans="1:17" ht="37.5" x14ac:dyDescent="0.2">
      <c r="A98" s="64" t="s">
        <v>127</v>
      </c>
      <c r="B98" s="65">
        <v>1073</v>
      </c>
      <c r="C98" s="96">
        <v>0</v>
      </c>
      <c r="D98" s="96">
        <v>0</v>
      </c>
      <c r="E98" s="96">
        <v>0</v>
      </c>
      <c r="F98" s="100">
        <v>0</v>
      </c>
      <c r="G98" s="96">
        <v>0</v>
      </c>
      <c r="H98" s="96">
        <v>0</v>
      </c>
      <c r="K98" s="89">
        <f t="shared" si="6"/>
        <v>0</v>
      </c>
    </row>
    <row r="99" spans="1:17" ht="37.5" x14ac:dyDescent="0.2">
      <c r="A99" s="64" t="s">
        <v>113</v>
      </c>
      <c r="B99" s="65">
        <v>1074</v>
      </c>
      <c r="C99" s="96">
        <v>0</v>
      </c>
      <c r="D99" s="96">
        <v>0</v>
      </c>
      <c r="E99" s="96">
        <v>0</v>
      </c>
      <c r="F99" s="100">
        <v>0</v>
      </c>
      <c r="G99" s="96">
        <v>0</v>
      </c>
      <c r="H99" s="96">
        <v>0</v>
      </c>
      <c r="K99" s="89">
        <f t="shared" si="6"/>
        <v>0</v>
      </c>
    </row>
    <row r="100" spans="1:17" x14ac:dyDescent="0.2">
      <c r="A100" s="64" t="s">
        <v>128</v>
      </c>
      <c r="B100" s="65">
        <v>1075</v>
      </c>
      <c r="C100" s="96">
        <v>0</v>
      </c>
      <c r="D100" s="96">
        <v>0</v>
      </c>
      <c r="E100" s="96">
        <v>0</v>
      </c>
      <c r="F100" s="100">
        <v>0</v>
      </c>
      <c r="G100" s="96">
        <v>0</v>
      </c>
      <c r="H100" s="96">
        <v>0</v>
      </c>
      <c r="K100" s="89">
        <f t="shared" si="6"/>
        <v>0</v>
      </c>
    </row>
    <row r="101" spans="1:17" ht="36" customHeight="1" x14ac:dyDescent="0.2">
      <c r="A101" s="64" t="s">
        <v>114</v>
      </c>
      <c r="B101" s="65">
        <v>1076</v>
      </c>
      <c r="C101" s="96">
        <v>24.4</v>
      </c>
      <c r="D101" s="96">
        <v>33</v>
      </c>
      <c r="E101" s="96">
        <v>7.8</v>
      </c>
      <c r="F101" s="100">
        <v>8.1999999999999993</v>
      </c>
      <c r="G101" s="96">
        <v>9.5</v>
      </c>
      <c r="H101" s="96">
        <v>7.5</v>
      </c>
      <c r="J101" s="21">
        <v>-2.2000000000000002</v>
      </c>
      <c r="K101" s="89">
        <f t="shared" si="6"/>
        <v>7.3</v>
      </c>
    </row>
    <row r="102" spans="1:17" x14ac:dyDescent="0.2">
      <c r="A102" s="64" t="s">
        <v>129</v>
      </c>
      <c r="B102" s="65">
        <v>1077</v>
      </c>
      <c r="C102" s="96">
        <v>55.9</v>
      </c>
      <c r="D102" s="96">
        <v>64.8</v>
      </c>
      <c r="E102" s="96">
        <v>16.2</v>
      </c>
      <c r="F102" s="100">
        <v>16.2</v>
      </c>
      <c r="G102" s="96">
        <v>16.2</v>
      </c>
      <c r="H102" s="96">
        <v>16.2</v>
      </c>
      <c r="J102" s="21">
        <v>0.5</v>
      </c>
      <c r="K102" s="89">
        <f t="shared" si="6"/>
        <v>16.7</v>
      </c>
    </row>
    <row r="103" spans="1:17" x14ac:dyDescent="0.2">
      <c r="A103" s="64" t="s">
        <v>115</v>
      </c>
      <c r="B103" s="65">
        <v>1078</v>
      </c>
      <c r="C103" s="96">
        <v>0</v>
      </c>
      <c r="D103" s="96">
        <v>0</v>
      </c>
      <c r="E103" s="96">
        <v>0</v>
      </c>
      <c r="F103" s="100">
        <v>0</v>
      </c>
      <c r="G103" s="96">
        <v>0</v>
      </c>
      <c r="H103" s="96">
        <v>0</v>
      </c>
      <c r="K103" s="89">
        <f t="shared" si="6"/>
        <v>0</v>
      </c>
    </row>
    <row r="104" spans="1:17" x14ac:dyDescent="0.2">
      <c r="A104" s="98" t="s">
        <v>78</v>
      </c>
      <c r="B104" s="99">
        <v>1080</v>
      </c>
      <c r="C104" s="96">
        <v>0</v>
      </c>
      <c r="D104" s="96">
        <v>0</v>
      </c>
      <c r="E104" s="96">
        <v>0</v>
      </c>
      <c r="F104" s="100">
        <v>0</v>
      </c>
      <c r="G104" s="100">
        <v>0</v>
      </c>
      <c r="H104" s="100">
        <v>0</v>
      </c>
      <c r="I104" s="82" t="s">
        <v>176</v>
      </c>
      <c r="K104" s="89">
        <f t="shared" si="6"/>
        <v>0</v>
      </c>
    </row>
    <row r="105" spans="1:17" x14ac:dyDescent="0.2">
      <c r="A105" s="64" t="s">
        <v>116</v>
      </c>
      <c r="B105" s="65" t="s">
        <v>17</v>
      </c>
      <c r="C105" s="96">
        <v>0</v>
      </c>
      <c r="D105" s="96">
        <v>0</v>
      </c>
      <c r="E105" s="96">
        <v>0</v>
      </c>
      <c r="F105" s="100">
        <v>0</v>
      </c>
      <c r="G105" s="96">
        <v>0</v>
      </c>
      <c r="H105" s="96">
        <v>0</v>
      </c>
      <c r="I105" s="83"/>
      <c r="K105" s="89">
        <f t="shared" si="6"/>
        <v>0</v>
      </c>
    </row>
    <row r="106" spans="1:17" ht="24" customHeight="1" x14ac:dyDescent="0.2">
      <c r="A106" s="98" t="s">
        <v>47</v>
      </c>
      <c r="B106" s="99">
        <v>1090</v>
      </c>
      <c r="C106" s="96">
        <v>31044.5</v>
      </c>
      <c r="D106" s="96">
        <v>34145.199999999997</v>
      </c>
      <c r="E106" s="96">
        <v>7798.3</v>
      </c>
      <c r="F106" s="96">
        <v>8463</v>
      </c>
      <c r="G106" s="96">
        <v>8894.2000000000007</v>
      </c>
      <c r="H106" s="96">
        <v>8989.7000000000007</v>
      </c>
      <c r="I106" s="79">
        <f>F106+G106+H106</f>
        <v>26346.9</v>
      </c>
      <c r="J106" s="79" t="e">
        <f>G106+H106+#REF!</f>
        <v>#REF!</v>
      </c>
      <c r="K106" s="89" t="e">
        <f t="shared" si="6"/>
        <v>#REF!</v>
      </c>
      <c r="Q106" s="11"/>
    </row>
    <row r="107" spans="1:17" ht="25.15" customHeight="1" x14ac:dyDescent="0.2">
      <c r="A107" s="98" t="s">
        <v>130</v>
      </c>
      <c r="B107" s="99">
        <v>1100</v>
      </c>
      <c r="C107" s="96">
        <v>3387.5</v>
      </c>
      <c r="D107" s="96">
        <v>2801.3000000000029</v>
      </c>
      <c r="E107" s="96">
        <v>947.59999999999945</v>
      </c>
      <c r="F107" s="96">
        <v>907.39999999999964</v>
      </c>
      <c r="G107" s="96">
        <v>119.19999999999891</v>
      </c>
      <c r="H107" s="96">
        <v>827.10000000000036</v>
      </c>
      <c r="I107" s="79">
        <f>F107+G107+H107</f>
        <v>1853.6999999999989</v>
      </c>
      <c r="J107" s="79" t="e">
        <f>G107+H107+#REF!</f>
        <v>#REF!</v>
      </c>
      <c r="K107" s="89" t="e">
        <f t="shared" si="6"/>
        <v>#REF!</v>
      </c>
    </row>
    <row r="108" spans="1:17" ht="28.15" customHeight="1" x14ac:dyDescent="0.2">
      <c r="A108" s="166" t="s">
        <v>48</v>
      </c>
      <c r="B108" s="166"/>
      <c r="C108" s="166"/>
      <c r="D108" s="166"/>
      <c r="E108" s="166"/>
      <c r="F108" s="166"/>
      <c r="G108" s="166"/>
      <c r="H108" s="166"/>
      <c r="I108" s="83"/>
      <c r="K108" s="89">
        <f t="shared" si="6"/>
        <v>0</v>
      </c>
    </row>
    <row r="109" spans="1:17" x14ac:dyDescent="0.2">
      <c r="A109" s="98" t="s">
        <v>79</v>
      </c>
      <c r="B109" s="115">
        <v>2000</v>
      </c>
      <c r="C109" s="96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K109" s="89">
        <f t="shared" si="6"/>
        <v>0</v>
      </c>
    </row>
    <row r="110" spans="1:17" x14ac:dyDescent="0.2">
      <c r="A110" s="64" t="s">
        <v>81</v>
      </c>
      <c r="B110" s="102">
        <v>2010</v>
      </c>
      <c r="C110" s="96">
        <v>0</v>
      </c>
      <c r="D110" s="96">
        <v>0</v>
      </c>
      <c r="E110" s="96">
        <v>0</v>
      </c>
      <c r="F110" s="100">
        <v>0</v>
      </c>
      <c r="G110" s="100">
        <v>0</v>
      </c>
      <c r="H110" s="100">
        <v>0</v>
      </c>
      <c r="K110" s="89">
        <f t="shared" si="6"/>
        <v>0</v>
      </c>
    </row>
    <row r="111" spans="1:17" ht="23.25" customHeight="1" x14ac:dyDescent="0.2">
      <c r="A111" s="64" t="s">
        <v>82</v>
      </c>
      <c r="B111" s="102">
        <v>2020</v>
      </c>
      <c r="C111" s="108">
        <v>0</v>
      </c>
      <c r="D111" s="96">
        <v>0</v>
      </c>
      <c r="E111" s="96">
        <v>0</v>
      </c>
      <c r="F111" s="100">
        <v>0</v>
      </c>
      <c r="G111" s="100">
        <v>0</v>
      </c>
      <c r="H111" s="100">
        <v>0</v>
      </c>
      <c r="K111" s="89">
        <f t="shared" si="6"/>
        <v>0</v>
      </c>
    </row>
    <row r="112" spans="1:17" ht="40.9" customHeight="1" x14ac:dyDescent="0.2">
      <c r="A112" s="64" t="s">
        <v>83</v>
      </c>
      <c r="B112" s="102">
        <v>2030</v>
      </c>
      <c r="C112" s="96">
        <v>0</v>
      </c>
      <c r="D112" s="96">
        <v>0</v>
      </c>
      <c r="E112" s="96">
        <v>0</v>
      </c>
      <c r="F112" s="100">
        <v>0</v>
      </c>
      <c r="G112" s="100">
        <v>0</v>
      </c>
      <c r="H112" s="100">
        <v>0</v>
      </c>
      <c r="K112" s="89">
        <f t="shared" si="6"/>
        <v>0</v>
      </c>
    </row>
    <row r="113" spans="1:11" ht="25.9" customHeight="1" x14ac:dyDescent="0.2">
      <c r="A113" s="64" t="s">
        <v>84</v>
      </c>
      <c r="B113" s="102">
        <v>2040</v>
      </c>
      <c r="C113" s="108">
        <v>0</v>
      </c>
      <c r="D113" s="96">
        <v>0</v>
      </c>
      <c r="E113" s="96">
        <v>0</v>
      </c>
      <c r="F113" s="100">
        <v>0</v>
      </c>
      <c r="G113" s="100">
        <v>0</v>
      </c>
      <c r="H113" s="100">
        <v>0</v>
      </c>
      <c r="K113" s="89">
        <f t="shared" si="6"/>
        <v>0</v>
      </c>
    </row>
    <row r="114" spans="1:11" ht="42.75" customHeight="1" x14ac:dyDescent="0.2">
      <c r="A114" s="64" t="s">
        <v>85</v>
      </c>
      <c r="B114" s="102">
        <v>2050</v>
      </c>
      <c r="C114" s="96">
        <v>0</v>
      </c>
      <c r="D114" s="96">
        <v>0</v>
      </c>
      <c r="E114" s="96">
        <v>0</v>
      </c>
      <c r="F114" s="100">
        <v>0</v>
      </c>
      <c r="G114" s="100">
        <v>0</v>
      </c>
      <c r="H114" s="100">
        <v>0</v>
      </c>
      <c r="K114" s="89">
        <f t="shared" si="6"/>
        <v>0</v>
      </c>
    </row>
    <row r="115" spans="1:11" ht="22.15" customHeight="1" x14ac:dyDescent="0.2">
      <c r="A115" s="64" t="s">
        <v>86</v>
      </c>
      <c r="B115" s="102">
        <v>2060</v>
      </c>
      <c r="C115" s="96">
        <v>0</v>
      </c>
      <c r="D115" s="96">
        <v>0</v>
      </c>
      <c r="E115" s="96">
        <v>0</v>
      </c>
      <c r="F115" s="100">
        <v>0</v>
      </c>
      <c r="G115" s="100">
        <v>0</v>
      </c>
      <c r="H115" s="100">
        <v>0</v>
      </c>
      <c r="K115" s="89">
        <f t="shared" si="6"/>
        <v>0</v>
      </c>
    </row>
    <row r="116" spans="1:11" ht="24.6" customHeight="1" x14ac:dyDescent="0.2">
      <c r="A116" s="64" t="s">
        <v>16</v>
      </c>
      <c r="B116" s="102">
        <v>2100</v>
      </c>
      <c r="C116" s="96">
        <v>8144.5</v>
      </c>
      <c r="D116" s="96">
        <v>8151.9</v>
      </c>
      <c r="E116" s="96">
        <v>8151.9</v>
      </c>
      <c r="F116" s="96">
        <v>8151.9</v>
      </c>
      <c r="G116" s="96">
        <v>8151.9</v>
      </c>
      <c r="H116" s="96">
        <v>8151.9</v>
      </c>
      <c r="J116" s="21">
        <v>0</v>
      </c>
      <c r="K116" s="89">
        <f t="shared" si="6"/>
        <v>8151.9</v>
      </c>
    </row>
    <row r="117" spans="1:11" ht="22.15" customHeight="1" x14ac:dyDescent="0.2">
      <c r="A117" s="64" t="s">
        <v>15</v>
      </c>
      <c r="B117" s="102">
        <v>2200</v>
      </c>
      <c r="C117" s="96">
        <v>4512.1000000000004</v>
      </c>
      <c r="D117" s="96">
        <v>5271.5</v>
      </c>
      <c r="E117" s="96">
        <v>4891.7</v>
      </c>
      <c r="F117" s="100">
        <v>5018.3</v>
      </c>
      <c r="G117" s="100">
        <v>5144.8999999999996</v>
      </c>
      <c r="H117" s="100">
        <v>5271.5</v>
      </c>
      <c r="J117" s="21">
        <v>97.8</v>
      </c>
      <c r="K117" s="89">
        <f t="shared" ref="K117:K148" si="7">G117+J117</f>
        <v>5242.7</v>
      </c>
    </row>
    <row r="118" spans="1:11" ht="25.15" customHeight="1" x14ac:dyDescent="0.2">
      <c r="A118" s="166" t="s">
        <v>49</v>
      </c>
      <c r="B118" s="166"/>
      <c r="C118" s="166"/>
      <c r="D118" s="166"/>
      <c r="E118" s="166"/>
      <c r="F118" s="166"/>
      <c r="G118" s="166"/>
      <c r="H118" s="166"/>
      <c r="K118" s="89">
        <f t="shared" si="7"/>
        <v>0</v>
      </c>
    </row>
    <row r="119" spans="1:11" ht="43.15" customHeight="1" x14ac:dyDescent="0.2">
      <c r="A119" s="67" t="s">
        <v>80</v>
      </c>
      <c r="B119" s="102">
        <v>3010</v>
      </c>
      <c r="C119" s="109">
        <v>0.44479844330855017</v>
      </c>
      <c r="D119" s="109">
        <v>0.43892655596605906</v>
      </c>
      <c r="E119" s="109">
        <v>0.46954572999919969</v>
      </c>
      <c r="F119" s="109">
        <v>0.43164646119696065</v>
      </c>
      <c r="G119" s="109">
        <v>0.4304590942374687</v>
      </c>
      <c r="H119" s="109">
        <v>0.42637111889821527</v>
      </c>
      <c r="K119" s="89">
        <f t="shared" si="7"/>
        <v>0.4304590942374687</v>
      </c>
    </row>
    <row r="120" spans="1:11" ht="44.45" customHeight="1" x14ac:dyDescent="0.2">
      <c r="A120" s="64" t="s">
        <v>14</v>
      </c>
      <c r="B120" s="102">
        <v>3020</v>
      </c>
      <c r="C120" s="109">
        <v>5.6770120311166232E-2</v>
      </c>
      <c r="D120" s="109">
        <v>5.7220341365697092E-2</v>
      </c>
      <c r="E120" s="109">
        <v>9.4379544259646328E-2</v>
      </c>
      <c r="F120" s="109">
        <v>3.4704005671747605E-2</v>
      </c>
      <c r="G120" s="109">
        <v>2.7883339704526545E-2</v>
      </c>
      <c r="H120" s="109">
        <v>7.5208293936393875E-2</v>
      </c>
      <c r="K120" s="89">
        <f t="shared" si="7"/>
        <v>2.7883339704526545E-2</v>
      </c>
    </row>
    <row r="121" spans="1:11" ht="42" customHeight="1" x14ac:dyDescent="0.2">
      <c r="A121" s="64" t="s">
        <v>52</v>
      </c>
      <c r="B121" s="102">
        <v>3030</v>
      </c>
      <c r="C121" s="109">
        <v>0</v>
      </c>
      <c r="D121" s="109">
        <v>0</v>
      </c>
      <c r="E121" s="109">
        <v>0</v>
      </c>
      <c r="F121" s="109">
        <v>0</v>
      </c>
      <c r="G121" s="109">
        <v>0</v>
      </c>
      <c r="H121" s="109">
        <v>0</v>
      </c>
      <c r="K121" s="89">
        <f t="shared" si="7"/>
        <v>0</v>
      </c>
    </row>
    <row r="122" spans="1:11" ht="45.6" customHeight="1" x14ac:dyDescent="0.2">
      <c r="A122" s="64" t="s">
        <v>13</v>
      </c>
      <c r="B122" s="102">
        <v>3040</v>
      </c>
      <c r="C122" s="109">
        <v>0.81499999999999995</v>
      </c>
      <c r="D122" s="109">
        <v>0.76549558942398943</v>
      </c>
      <c r="E122" s="109">
        <v>0.77177077055255638</v>
      </c>
      <c r="F122" s="109">
        <v>0.76329906652487289</v>
      </c>
      <c r="G122" s="109">
        <v>0.79498999347889621</v>
      </c>
      <c r="H122" s="109">
        <v>0.74292801762016525</v>
      </c>
      <c r="K122" s="89">
        <f t="shared" si="7"/>
        <v>0.79498999347889621</v>
      </c>
    </row>
    <row r="123" spans="1:11" ht="22.9" customHeight="1" x14ac:dyDescent="0.2">
      <c r="A123" s="67" t="s">
        <v>12</v>
      </c>
      <c r="B123" s="102">
        <v>3050</v>
      </c>
      <c r="C123" s="96">
        <v>0.55400577076554736</v>
      </c>
      <c r="D123" s="96">
        <v>0.64665906107778559</v>
      </c>
      <c r="E123" s="96">
        <v>0.60006869564150689</v>
      </c>
      <c r="F123" s="96">
        <v>0.61559881745359979</v>
      </c>
      <c r="G123" s="96">
        <v>0.63112893926569269</v>
      </c>
      <c r="H123" s="96">
        <v>0.64665906107778559</v>
      </c>
      <c r="K123" s="89">
        <f t="shared" si="7"/>
        <v>0.63112893926569269</v>
      </c>
    </row>
    <row r="124" spans="1:11" ht="37.5" x14ac:dyDescent="0.2">
      <c r="A124" s="67" t="s">
        <v>11</v>
      </c>
      <c r="B124" s="102">
        <v>3060</v>
      </c>
      <c r="C124" s="100">
        <v>0.9</v>
      </c>
      <c r="D124" s="96">
        <v>0</v>
      </c>
      <c r="E124" s="96">
        <v>0</v>
      </c>
      <c r="F124" s="96">
        <v>0</v>
      </c>
      <c r="G124" s="96">
        <v>0</v>
      </c>
      <c r="H124" s="96">
        <v>0</v>
      </c>
      <c r="K124" s="89">
        <f t="shared" si="7"/>
        <v>0</v>
      </c>
    </row>
    <row r="125" spans="1:11" x14ac:dyDescent="0.2">
      <c r="A125" s="167" t="s">
        <v>50</v>
      </c>
      <c r="B125" s="167"/>
      <c r="C125" s="167"/>
      <c r="D125" s="167"/>
      <c r="E125" s="167"/>
      <c r="F125" s="167"/>
      <c r="G125" s="167"/>
      <c r="H125" s="167"/>
      <c r="K125" s="89">
        <f t="shared" si="7"/>
        <v>0</v>
      </c>
    </row>
    <row r="126" spans="1:11" x14ac:dyDescent="0.2">
      <c r="A126" s="67" t="s">
        <v>10</v>
      </c>
      <c r="B126" s="102">
        <v>4010</v>
      </c>
      <c r="C126" s="96">
        <v>3832.4</v>
      </c>
      <c r="D126" s="96">
        <v>3183.2</v>
      </c>
      <c r="E126" s="96">
        <v>3487.8</v>
      </c>
      <c r="F126" s="96">
        <v>3383.2</v>
      </c>
      <c r="G126" s="96">
        <v>3281.7</v>
      </c>
      <c r="H126" s="96">
        <v>3183.2</v>
      </c>
      <c r="K126" s="89">
        <f t="shared" si="7"/>
        <v>3281.7</v>
      </c>
    </row>
    <row r="127" spans="1:11" x14ac:dyDescent="0.2">
      <c r="A127" s="67" t="s">
        <v>119</v>
      </c>
      <c r="B127" s="102">
        <v>4020</v>
      </c>
      <c r="C127" s="96">
        <v>2909</v>
      </c>
      <c r="D127" s="96">
        <v>3460.6</v>
      </c>
      <c r="E127" s="96">
        <v>2871.5</v>
      </c>
      <c r="F127" s="96">
        <v>3022.6</v>
      </c>
      <c r="G127" s="96">
        <v>3234.2</v>
      </c>
      <c r="H127" s="96">
        <v>3460.6</v>
      </c>
      <c r="J127" s="21">
        <v>-323.60000000000002</v>
      </c>
      <c r="K127" s="89">
        <f t="shared" si="7"/>
        <v>2910.6</v>
      </c>
    </row>
    <row r="128" spans="1:11" x14ac:dyDescent="0.2">
      <c r="A128" s="67" t="s">
        <v>87</v>
      </c>
      <c r="B128" s="102">
        <v>4021</v>
      </c>
      <c r="C128" s="96">
        <v>1478.2</v>
      </c>
      <c r="D128" s="96">
        <v>710.4</v>
      </c>
      <c r="E128" s="96">
        <v>205.4</v>
      </c>
      <c r="F128" s="96">
        <v>1321.6</v>
      </c>
      <c r="G128" s="96">
        <v>420.3</v>
      </c>
      <c r="H128" s="96">
        <v>710.4</v>
      </c>
      <c r="J128" s="21">
        <v>-323.60000000000002</v>
      </c>
      <c r="K128" s="89">
        <f t="shared" si="7"/>
        <v>96.699999999999989</v>
      </c>
    </row>
    <row r="129" spans="1:19" x14ac:dyDescent="0.2">
      <c r="A129" s="98" t="s">
        <v>9</v>
      </c>
      <c r="B129" s="115">
        <v>4030</v>
      </c>
      <c r="C129" s="96">
        <v>6741.4</v>
      </c>
      <c r="D129" s="96">
        <v>6643.7999999999993</v>
      </c>
      <c r="E129" s="96">
        <v>6359.3</v>
      </c>
      <c r="F129" s="96">
        <v>6405.7999999999993</v>
      </c>
      <c r="G129" s="96">
        <v>6515.9</v>
      </c>
      <c r="H129" s="96">
        <v>6643.7999999999993</v>
      </c>
      <c r="K129" s="89">
        <f t="shared" si="7"/>
        <v>6515.9</v>
      </c>
    </row>
    <row r="130" spans="1:19" ht="37.5" x14ac:dyDescent="0.2">
      <c r="A130" s="67" t="s">
        <v>8</v>
      </c>
      <c r="B130" s="102">
        <v>4040</v>
      </c>
      <c r="C130" s="96">
        <v>0</v>
      </c>
      <c r="D130" s="96">
        <v>0</v>
      </c>
      <c r="E130" s="96">
        <v>0</v>
      </c>
      <c r="F130" s="100">
        <v>0</v>
      </c>
      <c r="G130" s="100">
        <v>0</v>
      </c>
      <c r="H130" s="100">
        <v>0</v>
      </c>
      <c r="K130" s="89">
        <f t="shared" si="7"/>
        <v>0</v>
      </c>
    </row>
    <row r="131" spans="1:19" x14ac:dyDescent="0.2">
      <c r="A131" s="67" t="s">
        <v>7</v>
      </c>
      <c r="B131" s="102">
        <v>4050</v>
      </c>
      <c r="C131" s="96">
        <v>986.5</v>
      </c>
      <c r="D131" s="96">
        <v>861.5</v>
      </c>
      <c r="E131" s="96">
        <v>926.6</v>
      </c>
      <c r="F131" s="96">
        <v>904.9</v>
      </c>
      <c r="G131" s="96">
        <v>883.2</v>
      </c>
      <c r="H131" s="96">
        <v>861.5</v>
      </c>
      <c r="K131" s="89">
        <f t="shared" si="7"/>
        <v>883.2</v>
      </c>
    </row>
    <row r="132" spans="1:19" ht="37.5" x14ac:dyDescent="0.2">
      <c r="A132" s="110" t="s">
        <v>120</v>
      </c>
      <c r="B132" s="115">
        <v>4060</v>
      </c>
      <c r="C132" s="96">
        <v>986.5</v>
      </c>
      <c r="D132" s="96">
        <v>861.5</v>
      </c>
      <c r="E132" s="100">
        <v>926.6</v>
      </c>
      <c r="F132" s="100">
        <v>904.9</v>
      </c>
      <c r="G132" s="100">
        <v>883.2</v>
      </c>
      <c r="H132" s="100">
        <v>861.5</v>
      </c>
      <c r="K132" s="89">
        <f t="shared" si="7"/>
        <v>883.2</v>
      </c>
    </row>
    <row r="133" spans="1:19" x14ac:dyDescent="0.2">
      <c r="A133" s="67" t="s">
        <v>88</v>
      </c>
      <c r="B133" s="102">
        <v>4070</v>
      </c>
      <c r="C133" s="96">
        <v>0</v>
      </c>
      <c r="D133" s="96">
        <v>0</v>
      </c>
      <c r="E133" s="96">
        <v>0</v>
      </c>
      <c r="F133" s="100">
        <v>0</v>
      </c>
      <c r="G133" s="100">
        <v>0</v>
      </c>
      <c r="H133" s="100">
        <v>0</v>
      </c>
      <c r="K133" s="89">
        <f t="shared" si="7"/>
        <v>0</v>
      </c>
    </row>
    <row r="134" spans="1:19" x14ac:dyDescent="0.2">
      <c r="A134" s="67" t="s">
        <v>89</v>
      </c>
      <c r="B134" s="102">
        <v>4080</v>
      </c>
      <c r="C134" s="96">
        <v>0</v>
      </c>
      <c r="D134" s="96">
        <v>0</v>
      </c>
      <c r="E134" s="96">
        <v>0</v>
      </c>
      <c r="F134" s="100">
        <v>0</v>
      </c>
      <c r="G134" s="100">
        <v>0</v>
      </c>
      <c r="H134" s="100">
        <v>0</v>
      </c>
      <c r="K134" s="89">
        <f t="shared" si="7"/>
        <v>0</v>
      </c>
    </row>
    <row r="135" spans="1:19" x14ac:dyDescent="0.2">
      <c r="A135" s="110" t="s">
        <v>6</v>
      </c>
      <c r="B135" s="115">
        <v>4090</v>
      </c>
      <c r="C135" s="96">
        <v>5754.9</v>
      </c>
      <c r="D135" s="96">
        <v>5754.9</v>
      </c>
      <c r="E135" s="96">
        <v>5754.9</v>
      </c>
      <c r="F135" s="96">
        <v>5754.9</v>
      </c>
      <c r="G135" s="96">
        <v>5754.9</v>
      </c>
      <c r="H135" s="96">
        <v>5754.9</v>
      </c>
      <c r="J135" s="21">
        <v>-122</v>
      </c>
      <c r="K135" s="89">
        <f t="shared" si="7"/>
        <v>5632.9</v>
      </c>
    </row>
    <row r="136" spans="1:19" x14ac:dyDescent="0.2">
      <c r="A136" s="166" t="s">
        <v>51</v>
      </c>
      <c r="B136" s="166"/>
      <c r="C136" s="166"/>
      <c r="D136" s="166"/>
      <c r="E136" s="166"/>
      <c r="F136" s="166"/>
      <c r="G136" s="166"/>
      <c r="H136" s="166"/>
      <c r="K136" s="89">
        <f t="shared" si="7"/>
        <v>0</v>
      </c>
    </row>
    <row r="137" spans="1:19" ht="37.5" x14ac:dyDescent="0.2">
      <c r="A137" s="98" t="s">
        <v>66</v>
      </c>
      <c r="B137" s="99">
        <v>5000</v>
      </c>
      <c r="C137" s="111">
        <v>123</v>
      </c>
      <c r="D137" s="111">
        <v>125</v>
      </c>
      <c r="E137" s="111">
        <v>126</v>
      </c>
      <c r="F137" s="111">
        <v>124</v>
      </c>
      <c r="G137" s="111">
        <v>124</v>
      </c>
      <c r="H137" s="111">
        <v>126</v>
      </c>
      <c r="J137" s="21">
        <v>6</v>
      </c>
      <c r="K137" s="89">
        <f t="shared" si="7"/>
        <v>130</v>
      </c>
    </row>
    <row r="138" spans="1:19" x14ac:dyDescent="0.2">
      <c r="A138" s="64" t="s">
        <v>5</v>
      </c>
      <c r="B138" s="65">
        <v>5010</v>
      </c>
      <c r="C138" s="112">
        <v>1</v>
      </c>
      <c r="D138" s="112">
        <v>1</v>
      </c>
      <c r="E138" s="112">
        <v>1</v>
      </c>
      <c r="F138" s="112">
        <v>1</v>
      </c>
      <c r="G138" s="112">
        <v>1</v>
      </c>
      <c r="H138" s="112">
        <v>1</v>
      </c>
      <c r="J138" s="21">
        <v>0</v>
      </c>
      <c r="K138" s="89">
        <f t="shared" si="7"/>
        <v>1</v>
      </c>
    </row>
    <row r="139" spans="1:19" x14ac:dyDescent="0.2">
      <c r="A139" s="64" t="s">
        <v>4</v>
      </c>
      <c r="B139" s="65">
        <v>5020</v>
      </c>
      <c r="C139" s="112">
        <v>18</v>
      </c>
      <c r="D139" s="112">
        <v>19</v>
      </c>
      <c r="E139" s="112">
        <v>19</v>
      </c>
      <c r="F139" s="112">
        <v>19</v>
      </c>
      <c r="G139" s="112">
        <v>19</v>
      </c>
      <c r="H139" s="112">
        <v>19</v>
      </c>
      <c r="J139" s="21">
        <v>-2</v>
      </c>
      <c r="K139" s="89">
        <f t="shared" si="7"/>
        <v>17</v>
      </c>
    </row>
    <row r="140" spans="1:19" ht="37.5" x14ac:dyDescent="0.2">
      <c r="A140" s="64" t="s">
        <v>191</v>
      </c>
      <c r="B140" s="65">
        <v>5030</v>
      </c>
      <c r="C140" s="112">
        <v>31</v>
      </c>
      <c r="D140" s="112">
        <v>31</v>
      </c>
      <c r="E140" s="112">
        <v>31</v>
      </c>
      <c r="F140" s="112">
        <v>31</v>
      </c>
      <c r="G140" s="112">
        <v>31</v>
      </c>
      <c r="H140" s="112">
        <v>31</v>
      </c>
      <c r="J140" s="21">
        <v>-1</v>
      </c>
      <c r="K140" s="89">
        <f t="shared" si="7"/>
        <v>30</v>
      </c>
    </row>
    <row r="141" spans="1:19" ht="37.5" x14ac:dyDescent="0.2">
      <c r="A141" s="64" t="s">
        <v>192</v>
      </c>
      <c r="B141" s="65">
        <v>5040</v>
      </c>
      <c r="C141" s="112">
        <v>37</v>
      </c>
      <c r="D141" s="112">
        <v>37</v>
      </c>
      <c r="E141" s="112">
        <v>37</v>
      </c>
      <c r="F141" s="112">
        <v>37</v>
      </c>
      <c r="G141" s="112">
        <v>37</v>
      </c>
      <c r="H141" s="112">
        <v>37</v>
      </c>
      <c r="J141" s="21">
        <v>-1</v>
      </c>
      <c r="K141" s="89">
        <f t="shared" si="7"/>
        <v>36</v>
      </c>
    </row>
    <row r="142" spans="1:19" ht="37.5" x14ac:dyDescent="0.2">
      <c r="A142" s="64" t="s">
        <v>193</v>
      </c>
      <c r="B142" s="65">
        <v>5050</v>
      </c>
      <c r="C142" s="112">
        <v>17</v>
      </c>
      <c r="D142" s="112">
        <v>17</v>
      </c>
      <c r="E142" s="112">
        <v>17</v>
      </c>
      <c r="F142" s="112">
        <v>17</v>
      </c>
      <c r="G142" s="112">
        <v>17</v>
      </c>
      <c r="H142" s="112">
        <v>17</v>
      </c>
      <c r="J142" s="21">
        <v>-1</v>
      </c>
      <c r="K142" s="89">
        <f t="shared" si="7"/>
        <v>16</v>
      </c>
    </row>
    <row r="143" spans="1:19" x14ac:dyDescent="0.2">
      <c r="A143" s="64" t="s">
        <v>3</v>
      </c>
      <c r="B143" s="65">
        <v>5060</v>
      </c>
      <c r="C143" s="112">
        <v>19</v>
      </c>
      <c r="D143" s="112">
        <v>20</v>
      </c>
      <c r="E143" s="112">
        <v>21</v>
      </c>
      <c r="F143" s="112">
        <v>19</v>
      </c>
      <c r="G143" s="112">
        <v>19</v>
      </c>
      <c r="H143" s="112">
        <v>21</v>
      </c>
      <c r="J143" s="21">
        <v>-1</v>
      </c>
      <c r="K143" s="89">
        <f t="shared" si="7"/>
        <v>18</v>
      </c>
    </row>
    <row r="144" spans="1:19" ht="29.25" customHeight="1" x14ac:dyDescent="0.2">
      <c r="A144" s="98" t="s">
        <v>67</v>
      </c>
      <c r="B144" s="65">
        <v>5100</v>
      </c>
      <c r="C144" s="96">
        <v>25701.999999999996</v>
      </c>
      <c r="D144" s="96">
        <v>26365.800000000003</v>
      </c>
      <c r="E144" s="96">
        <v>6018.5000000000009</v>
      </c>
      <c r="F144" s="96">
        <v>6488.1</v>
      </c>
      <c r="G144" s="96">
        <v>7127.5</v>
      </c>
      <c r="H144" s="96">
        <v>6731.7</v>
      </c>
      <c r="I144" s="77" t="e">
        <f>#REF!+#REF!</f>
        <v>#REF!</v>
      </c>
      <c r="J144" s="87">
        <f>D73+D74+D86+D87+D97</f>
        <v>26365.8</v>
      </c>
      <c r="K144" s="89">
        <f t="shared" si="7"/>
        <v>33493.300000000003</v>
      </c>
      <c r="L144" s="11">
        <f>F144-F73-F74-F86-F87-F97</f>
        <v>5.5067062021407764E-13</v>
      </c>
      <c r="M144" s="11">
        <f>G144-G97-G73-G74-G86-G87</f>
        <v>0</v>
      </c>
      <c r="N144" s="11">
        <f>H144-H97-H73-H74-H86-H87</f>
        <v>-6.8212102632969618E-13</v>
      </c>
      <c r="O144" s="11"/>
      <c r="P144" s="11"/>
      <c r="Q144" s="11"/>
      <c r="R144" s="11"/>
      <c r="S144" s="11"/>
    </row>
    <row r="145" spans="1:19" x14ac:dyDescent="0.2">
      <c r="A145" s="64" t="s">
        <v>5</v>
      </c>
      <c r="B145" s="65">
        <v>5110</v>
      </c>
      <c r="C145" s="100">
        <v>437.4</v>
      </c>
      <c r="D145" s="96">
        <v>527.1</v>
      </c>
      <c r="E145" s="96">
        <v>128.5</v>
      </c>
      <c r="F145" s="96">
        <v>128.5</v>
      </c>
      <c r="G145" s="96">
        <v>141.6</v>
      </c>
      <c r="H145" s="96">
        <v>128.5</v>
      </c>
      <c r="I145" s="77" t="e">
        <f>D144-I144</f>
        <v>#REF!</v>
      </c>
      <c r="J145" s="21">
        <v>-99</v>
      </c>
      <c r="K145" s="89">
        <f t="shared" si="7"/>
        <v>42.599999999999994</v>
      </c>
      <c r="Q145" s="11"/>
      <c r="R145" s="11"/>
      <c r="S145" s="11"/>
    </row>
    <row r="146" spans="1:19" x14ac:dyDescent="0.2">
      <c r="A146" s="64" t="s">
        <v>4</v>
      </c>
      <c r="B146" s="65">
        <v>5120</v>
      </c>
      <c r="C146" s="100">
        <v>4673</v>
      </c>
      <c r="D146" s="96">
        <v>4488</v>
      </c>
      <c r="E146" s="96">
        <v>1000.5</v>
      </c>
      <c r="F146" s="96">
        <v>1110.0999999999999</v>
      </c>
      <c r="G146" s="96">
        <v>1181.4000000000001</v>
      </c>
      <c r="H146" s="96">
        <v>1196</v>
      </c>
      <c r="I146" s="13">
        <f>D73+D74+D86+D87+D97</f>
        <v>26365.8</v>
      </c>
      <c r="J146" s="88">
        <v>-1720.9</v>
      </c>
      <c r="K146" s="89">
        <f t="shared" si="7"/>
        <v>-539.5</v>
      </c>
      <c r="L146" s="13">
        <f>G73+G74+G86+G87+G97</f>
        <v>7127.5</v>
      </c>
      <c r="M146" s="13">
        <f>H73+H74+H86+H87+H97</f>
        <v>6731.7</v>
      </c>
      <c r="N146" s="13" t="e">
        <f>#REF!+#REF!+#REF!+#REF!+#REF!</f>
        <v>#REF!</v>
      </c>
    </row>
    <row r="147" spans="1:19" ht="37.5" x14ac:dyDescent="0.2">
      <c r="A147" s="64" t="s">
        <v>191</v>
      </c>
      <c r="B147" s="65">
        <v>5130</v>
      </c>
      <c r="C147" s="100">
        <v>8852.2999999999993</v>
      </c>
      <c r="D147" s="96">
        <v>8941.9000000000015</v>
      </c>
      <c r="E147" s="96">
        <v>1965</v>
      </c>
      <c r="F147" s="96">
        <v>2157.8000000000002</v>
      </c>
      <c r="G147" s="96">
        <v>2572.4</v>
      </c>
      <c r="H147" s="96">
        <v>2246.6999999999998</v>
      </c>
      <c r="I147" s="13">
        <f>D144-I146</f>
        <v>0</v>
      </c>
      <c r="J147" s="21">
        <v>-4404.2</v>
      </c>
      <c r="K147" s="89">
        <f t="shared" si="7"/>
        <v>-1831.7999999999997</v>
      </c>
    </row>
    <row r="148" spans="1:19" s="69" customFormat="1" ht="37.5" x14ac:dyDescent="0.2">
      <c r="A148" s="64" t="s">
        <v>192</v>
      </c>
      <c r="B148" s="65">
        <v>5140</v>
      </c>
      <c r="C148" s="100">
        <v>6999.7</v>
      </c>
      <c r="D148" s="96">
        <v>7469</v>
      </c>
      <c r="E148" s="96">
        <v>1828.3</v>
      </c>
      <c r="F148" s="96">
        <v>1889.8</v>
      </c>
      <c r="G148" s="96">
        <v>1862.6</v>
      </c>
      <c r="H148" s="96">
        <v>1888.3</v>
      </c>
      <c r="I148" s="69">
        <f>1094.4/1.22</f>
        <v>897.04918032786895</v>
      </c>
      <c r="J148" s="86">
        <v>-1159.5</v>
      </c>
      <c r="K148" s="89">
        <f t="shared" si="7"/>
        <v>703.09999999999991</v>
      </c>
      <c r="M148" s="69">
        <f>732.64/1.22</f>
        <v>600.52459016393448</v>
      </c>
    </row>
    <row r="149" spans="1:19" ht="37.5" x14ac:dyDescent="0.2">
      <c r="A149" s="64" t="s">
        <v>193</v>
      </c>
      <c r="B149" s="65">
        <v>5150</v>
      </c>
      <c r="C149" s="100">
        <v>2100.1</v>
      </c>
      <c r="D149" s="96">
        <v>2024.8</v>
      </c>
      <c r="E149" s="96">
        <v>433.6</v>
      </c>
      <c r="F149" s="96">
        <v>528.29999999999995</v>
      </c>
      <c r="G149" s="96">
        <v>570.9</v>
      </c>
      <c r="H149" s="96">
        <v>492</v>
      </c>
      <c r="J149" s="21">
        <v>-191.6</v>
      </c>
      <c r="K149" s="89">
        <f t="shared" ref="K149:K180" si="8">G149+J149</f>
        <v>379.29999999999995</v>
      </c>
      <c r="M149" s="1">
        <f>M148*0.22</f>
        <v>132.1154098360656</v>
      </c>
    </row>
    <row r="150" spans="1:19" x14ac:dyDescent="0.2">
      <c r="A150" s="64" t="s">
        <v>3</v>
      </c>
      <c r="B150" s="65">
        <v>5160</v>
      </c>
      <c r="C150" s="100">
        <v>2639.5</v>
      </c>
      <c r="D150" s="96">
        <v>2915</v>
      </c>
      <c r="E150" s="96">
        <v>662.6</v>
      </c>
      <c r="F150" s="96">
        <v>673.6</v>
      </c>
      <c r="G150" s="100">
        <v>798.6</v>
      </c>
      <c r="H150" s="96">
        <v>780.2</v>
      </c>
      <c r="I150" s="13">
        <f>G73+G74+G86+G87+G97</f>
        <v>7127.5</v>
      </c>
      <c r="J150" s="21">
        <v>-66.400000000000006</v>
      </c>
      <c r="K150" s="89">
        <f t="shared" si="8"/>
        <v>732.2</v>
      </c>
    </row>
    <row r="151" spans="1:19" ht="37.5" x14ac:dyDescent="0.2">
      <c r="A151" s="98" t="s">
        <v>68</v>
      </c>
      <c r="B151" s="65">
        <v>5200</v>
      </c>
      <c r="C151" s="96">
        <v>21025.599999999999</v>
      </c>
      <c r="D151" s="96">
        <v>21560.32</v>
      </c>
      <c r="E151" s="96">
        <v>4922.3999999999996</v>
      </c>
      <c r="F151" s="96">
        <v>5305.0999999999995</v>
      </c>
      <c r="G151" s="96">
        <v>5828.5000000000009</v>
      </c>
      <c r="H151" s="96">
        <v>5504.32</v>
      </c>
      <c r="I151" s="11" t="e">
        <f>#REF!</f>
        <v>#REF!</v>
      </c>
      <c r="J151" s="44">
        <f t="shared" ref="J151" si="9">SUM(J152:J157)</f>
        <v>-6263.6065573770502</v>
      </c>
      <c r="K151" s="89">
        <f t="shared" si="8"/>
        <v>-435.10655737704928</v>
      </c>
      <c r="P151" s="13"/>
      <c r="Q151" s="11"/>
    </row>
    <row r="152" spans="1:19" x14ac:dyDescent="0.2">
      <c r="A152" s="64" t="s">
        <v>5</v>
      </c>
      <c r="B152" s="65">
        <v>5210</v>
      </c>
      <c r="C152" s="100">
        <v>358.5</v>
      </c>
      <c r="D152" s="96">
        <v>432</v>
      </c>
      <c r="E152" s="97">
        <v>105.3</v>
      </c>
      <c r="F152" s="97">
        <v>105.3</v>
      </c>
      <c r="G152" s="97">
        <v>116.1</v>
      </c>
      <c r="H152" s="97">
        <v>105.3</v>
      </c>
      <c r="J152" s="48">
        <f t="shared" ref="J152:J157" si="10">J145/1.22</f>
        <v>-81.147540983606561</v>
      </c>
      <c r="K152" s="89">
        <f t="shared" si="8"/>
        <v>34.952459016393433</v>
      </c>
    </row>
    <row r="153" spans="1:19" x14ac:dyDescent="0.2">
      <c r="A153" s="64" t="s">
        <v>4</v>
      </c>
      <c r="B153" s="65">
        <v>5220</v>
      </c>
      <c r="C153" s="100">
        <v>3832.8</v>
      </c>
      <c r="D153" s="96">
        <v>3677.3</v>
      </c>
      <c r="E153" s="97">
        <v>820.1</v>
      </c>
      <c r="F153" s="97">
        <v>908.5</v>
      </c>
      <c r="G153" s="97">
        <v>968.4</v>
      </c>
      <c r="H153" s="97">
        <v>980.3</v>
      </c>
      <c r="J153" s="48">
        <f t="shared" si="10"/>
        <v>-1410.5737704918033</v>
      </c>
      <c r="K153" s="89">
        <f t="shared" si="8"/>
        <v>-442.17377049180334</v>
      </c>
    </row>
    <row r="154" spans="1:19" ht="37.5" x14ac:dyDescent="0.2">
      <c r="A154" s="64" t="s">
        <v>191</v>
      </c>
      <c r="B154" s="65">
        <v>5230</v>
      </c>
      <c r="C154" s="100">
        <v>7245.7</v>
      </c>
      <c r="D154" s="96">
        <v>7309</v>
      </c>
      <c r="E154" s="97">
        <v>1609.5</v>
      </c>
      <c r="F154" s="97">
        <v>1764.1</v>
      </c>
      <c r="G154" s="97">
        <v>2098.4</v>
      </c>
      <c r="H154" s="97">
        <v>1837</v>
      </c>
      <c r="J154" s="48">
        <f t="shared" si="10"/>
        <v>-3610</v>
      </c>
      <c r="K154" s="89">
        <f t="shared" si="8"/>
        <v>-1511.6</v>
      </c>
    </row>
    <row r="155" spans="1:19" ht="37.5" x14ac:dyDescent="0.2">
      <c r="A155" s="64" t="s">
        <v>192</v>
      </c>
      <c r="B155" s="65">
        <v>5240</v>
      </c>
      <c r="C155" s="100">
        <v>5714.6</v>
      </c>
      <c r="D155" s="96">
        <v>6103.6</v>
      </c>
      <c r="E155" s="97">
        <v>1488.4</v>
      </c>
      <c r="F155" s="97">
        <v>1545.6</v>
      </c>
      <c r="G155" s="97">
        <v>1526.6999999999998</v>
      </c>
      <c r="H155" s="97">
        <v>1542.9</v>
      </c>
      <c r="J155" s="48">
        <f t="shared" si="10"/>
        <v>-950.40983606557381</v>
      </c>
      <c r="K155" s="89">
        <f t="shared" si="8"/>
        <v>576.290163934426</v>
      </c>
    </row>
    <row r="156" spans="1:19" ht="37.5" x14ac:dyDescent="0.2">
      <c r="A156" s="64" t="s">
        <v>193</v>
      </c>
      <c r="B156" s="65">
        <v>5250</v>
      </c>
      <c r="C156" s="100">
        <v>1714.3</v>
      </c>
      <c r="D156" s="96">
        <v>1659.42</v>
      </c>
      <c r="E156" s="97">
        <v>360.4</v>
      </c>
      <c r="F156" s="97">
        <v>430.40000000000003</v>
      </c>
      <c r="G156" s="97">
        <v>465.3</v>
      </c>
      <c r="H156" s="97">
        <v>403.32000000000005</v>
      </c>
      <c r="J156" s="48">
        <f t="shared" si="10"/>
        <v>-157.04918032786884</v>
      </c>
      <c r="K156" s="89">
        <f t="shared" si="8"/>
        <v>308.25081967213117</v>
      </c>
    </row>
    <row r="157" spans="1:19" x14ac:dyDescent="0.2">
      <c r="A157" s="64" t="s">
        <v>3</v>
      </c>
      <c r="B157" s="65">
        <v>5260</v>
      </c>
      <c r="C157" s="100">
        <v>2159.6999999999998</v>
      </c>
      <c r="D157" s="96">
        <v>2379</v>
      </c>
      <c r="E157" s="97">
        <v>538.70000000000005</v>
      </c>
      <c r="F157" s="97">
        <v>551.20000000000005</v>
      </c>
      <c r="G157" s="97">
        <v>653.6</v>
      </c>
      <c r="H157" s="97">
        <v>635.5</v>
      </c>
      <c r="J157" s="48">
        <f t="shared" si="10"/>
        <v>-54.426229508196727</v>
      </c>
      <c r="K157" s="89">
        <f t="shared" si="8"/>
        <v>599.17377049180334</v>
      </c>
    </row>
    <row r="158" spans="1:19" ht="38.25" customHeight="1" x14ac:dyDescent="0.2">
      <c r="A158" s="113" t="s">
        <v>64</v>
      </c>
      <c r="B158" s="65">
        <v>5300</v>
      </c>
      <c r="C158" s="106">
        <v>14303.13</v>
      </c>
      <c r="D158" s="106">
        <v>14373.546666666667</v>
      </c>
      <c r="E158" s="106">
        <v>13022.223333333333</v>
      </c>
      <c r="F158" s="106">
        <v>14261.019999999999</v>
      </c>
      <c r="G158" s="106">
        <v>15668.01</v>
      </c>
      <c r="H158" s="106">
        <v>14561.693333333335</v>
      </c>
      <c r="I158" s="80"/>
      <c r="J158" s="80"/>
      <c r="K158" s="90">
        <f t="shared" si="8"/>
        <v>15668.01</v>
      </c>
      <c r="L158" s="13"/>
      <c r="M158" s="13"/>
      <c r="N158" s="13"/>
      <c r="O158" s="13"/>
      <c r="P158" s="13"/>
      <c r="Q158" s="13"/>
    </row>
    <row r="159" spans="1:19" x14ac:dyDescent="0.2">
      <c r="A159" s="64" t="s">
        <v>5</v>
      </c>
      <c r="B159" s="65">
        <v>5310</v>
      </c>
      <c r="C159" s="106">
        <v>29875</v>
      </c>
      <c r="D159" s="106">
        <v>36000</v>
      </c>
      <c r="E159" s="106">
        <v>35100</v>
      </c>
      <c r="F159" s="106">
        <v>35100</v>
      </c>
      <c r="G159" s="106">
        <v>38699.999999999993</v>
      </c>
      <c r="H159" s="106">
        <v>35100</v>
      </c>
      <c r="I159" s="80"/>
      <c r="J159" s="80"/>
      <c r="K159" s="89">
        <f t="shared" si="8"/>
        <v>38699.999999999993</v>
      </c>
    </row>
    <row r="160" spans="1:19" x14ac:dyDescent="0.2">
      <c r="A160" s="64" t="s">
        <v>4</v>
      </c>
      <c r="B160" s="65">
        <v>5320</v>
      </c>
      <c r="C160" s="106">
        <v>17501.37</v>
      </c>
      <c r="D160" s="106">
        <v>16128.509166666665</v>
      </c>
      <c r="E160" s="106">
        <v>14387.719298245614</v>
      </c>
      <c r="F160" s="106">
        <v>15938.596491228071</v>
      </c>
      <c r="G160" s="106">
        <v>16989.473684210527</v>
      </c>
      <c r="H160" s="106">
        <v>17198.245614035088</v>
      </c>
      <c r="I160" s="80"/>
      <c r="J160" s="80"/>
      <c r="K160" s="89">
        <f t="shared" si="8"/>
        <v>16989.473684210527</v>
      </c>
    </row>
    <row r="161" spans="1:11" ht="37.5" x14ac:dyDescent="0.2">
      <c r="A161" s="64" t="s">
        <v>191</v>
      </c>
      <c r="B161" s="65">
        <v>5330</v>
      </c>
      <c r="C161" s="106">
        <v>19796.990000000002</v>
      </c>
      <c r="D161" s="106">
        <v>19647.849166666667</v>
      </c>
      <c r="E161" s="106">
        <v>17306.451612903227</v>
      </c>
      <c r="F161" s="106">
        <v>18968.817204301075</v>
      </c>
      <c r="G161" s="106">
        <v>22563.440860215054</v>
      </c>
      <c r="H161" s="106">
        <v>19752.68817204301</v>
      </c>
      <c r="I161" s="80"/>
      <c r="J161" s="80"/>
      <c r="K161" s="89">
        <f t="shared" si="8"/>
        <v>22563.440860215054</v>
      </c>
    </row>
    <row r="162" spans="1:11" ht="37.5" x14ac:dyDescent="0.2">
      <c r="A162" s="64" t="s">
        <v>192</v>
      </c>
      <c r="B162" s="65">
        <v>5340</v>
      </c>
      <c r="C162" s="106">
        <v>12870.72</v>
      </c>
      <c r="D162" s="106">
        <v>13746.846666666666</v>
      </c>
      <c r="E162" s="106">
        <v>13409.009009009009</v>
      </c>
      <c r="F162" s="106">
        <v>13924.324324324325</v>
      </c>
      <c r="G162" s="106">
        <v>13754.054054054051</v>
      </c>
      <c r="H162" s="106">
        <v>13900</v>
      </c>
      <c r="I162" s="80"/>
      <c r="J162" s="80"/>
      <c r="K162" s="89">
        <f t="shared" si="8"/>
        <v>13754.054054054051</v>
      </c>
    </row>
    <row r="163" spans="1:11" ht="37.5" x14ac:dyDescent="0.2">
      <c r="A163" s="64" t="s">
        <v>193</v>
      </c>
      <c r="B163" s="65">
        <v>5350</v>
      </c>
      <c r="C163" s="106">
        <v>8403.43</v>
      </c>
      <c r="D163" s="106">
        <v>8134.4116666666669</v>
      </c>
      <c r="E163" s="106">
        <v>7066.6666666666661</v>
      </c>
      <c r="F163" s="106">
        <v>8439.2156862745105</v>
      </c>
      <c r="G163" s="106">
        <v>9123.5294117647063</v>
      </c>
      <c r="H163" s="106">
        <v>7908.2352941176478</v>
      </c>
      <c r="I163" s="80"/>
      <c r="J163" s="80"/>
      <c r="K163" s="89">
        <f t="shared" si="8"/>
        <v>9123.5294117647063</v>
      </c>
    </row>
    <row r="164" spans="1:11" x14ac:dyDescent="0.2">
      <c r="A164" s="64" t="s">
        <v>3</v>
      </c>
      <c r="B164" s="65">
        <v>5360</v>
      </c>
      <c r="C164" s="106">
        <v>9598.67</v>
      </c>
      <c r="D164" s="106">
        <v>9912.5</v>
      </c>
      <c r="E164" s="106">
        <v>8550.793650793652</v>
      </c>
      <c r="F164" s="106">
        <v>9670.1754385964923</v>
      </c>
      <c r="G164" s="106">
        <v>11466.666666666666</v>
      </c>
      <c r="H164" s="106">
        <v>10087.301587301587</v>
      </c>
      <c r="I164" s="80"/>
      <c r="J164" s="80"/>
      <c r="K164" s="89">
        <f t="shared" si="8"/>
        <v>11466.666666666666</v>
      </c>
    </row>
    <row r="165" spans="1:11" ht="37.5" x14ac:dyDescent="0.2">
      <c r="A165" s="98" t="s">
        <v>65</v>
      </c>
      <c r="B165" s="65">
        <v>5400</v>
      </c>
      <c r="C165" s="114">
        <v>0</v>
      </c>
      <c r="D165" s="96"/>
      <c r="E165" s="96"/>
      <c r="F165" s="96"/>
      <c r="G165" s="96"/>
      <c r="H165" s="96"/>
    </row>
    <row r="166" spans="1:11" s="126" customFormat="1" x14ac:dyDescent="0.2">
      <c r="A166" s="122"/>
      <c r="B166" s="123"/>
      <c r="C166" s="124"/>
      <c r="D166" s="124"/>
      <c r="E166" s="124"/>
      <c r="F166" s="124"/>
      <c r="G166" s="124"/>
      <c r="H166" s="125"/>
      <c r="J166" s="127"/>
      <c r="K166" s="127"/>
    </row>
    <row r="167" spans="1:11" x14ac:dyDescent="0.2">
      <c r="A167" s="58"/>
      <c r="B167" s="59"/>
      <c r="C167" s="60"/>
      <c r="D167" s="60"/>
      <c r="E167" s="60"/>
      <c r="F167" s="61"/>
      <c r="G167" s="60"/>
      <c r="H167" s="60"/>
    </row>
    <row r="168" spans="1:11" ht="45" customHeight="1" x14ac:dyDescent="0.2">
      <c r="A168" s="130" t="s">
        <v>184</v>
      </c>
      <c r="B168" s="8"/>
      <c r="C168" s="131"/>
      <c r="D168" s="7"/>
      <c r="E168" s="6"/>
      <c r="F168" s="162" t="s">
        <v>185</v>
      </c>
      <c r="G168" s="162"/>
      <c r="H168" s="162"/>
    </row>
    <row r="169" spans="1:11" s="3" customFormat="1" ht="15.75" x14ac:dyDescent="0.2">
      <c r="A169" s="5" t="s">
        <v>2</v>
      </c>
      <c r="C169" s="4" t="s">
        <v>1</v>
      </c>
      <c r="D169" s="5"/>
      <c r="E169" s="4"/>
      <c r="F169" s="163" t="s">
        <v>0</v>
      </c>
      <c r="G169" s="163"/>
      <c r="H169" s="163"/>
      <c r="J169" s="21"/>
      <c r="K169" s="21"/>
    </row>
    <row r="170" spans="1:11" x14ac:dyDescent="0.2">
      <c r="A170" s="2"/>
      <c r="B170" s="1"/>
      <c r="C170" s="1"/>
      <c r="D170" s="1"/>
      <c r="F170" s="1"/>
      <c r="J170" s="1"/>
      <c r="K170" s="1"/>
    </row>
    <row r="171" spans="1:11" x14ac:dyDescent="0.2">
      <c r="A171" s="2"/>
      <c r="B171" s="1"/>
      <c r="C171" s="1"/>
      <c r="D171" s="1"/>
      <c r="F171" s="1"/>
      <c r="J171" s="1"/>
      <c r="K171" s="1"/>
    </row>
    <row r="172" spans="1:11" x14ac:dyDescent="0.2">
      <c r="A172" s="2"/>
      <c r="B172" s="1"/>
      <c r="C172" s="1"/>
      <c r="D172" s="1"/>
      <c r="F172" s="1"/>
      <c r="J172" s="1"/>
      <c r="K172" s="1"/>
    </row>
    <row r="173" spans="1:11" x14ac:dyDescent="0.2">
      <c r="A173" s="2"/>
      <c r="B173" s="1"/>
      <c r="C173" s="1"/>
      <c r="D173" s="1"/>
      <c r="F173" s="1"/>
      <c r="J173" s="1"/>
      <c r="K173" s="1"/>
    </row>
    <row r="174" spans="1:11" x14ac:dyDescent="0.2">
      <c r="A174" s="2"/>
      <c r="B174" s="1"/>
      <c r="C174" s="1"/>
      <c r="D174" s="1"/>
      <c r="F174" s="1"/>
      <c r="J174" s="1"/>
      <c r="K174" s="1"/>
    </row>
    <row r="175" spans="1:11" x14ac:dyDescent="0.2">
      <c r="A175" s="2"/>
      <c r="B175" s="1"/>
      <c r="C175" s="1"/>
      <c r="D175" s="1"/>
      <c r="F175" s="1"/>
      <c r="J175" s="1"/>
      <c r="K175" s="1"/>
    </row>
    <row r="176" spans="1:11" x14ac:dyDescent="0.2">
      <c r="A176" s="2"/>
      <c r="B176" s="1"/>
      <c r="C176" s="1"/>
      <c r="D176" s="1"/>
      <c r="F176" s="1"/>
      <c r="J176" s="1"/>
      <c r="K176" s="1"/>
    </row>
    <row r="177" spans="1:11" x14ac:dyDescent="0.2">
      <c r="A177" s="2"/>
      <c r="B177" s="1"/>
      <c r="C177" s="1"/>
      <c r="D177" s="1"/>
      <c r="F177" s="1"/>
      <c r="J177" s="1"/>
      <c r="K177" s="1"/>
    </row>
    <row r="178" spans="1:11" x14ac:dyDescent="0.2">
      <c r="A178" s="2"/>
      <c r="B178" s="1"/>
      <c r="C178" s="1"/>
      <c r="D178" s="1"/>
      <c r="F178" s="1"/>
      <c r="J178" s="1"/>
      <c r="K178" s="1"/>
    </row>
    <row r="179" spans="1:11" x14ac:dyDescent="0.2">
      <c r="A179" s="2"/>
      <c r="B179" s="1"/>
      <c r="C179" s="1"/>
      <c r="D179" s="1"/>
      <c r="F179" s="1"/>
      <c r="J179" s="1"/>
      <c r="K179" s="1"/>
    </row>
    <row r="180" spans="1:11" x14ac:dyDescent="0.2">
      <c r="A180" s="2"/>
      <c r="B180" s="1"/>
      <c r="C180" s="1"/>
      <c r="D180" s="1"/>
      <c r="F180" s="1"/>
      <c r="J180" s="1"/>
      <c r="K180" s="1"/>
    </row>
    <row r="181" spans="1:11" x14ac:dyDescent="0.2">
      <c r="A181" s="2"/>
      <c r="B181" s="1"/>
      <c r="C181" s="1"/>
      <c r="D181" s="1"/>
      <c r="F181" s="1"/>
      <c r="J181" s="1"/>
      <c r="K181" s="1"/>
    </row>
    <row r="182" spans="1:11" x14ac:dyDescent="0.2">
      <c r="A182" s="2"/>
      <c r="B182" s="1"/>
      <c r="C182" s="1"/>
      <c r="D182" s="1"/>
      <c r="F182" s="1"/>
      <c r="J182" s="1"/>
      <c r="K182" s="1"/>
    </row>
    <row r="183" spans="1:11" x14ac:dyDescent="0.2">
      <c r="A183" s="2"/>
      <c r="B183" s="1"/>
      <c r="C183" s="1"/>
      <c r="D183" s="1"/>
      <c r="F183" s="1"/>
      <c r="J183" s="1"/>
      <c r="K183" s="1"/>
    </row>
    <row r="184" spans="1:11" x14ac:dyDescent="0.2">
      <c r="A184" s="2"/>
      <c r="B184" s="1"/>
      <c r="C184" s="1"/>
      <c r="D184" s="1"/>
      <c r="F184" s="1"/>
      <c r="J184" s="1"/>
      <c r="K184" s="1"/>
    </row>
    <row r="185" spans="1:11" x14ac:dyDescent="0.2">
      <c r="A185" s="2"/>
      <c r="B185" s="1"/>
      <c r="C185" s="1"/>
      <c r="D185" s="1"/>
      <c r="F185" s="1"/>
      <c r="J185" s="1"/>
      <c r="K185" s="1"/>
    </row>
    <row r="186" spans="1:11" x14ac:dyDescent="0.2">
      <c r="A186" s="2"/>
      <c r="B186" s="1"/>
      <c r="C186" s="1"/>
      <c r="D186" s="1"/>
      <c r="F186" s="1"/>
      <c r="J186" s="1"/>
      <c r="K186" s="1"/>
    </row>
    <row r="187" spans="1:11" x14ac:dyDescent="0.2">
      <c r="A187" s="2"/>
      <c r="B187" s="1"/>
      <c r="C187" s="1"/>
      <c r="D187" s="1"/>
      <c r="F187" s="1"/>
      <c r="J187" s="1"/>
      <c r="K187" s="1"/>
    </row>
    <row r="188" spans="1:11" x14ac:dyDescent="0.2">
      <c r="A188" s="2"/>
      <c r="B188" s="1"/>
      <c r="C188" s="1"/>
      <c r="D188" s="1"/>
      <c r="F188" s="1"/>
      <c r="J188" s="1"/>
      <c r="K188" s="1"/>
    </row>
    <row r="189" spans="1:11" x14ac:dyDescent="0.2">
      <c r="A189" s="2"/>
      <c r="B189" s="1"/>
      <c r="C189" s="1"/>
      <c r="D189" s="1"/>
      <c r="F189" s="1"/>
      <c r="J189" s="1"/>
      <c r="K189" s="1"/>
    </row>
    <row r="190" spans="1:11" x14ac:dyDescent="0.2">
      <c r="A190" s="2"/>
      <c r="B190" s="1"/>
      <c r="C190" s="1"/>
      <c r="D190" s="1"/>
      <c r="F190" s="1"/>
      <c r="J190" s="1"/>
      <c r="K190" s="1"/>
    </row>
    <row r="191" spans="1:11" x14ac:dyDescent="0.2">
      <c r="A191" s="2"/>
      <c r="B191" s="1"/>
      <c r="C191" s="1"/>
      <c r="D191" s="1"/>
      <c r="F191" s="1"/>
      <c r="J191" s="1"/>
      <c r="K191" s="1"/>
    </row>
    <row r="192" spans="1:11" x14ac:dyDescent="0.2">
      <c r="A192" s="2"/>
      <c r="B192" s="1"/>
      <c r="C192" s="1"/>
      <c r="D192" s="1"/>
      <c r="F192" s="1"/>
      <c r="J192" s="1"/>
      <c r="K192" s="1"/>
    </row>
    <row r="193" spans="1:11" x14ac:dyDescent="0.2">
      <c r="A193" s="2"/>
      <c r="B193" s="1"/>
      <c r="C193" s="1"/>
      <c r="D193" s="1"/>
      <c r="F193" s="1"/>
      <c r="J193" s="1"/>
      <c r="K193" s="1"/>
    </row>
    <row r="194" spans="1:11" x14ac:dyDescent="0.2">
      <c r="A194" s="2"/>
      <c r="B194" s="1"/>
      <c r="C194" s="1"/>
      <c r="D194" s="1"/>
      <c r="F194" s="1"/>
      <c r="J194" s="1"/>
      <c r="K194" s="1"/>
    </row>
    <row r="195" spans="1:11" x14ac:dyDescent="0.2">
      <c r="A195" s="2"/>
      <c r="B195" s="1"/>
      <c r="C195" s="1"/>
      <c r="D195" s="1"/>
      <c r="F195" s="1"/>
      <c r="J195" s="1"/>
      <c r="K195" s="1"/>
    </row>
    <row r="196" spans="1:11" x14ac:dyDescent="0.2">
      <c r="A196" s="2"/>
      <c r="B196" s="1"/>
      <c r="C196" s="1"/>
      <c r="D196" s="1"/>
      <c r="F196" s="1"/>
      <c r="J196" s="1"/>
      <c r="K196" s="1"/>
    </row>
    <row r="197" spans="1:11" x14ac:dyDescent="0.2">
      <c r="A197" s="2"/>
      <c r="B197" s="1"/>
      <c r="C197" s="1"/>
      <c r="D197" s="1"/>
      <c r="F197" s="1"/>
      <c r="J197" s="1"/>
      <c r="K197" s="1"/>
    </row>
    <row r="198" spans="1:11" x14ac:dyDescent="0.2">
      <c r="A198" s="2"/>
      <c r="B198" s="1"/>
      <c r="C198" s="1"/>
      <c r="D198" s="1"/>
      <c r="F198" s="1"/>
      <c r="J198" s="1"/>
      <c r="K198" s="1"/>
    </row>
    <row r="199" spans="1:11" x14ac:dyDescent="0.2">
      <c r="A199" s="2"/>
      <c r="B199" s="1"/>
      <c r="C199" s="1"/>
      <c r="D199" s="1"/>
      <c r="F199" s="1"/>
      <c r="J199" s="1"/>
      <c r="K199" s="1"/>
    </row>
    <row r="200" spans="1:11" x14ac:dyDescent="0.2">
      <c r="A200" s="2"/>
      <c r="B200" s="1"/>
      <c r="C200" s="1"/>
      <c r="D200" s="1"/>
      <c r="F200" s="1"/>
      <c r="J200" s="1"/>
      <c r="K200" s="1"/>
    </row>
    <row r="201" spans="1:11" x14ac:dyDescent="0.2">
      <c r="A201" s="2"/>
      <c r="B201" s="1"/>
      <c r="C201" s="1"/>
      <c r="D201" s="1"/>
      <c r="F201" s="1"/>
      <c r="J201" s="1"/>
      <c r="K201" s="1"/>
    </row>
    <row r="202" spans="1:11" x14ac:dyDescent="0.2">
      <c r="A202" s="2"/>
      <c r="B202" s="1"/>
      <c r="C202" s="1"/>
      <c r="D202" s="1"/>
      <c r="F202" s="1"/>
      <c r="J202" s="1"/>
      <c r="K202" s="1"/>
    </row>
    <row r="203" spans="1:11" x14ac:dyDescent="0.2">
      <c r="A203" s="2"/>
      <c r="B203" s="1"/>
      <c r="C203" s="1"/>
      <c r="D203" s="1"/>
      <c r="F203" s="1"/>
      <c r="J203" s="1"/>
      <c r="K203" s="1"/>
    </row>
    <row r="204" spans="1:11" x14ac:dyDescent="0.2">
      <c r="A204" s="2"/>
      <c r="B204" s="1"/>
      <c r="C204" s="1"/>
      <c r="D204" s="1"/>
      <c r="F204" s="1"/>
      <c r="J204" s="1"/>
      <c r="K204" s="1"/>
    </row>
    <row r="205" spans="1:11" x14ac:dyDescent="0.2">
      <c r="A205" s="2"/>
      <c r="B205" s="1"/>
      <c r="C205" s="1"/>
      <c r="D205" s="1"/>
      <c r="F205" s="1"/>
      <c r="J205" s="1"/>
      <c r="K205" s="1"/>
    </row>
    <row r="206" spans="1:11" x14ac:dyDescent="0.2">
      <c r="A206" s="2"/>
      <c r="B206" s="1"/>
      <c r="C206" s="1"/>
      <c r="D206" s="1"/>
      <c r="F206" s="1"/>
      <c r="J206" s="1"/>
      <c r="K206" s="1"/>
    </row>
    <row r="207" spans="1:11" x14ac:dyDescent="0.2">
      <c r="A207" s="2"/>
      <c r="B207" s="1"/>
      <c r="C207" s="1"/>
      <c r="D207" s="1"/>
      <c r="F207" s="1"/>
      <c r="J207" s="1"/>
      <c r="K207" s="1"/>
    </row>
    <row r="208" spans="1:11" x14ac:dyDescent="0.2">
      <c r="A208" s="2"/>
      <c r="B208" s="1"/>
      <c r="C208" s="1"/>
      <c r="D208" s="1"/>
      <c r="F208" s="1"/>
      <c r="J208" s="1"/>
      <c r="K208" s="1"/>
    </row>
    <row r="209" spans="1:11" x14ac:dyDescent="0.2">
      <c r="A209" s="2"/>
      <c r="B209" s="1"/>
      <c r="C209" s="1"/>
      <c r="D209" s="1"/>
      <c r="F209" s="1"/>
      <c r="J209" s="1"/>
      <c r="K209" s="1"/>
    </row>
    <row r="210" spans="1:11" x14ac:dyDescent="0.2">
      <c r="A210" s="2"/>
      <c r="B210" s="1"/>
      <c r="C210" s="1"/>
      <c r="D210" s="1"/>
      <c r="F210" s="1"/>
      <c r="J210" s="1"/>
      <c r="K210" s="1"/>
    </row>
    <row r="211" spans="1:11" x14ac:dyDescent="0.2">
      <c r="A211" s="2"/>
      <c r="B211" s="1"/>
      <c r="C211" s="1"/>
      <c r="D211" s="1"/>
      <c r="F211" s="1"/>
      <c r="J211" s="1"/>
      <c r="K211" s="1"/>
    </row>
    <row r="212" spans="1:11" x14ac:dyDescent="0.2">
      <c r="A212" s="2"/>
      <c r="B212" s="1"/>
      <c r="C212" s="1"/>
      <c r="D212" s="1"/>
      <c r="F212" s="1"/>
      <c r="J212" s="1"/>
      <c r="K212" s="1"/>
    </row>
    <row r="213" spans="1:11" x14ac:dyDescent="0.2">
      <c r="A213" s="2"/>
      <c r="B213" s="1"/>
      <c r="C213" s="1"/>
      <c r="D213" s="1"/>
      <c r="F213" s="1"/>
      <c r="J213" s="1"/>
      <c r="K213" s="1"/>
    </row>
    <row r="214" spans="1:11" x14ac:dyDescent="0.2">
      <c r="A214" s="2"/>
      <c r="B214" s="1"/>
      <c r="C214" s="1"/>
      <c r="D214" s="1"/>
      <c r="F214" s="1"/>
      <c r="J214" s="1"/>
      <c r="K214" s="1"/>
    </row>
    <row r="215" spans="1:11" x14ac:dyDescent="0.2">
      <c r="A215" s="2"/>
      <c r="B215" s="1"/>
      <c r="C215" s="1"/>
      <c r="D215" s="1"/>
      <c r="F215" s="1"/>
      <c r="J215" s="1"/>
      <c r="K215" s="1"/>
    </row>
    <row r="216" spans="1:11" x14ac:dyDescent="0.2">
      <c r="A216" s="2"/>
      <c r="B216" s="1"/>
      <c r="C216" s="1"/>
      <c r="D216" s="1"/>
      <c r="F216" s="1"/>
      <c r="J216" s="1"/>
      <c r="K216" s="1"/>
    </row>
    <row r="217" spans="1:11" x14ac:dyDescent="0.2">
      <c r="A217" s="2"/>
      <c r="B217" s="1"/>
      <c r="C217" s="1"/>
      <c r="D217" s="1"/>
      <c r="F217" s="1"/>
      <c r="J217" s="1"/>
      <c r="K217" s="1"/>
    </row>
    <row r="218" spans="1:11" x14ac:dyDescent="0.2">
      <c r="A218" s="2"/>
      <c r="B218" s="1"/>
      <c r="C218" s="1"/>
      <c r="D218" s="1"/>
      <c r="F218" s="1"/>
      <c r="J218" s="1"/>
      <c r="K218" s="1"/>
    </row>
    <row r="219" spans="1:11" x14ac:dyDescent="0.2">
      <c r="A219" s="2"/>
      <c r="B219" s="1"/>
      <c r="C219" s="1"/>
      <c r="D219" s="1"/>
      <c r="F219" s="1"/>
      <c r="J219" s="1"/>
      <c r="K219" s="1"/>
    </row>
    <row r="220" spans="1:11" x14ac:dyDescent="0.2">
      <c r="A220" s="2"/>
      <c r="B220" s="1"/>
      <c r="C220" s="1"/>
      <c r="D220" s="1"/>
      <c r="F220" s="1"/>
      <c r="J220" s="1"/>
      <c r="K220" s="1"/>
    </row>
    <row r="221" spans="1:11" x14ac:dyDescent="0.2">
      <c r="A221" s="2"/>
      <c r="B221" s="1"/>
      <c r="C221" s="1"/>
      <c r="D221" s="1"/>
      <c r="F221" s="1"/>
      <c r="J221" s="1"/>
      <c r="K221" s="1"/>
    </row>
    <row r="222" spans="1:11" x14ac:dyDescent="0.2">
      <c r="A222" s="2"/>
      <c r="B222" s="1"/>
      <c r="C222" s="1"/>
      <c r="D222" s="1"/>
      <c r="F222" s="1"/>
      <c r="J222" s="1"/>
      <c r="K222" s="1"/>
    </row>
    <row r="223" spans="1:11" x14ac:dyDescent="0.2">
      <c r="A223" s="2"/>
      <c r="B223" s="1"/>
      <c r="C223" s="1"/>
      <c r="D223" s="1"/>
      <c r="F223" s="1"/>
      <c r="J223" s="1"/>
      <c r="K223" s="1"/>
    </row>
    <row r="224" spans="1:11" x14ac:dyDescent="0.2">
      <c r="A224" s="2"/>
      <c r="B224" s="1"/>
      <c r="C224" s="1"/>
      <c r="D224" s="1"/>
      <c r="F224" s="1"/>
      <c r="J224" s="1"/>
      <c r="K224" s="1"/>
    </row>
    <row r="225" spans="1:11" x14ac:dyDescent="0.2">
      <c r="A225" s="2"/>
      <c r="B225" s="1"/>
      <c r="C225" s="1"/>
      <c r="D225" s="1"/>
      <c r="F225" s="1"/>
      <c r="J225" s="1"/>
      <c r="K225" s="1"/>
    </row>
    <row r="226" spans="1:11" x14ac:dyDescent="0.2">
      <c r="A226" s="2"/>
      <c r="B226" s="1"/>
      <c r="C226" s="1"/>
      <c r="D226" s="1"/>
      <c r="F226" s="1"/>
      <c r="J226" s="1"/>
      <c r="K226" s="1"/>
    </row>
    <row r="227" spans="1:11" x14ac:dyDescent="0.2">
      <c r="A227" s="2"/>
      <c r="B227" s="1"/>
      <c r="C227" s="1"/>
      <c r="D227" s="1"/>
      <c r="F227" s="1"/>
      <c r="J227" s="1"/>
      <c r="K227" s="1"/>
    </row>
    <row r="228" spans="1:11" x14ac:dyDescent="0.2">
      <c r="A228" s="2"/>
      <c r="B228" s="1"/>
      <c r="C228" s="1"/>
      <c r="D228" s="1"/>
      <c r="F228" s="1"/>
      <c r="J228" s="1"/>
      <c r="K228" s="1"/>
    </row>
    <row r="229" spans="1:11" x14ac:dyDescent="0.2">
      <c r="A229" s="2"/>
      <c r="B229" s="1"/>
      <c r="C229" s="1"/>
      <c r="D229" s="1"/>
      <c r="F229" s="1"/>
      <c r="J229" s="1"/>
      <c r="K229" s="1"/>
    </row>
    <row r="230" spans="1:11" x14ac:dyDescent="0.2">
      <c r="A230" s="2"/>
      <c r="B230" s="1"/>
      <c r="C230" s="1"/>
      <c r="D230" s="1"/>
      <c r="F230" s="1"/>
      <c r="J230" s="1"/>
      <c r="K230" s="1"/>
    </row>
    <row r="231" spans="1:11" x14ac:dyDescent="0.2">
      <c r="A231" s="2"/>
      <c r="B231" s="1"/>
      <c r="C231" s="1"/>
      <c r="D231" s="1"/>
      <c r="F231" s="1"/>
      <c r="J231" s="1"/>
      <c r="K231" s="1"/>
    </row>
    <row r="232" spans="1:11" x14ac:dyDescent="0.2">
      <c r="A232" s="2"/>
      <c r="B232" s="1"/>
      <c r="C232" s="1"/>
      <c r="D232" s="1"/>
      <c r="F232" s="1"/>
      <c r="J232" s="1"/>
      <c r="K232" s="1"/>
    </row>
    <row r="233" spans="1:11" x14ac:dyDescent="0.2">
      <c r="A233" s="2"/>
      <c r="B233" s="1"/>
      <c r="C233" s="1"/>
      <c r="D233" s="1"/>
      <c r="F233" s="1"/>
      <c r="J233" s="1"/>
      <c r="K233" s="1"/>
    </row>
    <row r="234" spans="1:11" x14ac:dyDescent="0.2">
      <c r="A234" s="2"/>
      <c r="B234" s="1"/>
      <c r="C234" s="1"/>
      <c r="D234" s="1"/>
      <c r="F234" s="1"/>
      <c r="J234" s="1"/>
      <c r="K234" s="1"/>
    </row>
    <row r="235" spans="1:11" x14ac:dyDescent="0.2">
      <c r="A235" s="2"/>
      <c r="B235" s="1"/>
      <c r="C235" s="1"/>
      <c r="D235" s="1"/>
      <c r="F235" s="1"/>
      <c r="J235" s="1"/>
      <c r="K235" s="1"/>
    </row>
    <row r="236" spans="1:11" x14ac:dyDescent="0.2">
      <c r="A236" s="2"/>
      <c r="B236" s="1"/>
      <c r="C236" s="1"/>
      <c r="D236" s="1"/>
      <c r="F236" s="1"/>
      <c r="J236" s="1"/>
      <c r="K236" s="1"/>
    </row>
    <row r="237" spans="1:11" x14ac:dyDescent="0.2">
      <c r="A237" s="2"/>
      <c r="B237" s="1"/>
      <c r="C237" s="1"/>
      <c r="D237" s="1"/>
      <c r="F237" s="1"/>
      <c r="J237" s="1"/>
      <c r="K237" s="1"/>
    </row>
    <row r="238" spans="1:11" x14ac:dyDescent="0.2">
      <c r="A238" s="2"/>
      <c r="B238" s="1"/>
      <c r="C238" s="1"/>
      <c r="D238" s="1"/>
      <c r="F238" s="1"/>
      <c r="J238" s="1"/>
      <c r="K238" s="1"/>
    </row>
    <row r="239" spans="1:11" x14ac:dyDescent="0.2">
      <c r="A239" s="2"/>
      <c r="B239" s="1"/>
      <c r="C239" s="1"/>
      <c r="D239" s="1"/>
      <c r="F239" s="1"/>
      <c r="J239" s="1"/>
      <c r="K239" s="1"/>
    </row>
    <row r="240" spans="1:11" x14ac:dyDescent="0.2">
      <c r="A240" s="2"/>
      <c r="B240" s="1"/>
      <c r="C240" s="1"/>
      <c r="D240" s="1"/>
      <c r="F240" s="1"/>
      <c r="J240" s="1"/>
      <c r="K240" s="1"/>
    </row>
    <row r="241" spans="1:11" x14ac:dyDescent="0.2">
      <c r="A241" s="2"/>
      <c r="B241" s="1"/>
      <c r="C241" s="1"/>
      <c r="D241" s="1"/>
      <c r="F241" s="1"/>
      <c r="J241" s="1"/>
      <c r="K241" s="1"/>
    </row>
    <row r="242" spans="1:11" x14ac:dyDescent="0.2">
      <c r="A242" s="2"/>
      <c r="B242" s="1"/>
      <c r="C242" s="1"/>
      <c r="D242" s="1"/>
      <c r="F242" s="1"/>
      <c r="J242" s="1"/>
      <c r="K242" s="1"/>
    </row>
    <row r="243" spans="1:11" x14ac:dyDescent="0.2">
      <c r="A243" s="2"/>
      <c r="B243" s="1"/>
      <c r="C243" s="1"/>
      <c r="D243" s="1"/>
      <c r="F243" s="1"/>
      <c r="J243" s="1"/>
      <c r="K243" s="1"/>
    </row>
    <row r="244" spans="1:11" x14ac:dyDescent="0.2">
      <c r="A244" s="2"/>
      <c r="B244" s="1"/>
      <c r="C244" s="1"/>
      <c r="D244" s="1"/>
      <c r="F244" s="1"/>
      <c r="J244" s="1"/>
      <c r="K244" s="1"/>
    </row>
    <row r="245" spans="1:11" x14ac:dyDescent="0.2">
      <c r="A245" s="2"/>
      <c r="B245" s="1"/>
      <c r="C245" s="1"/>
      <c r="D245" s="1"/>
      <c r="F245" s="1"/>
      <c r="J245" s="1"/>
      <c r="K245" s="1"/>
    </row>
    <row r="246" spans="1:11" x14ac:dyDescent="0.2">
      <c r="A246" s="2"/>
      <c r="B246" s="1"/>
      <c r="C246" s="1"/>
      <c r="D246" s="1"/>
      <c r="F246" s="1"/>
      <c r="J246" s="1"/>
      <c r="K246" s="1"/>
    </row>
    <row r="247" spans="1:11" x14ac:dyDescent="0.2">
      <c r="A247" s="2"/>
      <c r="B247" s="1"/>
      <c r="C247" s="1"/>
      <c r="D247" s="1"/>
      <c r="F247" s="1"/>
      <c r="J247" s="1"/>
      <c r="K247" s="1"/>
    </row>
    <row r="248" spans="1:11" x14ac:dyDescent="0.2">
      <c r="A248" s="2"/>
      <c r="B248" s="1"/>
      <c r="C248" s="1"/>
      <c r="D248" s="1"/>
      <c r="F248" s="1"/>
      <c r="J248" s="1"/>
      <c r="K248" s="1"/>
    </row>
    <row r="249" spans="1:11" x14ac:dyDescent="0.2">
      <c r="A249" s="2"/>
      <c r="B249" s="1"/>
      <c r="C249" s="1"/>
      <c r="D249" s="1"/>
      <c r="F249" s="1"/>
      <c r="J249" s="1"/>
      <c r="K249" s="1"/>
    </row>
    <row r="250" spans="1:11" x14ac:dyDescent="0.2">
      <c r="A250" s="2"/>
      <c r="B250" s="1"/>
      <c r="C250" s="1"/>
      <c r="D250" s="1"/>
      <c r="F250" s="1"/>
      <c r="J250" s="1"/>
      <c r="K250" s="1"/>
    </row>
    <row r="251" spans="1:11" x14ac:dyDescent="0.2">
      <c r="A251" s="2"/>
      <c r="B251" s="1"/>
      <c r="C251" s="1"/>
      <c r="D251" s="1"/>
      <c r="F251" s="1"/>
      <c r="J251" s="1"/>
      <c r="K251" s="1"/>
    </row>
    <row r="252" spans="1:11" x14ac:dyDescent="0.2">
      <c r="A252" s="2"/>
      <c r="B252" s="1"/>
      <c r="C252" s="1"/>
      <c r="D252" s="1"/>
      <c r="F252" s="1"/>
      <c r="J252" s="1"/>
      <c r="K252" s="1"/>
    </row>
    <row r="253" spans="1:11" x14ac:dyDescent="0.2">
      <c r="A253" s="2"/>
      <c r="B253" s="1"/>
      <c r="C253" s="1"/>
      <c r="D253" s="1"/>
      <c r="F253" s="1"/>
      <c r="J253" s="1"/>
      <c r="K253" s="1"/>
    </row>
    <row r="254" spans="1:11" x14ac:dyDescent="0.2">
      <c r="A254" s="2"/>
      <c r="B254" s="1"/>
      <c r="C254" s="1"/>
      <c r="D254" s="1"/>
      <c r="F254" s="1"/>
      <c r="J254" s="1"/>
      <c r="K254" s="1"/>
    </row>
  </sheetData>
  <mergeCells count="43">
    <mergeCell ref="F1:H1"/>
    <mergeCell ref="F168:H168"/>
    <mergeCell ref="F169:H169"/>
    <mergeCell ref="A50:H50"/>
    <mergeCell ref="A51:H51"/>
    <mergeCell ref="A108:H108"/>
    <mergeCell ref="A118:H118"/>
    <mergeCell ref="A125:H125"/>
    <mergeCell ref="A136:H136"/>
    <mergeCell ref="A44:H44"/>
    <mergeCell ref="A45:H45"/>
    <mergeCell ref="A47:A48"/>
    <mergeCell ref="B47:B48"/>
    <mergeCell ref="C47:C48"/>
    <mergeCell ref="D47:D48"/>
    <mergeCell ref="E47:H47"/>
    <mergeCell ref="A43:H43"/>
    <mergeCell ref="B36:D36"/>
    <mergeCell ref="G36:H36"/>
    <mergeCell ref="B37:D37"/>
    <mergeCell ref="G37:H37"/>
    <mergeCell ref="B38:C38"/>
    <mergeCell ref="E38:G38"/>
    <mergeCell ref="B39:C39"/>
    <mergeCell ref="E39:G39"/>
    <mergeCell ref="B40:H40"/>
    <mergeCell ref="B41:E41"/>
    <mergeCell ref="B42:F42"/>
    <mergeCell ref="B33:D33"/>
    <mergeCell ref="G33:H33"/>
    <mergeCell ref="B34:C34"/>
    <mergeCell ref="G34:H34"/>
    <mergeCell ref="B35:C35"/>
    <mergeCell ref="G35:H35"/>
    <mergeCell ref="B32:D32"/>
    <mergeCell ref="G32:H32"/>
    <mergeCell ref="F6:H6"/>
    <mergeCell ref="G29:H29"/>
    <mergeCell ref="B31:C31"/>
    <mergeCell ref="G31:H31"/>
    <mergeCell ref="F13:H13"/>
    <mergeCell ref="F2:H2"/>
    <mergeCell ref="F3:H3"/>
  </mergeCells>
  <pageMargins left="0.70866141732283472" right="0.31496062992125984" top="0.55118110236220474" bottom="0.55118110236220474" header="0.31496062992125984" footer="0.31496062992125984"/>
  <pageSetup paperSize="9" scale="50" orientation="portrait" verticalDpi="0" r:id="rId1"/>
  <rowBreaks count="2" manualBreakCount="2">
    <brk id="68" max="8" man="1"/>
    <brk id="11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додаток фін план змінений</vt:lpstr>
      <vt:lpstr>'додаток фін план змінений'!Область_печати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2024-08-22T10:27:22Z</cp:lastPrinted>
  <dcterms:created xsi:type="dcterms:W3CDTF">2019-10-17T10:42:43Z</dcterms:created>
  <dcterms:modified xsi:type="dcterms:W3CDTF">2024-10-30T12:58:57Z</dcterms:modified>
</cp:coreProperties>
</file>