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4кв\доопрацьовані рішення\з номерами\КНП Клінічна стоматологічна\"/>
    </mc:Choice>
  </mc:AlternateContent>
  <bookViews>
    <workbookView xWindow="0" yWindow="0" windowWidth="28800" windowHeight="11145" firstSheet="1" activeTab="1"/>
  </bookViews>
  <sheets>
    <sheet name="Лист1" sheetId="3" state="hidden" r:id="rId1"/>
    <sheet name="Лист2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'[28]1993'!$1:$3,'[28]1993'!$A:$A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Лист2!$A$1:$H$378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3" l="1"/>
  <c r="C19" i="3"/>
  <c r="B19" i="3"/>
  <c r="F14" i="3"/>
  <c r="F5" i="3"/>
  <c r="I5" i="3" s="1"/>
  <c r="E5" i="3"/>
  <c r="H5" i="3" s="1"/>
  <c r="E12" i="3"/>
  <c r="H12" i="3" s="1"/>
  <c r="K12" i="3" s="1"/>
  <c r="F12" i="3"/>
  <c r="I12" i="3" s="1"/>
  <c r="F11" i="3"/>
  <c r="E11" i="3"/>
  <c r="F10" i="3"/>
  <c r="E10" i="3"/>
  <c r="F9" i="3"/>
  <c r="E9" i="3"/>
  <c r="F8" i="3"/>
  <c r="E8" i="3"/>
  <c r="H8" i="3" s="1"/>
  <c r="K8" i="3" s="1"/>
  <c r="E7" i="3"/>
  <c r="E6" i="3"/>
  <c r="E21" i="3" s="1"/>
  <c r="H15" i="3"/>
  <c r="K15" i="3" s="1"/>
  <c r="I15" i="3"/>
  <c r="H6" i="3"/>
  <c r="K6" i="3" s="1"/>
  <c r="I6" i="3"/>
  <c r="H7" i="3"/>
  <c r="K7" i="3" s="1"/>
  <c r="L7" i="3" s="1"/>
  <c r="I7" i="3"/>
  <c r="I8" i="3"/>
  <c r="H9" i="3"/>
  <c r="I9" i="3"/>
  <c r="K9" i="3" s="1"/>
  <c r="H10" i="3"/>
  <c r="K10" i="3" s="1"/>
  <c r="I10" i="3"/>
  <c r="H11" i="3"/>
  <c r="K11" i="3" s="1"/>
  <c r="L11" i="3" s="1"/>
  <c r="I11" i="3"/>
  <c r="I14" i="3"/>
  <c r="I4" i="3"/>
  <c r="H4" i="3"/>
  <c r="C16" i="3"/>
  <c r="B16" i="3"/>
  <c r="D13" i="3"/>
  <c r="D14" i="3"/>
  <c r="D15" i="3"/>
  <c r="G15" i="3"/>
  <c r="G6" i="3"/>
  <c r="G7" i="3"/>
  <c r="G11" i="3"/>
  <c r="G4" i="3"/>
  <c r="J4" i="3" s="1"/>
  <c r="D5" i="3"/>
  <c r="D19" i="3" s="1"/>
  <c r="D6" i="3"/>
  <c r="D7" i="3"/>
  <c r="D8" i="3"/>
  <c r="D9" i="3"/>
  <c r="D10" i="3"/>
  <c r="D11" i="3"/>
  <c r="D12" i="3"/>
  <c r="D4" i="3"/>
  <c r="D22" i="3" s="1"/>
  <c r="J22" i="3" l="1"/>
  <c r="J16" i="3"/>
  <c r="M10" i="3"/>
  <c r="L10" i="3"/>
  <c r="N10" i="3"/>
  <c r="N8" i="3"/>
  <c r="M8" i="3"/>
  <c r="L8" i="3"/>
  <c r="M6" i="3"/>
  <c r="L6" i="3"/>
  <c r="N6" i="3"/>
  <c r="M15" i="3"/>
  <c r="N15" i="3"/>
  <c r="N12" i="3"/>
  <c r="M12" i="3"/>
  <c r="L12" i="3"/>
  <c r="L9" i="3"/>
  <c r="F21" i="3"/>
  <c r="K4" i="3"/>
  <c r="K5" i="3"/>
  <c r="H21" i="3"/>
  <c r="D21" i="3"/>
  <c r="E14" i="3"/>
  <c r="H14" i="3" s="1"/>
  <c r="K14" i="3" s="1"/>
  <c r="L14" i="3" s="1"/>
  <c r="K21" i="3"/>
  <c r="I21" i="3"/>
  <c r="G9" i="3"/>
  <c r="M9" i="3"/>
  <c r="M21" i="3" s="1"/>
  <c r="N11" i="3"/>
  <c r="N5" i="3"/>
  <c r="N14" i="3"/>
  <c r="J19" i="3"/>
  <c r="M11" i="3"/>
  <c r="N9" i="3"/>
  <c r="N21" i="3" s="1"/>
  <c r="M7" i="3"/>
  <c r="N7" i="3"/>
  <c r="G10" i="3"/>
  <c r="F13" i="3"/>
  <c r="I13" i="3" s="1"/>
  <c r="I22" i="3" s="1"/>
  <c r="G12" i="3"/>
  <c r="G8" i="3"/>
  <c r="E13" i="3"/>
  <c r="H13" i="3" s="1"/>
  <c r="K13" i="3" s="1"/>
  <c r="K22" i="3" s="1"/>
  <c r="G14" i="3"/>
  <c r="G5" i="3"/>
  <c r="I16" i="3"/>
  <c r="D16" i="3"/>
  <c r="K16" i="3" l="1"/>
  <c r="I17" i="3" s="1"/>
  <c r="F22" i="3"/>
  <c r="E19" i="3"/>
  <c r="I19" i="3"/>
  <c r="H22" i="3"/>
  <c r="L13" i="3"/>
  <c r="M13" i="3"/>
  <c r="E16" i="3"/>
  <c r="F16" i="3"/>
  <c r="K19" i="3"/>
  <c r="M14" i="3"/>
  <c r="N13" i="3"/>
  <c r="N19" i="3" s="1"/>
  <c r="G21" i="3"/>
  <c r="F19" i="3"/>
  <c r="E22" i="3"/>
  <c r="L5" i="3"/>
  <c r="L19" i="3" s="1"/>
  <c r="M5" i="3"/>
  <c r="N4" i="3"/>
  <c r="L4" i="3"/>
  <c r="M4" i="3"/>
  <c r="H19" i="3"/>
  <c r="N22" i="3"/>
  <c r="M19" i="3"/>
  <c r="N16" i="3"/>
  <c r="M16" i="3"/>
  <c r="M17" i="3" s="1"/>
  <c r="L16" i="3"/>
  <c r="H16" i="3"/>
  <c r="H18" i="3" s="1"/>
  <c r="G13" i="3"/>
  <c r="G16" i="3" s="1"/>
  <c r="M22" i="3" l="1"/>
  <c r="G19" i="3"/>
  <c r="G22" i="3"/>
  <c r="L17" i="3"/>
</calcChain>
</file>

<file path=xl/sharedStrings.xml><?xml version="1.0" encoding="utf-8"?>
<sst xmlns="http://schemas.openxmlformats.org/spreadsheetml/2006/main" count="228" uniqueCount="196">
  <si>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</si>
  <si>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</si>
  <si>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</si>
  <si>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інший персонал</t>
  </si>
  <si>
    <t>молодший медичний персонал</t>
  </si>
  <si>
    <t>середній медичний персонал</t>
  </si>
  <si>
    <t>лікарі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</si>
  <si>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</si>
  <si>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</si>
  <si>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</si>
  <si>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</si>
  <si>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</si>
  <si>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</si>
  <si>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</si>
  <si>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</si>
  <si>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</si>
  <si>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</si>
  <si>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</si>
  <si>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</si>
  <si>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</si>
  <si>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</si>
  <si>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</si>
  <si>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</si>
  <si>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</si>
  <si>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</si>
  <si>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</si>
  <si>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</si>
  <si>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</si>
  <si>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</si>
  <si>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</si>
  <si>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</si>
  <si>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</si>
  <si>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</si>
  <si>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</si>
  <si>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</si>
  <si>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</si>
  <si>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</si>
  <si>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</si>
  <si>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</si>
  <si>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</si>
  <si>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</si>
  <si>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</si>
  <si>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</si>
  <si>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</si>
  <si>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</si>
  <si>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</si>
  <si>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</si>
  <si>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</si>
  <si>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</si>
  <si>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</si>
  <si>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</si>
  <si>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</si>
  <si>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</si>
  <si>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</si>
  <si>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</si>
  <si>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</si>
  <si>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</si>
  <si>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</si>
  <si>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</si>
  <si>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</si>
  <si>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</si>
  <si>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</si>
  <si>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</si>
  <si>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</si>
  <si>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</si>
  <si>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</si>
  <si>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</si>
  <si>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</si>
  <si>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</si>
  <si>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</si>
  <si>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</si>
  <si>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</si>
  <si>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</si>
  <si>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</si>
  <si>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</si>
  <si>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</si>
  <si>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</si>
  <si>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</si>
  <si>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</si>
  <si>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</si>
  <si>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</si>
  <si>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</si>
  <si>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</si>
  <si>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</si>
  <si>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</si>
  <si>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</si>
  <si>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</si>
  <si>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</si>
  <si>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</si>
  <si>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</si>
  <si>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</si>
  <si>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</si>
  <si>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</si>
  <si>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</si>
  <si>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</si>
  <si>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</si>
  <si>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</si>
  <si>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</si>
  <si>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</si>
  <si>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</si>
  <si>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</si>
  <si>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</si>
  <si>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</si>
  <si>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</si>
  <si>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</si>
  <si>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</si>
  <si>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</si>
  <si>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</si>
  <si>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</si>
  <si>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</si>
  <si>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</si>
  <si>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</si>
  <si>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</si>
  <si>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</si>
  <si>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</si>
  <si>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</si>
  <si>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</si>
  <si>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</si>
  <si>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</si>
  <si>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</si>
  <si>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</si>
  <si>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</si>
  <si>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</si>
  <si>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</si>
  <si>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</si>
  <si>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</si>
  <si>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</si>
  <si>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</si>
  <si>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</si>
  <si>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</si>
  <si>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</si>
  <si>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</si>
  <si>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</si>
  <si>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</si>
  <si>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Х</t>
  </si>
  <si>
    <t>03395111</t>
  </si>
  <si>
    <t>Комунальне некомерційне підприємство "Клінічна стоматологічна поліклініка" Сумської міської ради</t>
  </si>
  <si>
    <t xml:space="preserve">Комунальне  підприємство </t>
  </si>
  <si>
    <t>м.Суми</t>
  </si>
  <si>
    <t>Сумська міська рада</t>
  </si>
  <si>
    <t>Стоматологічна практика</t>
  </si>
  <si>
    <t>Комунальна</t>
  </si>
  <si>
    <t xml:space="preserve">Одиниця виміру,                                           </t>
  </si>
  <si>
    <t>тис.грн.</t>
  </si>
  <si>
    <t>40007, Сумська область, м.Суми, вул. Паркова,2/1</t>
  </si>
  <si>
    <t>86.23</t>
  </si>
  <si>
    <t>Директор</t>
  </si>
  <si>
    <t>Разом</t>
  </si>
  <si>
    <t>бюджет</t>
  </si>
  <si>
    <t>разом</t>
  </si>
  <si>
    <t>Категорія</t>
  </si>
  <si>
    <t>Розрахунок фонду оплати праці на 2022 рік</t>
  </si>
  <si>
    <t>Кількість штатних посад</t>
  </si>
  <si>
    <t>платні</t>
  </si>
  <si>
    <t>ФОП на місяць</t>
  </si>
  <si>
    <t>ФОП на рік</t>
  </si>
  <si>
    <t>Завідувач відділення</t>
  </si>
  <si>
    <t>Головна медсестра</t>
  </si>
  <si>
    <t>Лікарі</t>
  </si>
  <si>
    <t>Середній медичний персонал</t>
  </si>
  <si>
    <t>Молодший медичний перс.</t>
  </si>
  <si>
    <t>Інші</t>
  </si>
  <si>
    <t>Заступник директора з ЕП</t>
  </si>
  <si>
    <t>Головний бухгалтер</t>
  </si>
  <si>
    <t>Середня заробітна плата</t>
  </si>
  <si>
    <t>Медичний директор, 95 %</t>
  </si>
  <si>
    <t>Спеціалісти 25 %</t>
  </si>
  <si>
    <t>Кошторис міський бюджет</t>
  </si>
  <si>
    <t>НСЗУ (потреба)</t>
  </si>
  <si>
    <t>премія</t>
  </si>
  <si>
    <t>ФОП на квартал</t>
  </si>
  <si>
    <t>Заробітна плата на квартал</t>
  </si>
  <si>
    <t>Адмінперсонал</t>
  </si>
  <si>
    <t>Фінгансовий план</t>
  </si>
  <si>
    <t>Собівартість</t>
  </si>
  <si>
    <t>Адмінвитрати</t>
  </si>
  <si>
    <t>Лікарняні</t>
  </si>
  <si>
    <t>Охорона здоров'я</t>
  </si>
  <si>
    <t>Шуваєв М.В.</t>
  </si>
  <si>
    <t>М.В. Шуваєв</t>
  </si>
  <si>
    <t>Проєкт</t>
  </si>
  <si>
    <t>на     2024         рік</t>
  </si>
  <si>
    <t>тис. грн.</t>
  </si>
  <si>
    <t>(0542) 780770</t>
  </si>
  <si>
    <t>(Рішення Виконавчого комітету Сумської міської ради)</t>
  </si>
  <si>
    <t xml:space="preserve">М.П. </t>
  </si>
  <si>
    <t>Начальник Управління внутрішнього контролю та                     аудиту Сумської міської ради</t>
  </si>
  <si>
    <t>Інші операційні доходи, які не включені в рядки 1011-1018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</si>
  <si>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</si>
  <si>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</si>
  <si>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</si>
  <si>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</si>
  <si>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</si>
  <si>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до рішення виконавчого комітету</t>
  </si>
  <si>
    <t>від 26.12.2024 № 1006</t>
  </si>
  <si>
    <t xml:space="preserve">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</si>
</sst>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0.0"/>
    <numFmt numFmtId="168" formatCode="0.0%"/>
    <numFmt numFmtId="169" formatCode="_-* #,##0.0\ _₴_-;\-* #,##0.0\ _₴_-;_-* &quot;-&quot;?\ _₴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167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0" borderId="0" xfId="0" applyFont="1"/>
    <xf numFmtId="0" fontId="10" fillId="0" borderId="3" xfId="0" applyFont="1" applyBorder="1"/>
    <xf numFmtId="0" fontId="0" fillId="0" borderId="3" xfId="0" applyBorder="1"/>
    <xf numFmtId="0" fontId="0" fillId="0" borderId="4" xfId="0" applyFill="1" applyBorder="1"/>
    <xf numFmtId="4" fontId="10" fillId="0" borderId="0" xfId="0" applyNumberFormat="1" applyFont="1"/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67" fontId="10" fillId="0" borderId="0" xfId="0" applyNumberFormat="1" applyFont="1" applyAlignment="1">
      <alignment vertical="center"/>
    </xf>
    <xf numFmtId="167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7" fontId="7" fillId="0" borderId="0" xfId="0" applyNumberFormat="1" applyFont="1" applyFill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167" fontId="2" fillId="0" borderId="3" xfId="0" quotePrefix="1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7" fontId="2" fillId="3" borderId="0" xfId="0" applyNumberFormat="1" applyFont="1" applyFill="1" applyAlignment="1">
      <alignment vertical="center"/>
    </xf>
    <xf numFmtId="167" fontId="2" fillId="0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169" fontId="2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167" fontId="2" fillId="5" borderId="0" xfId="0" applyNumberFormat="1" applyFont="1" applyFill="1" applyAlignment="1">
      <alignment vertical="center"/>
    </xf>
    <xf numFmtId="2" fontId="2" fillId="5" borderId="0" xfId="0" applyNumberFormat="1" applyFont="1" applyFill="1" applyAlignment="1">
      <alignment vertical="center"/>
    </xf>
    <xf numFmtId="169" fontId="2" fillId="5" borderId="0" xfId="0" applyNumberFormat="1" applyFont="1" applyFill="1" applyAlignment="1">
      <alignment vertical="center"/>
    </xf>
    <xf numFmtId="0" fontId="3" fillId="5" borderId="0" xfId="0" applyFont="1" applyFill="1" applyAlignment="1">
      <alignment vertical="center"/>
    </xf>
    <xf numFmtId="167" fontId="16" fillId="5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  <sheetName val="МТР Газ України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Лист1"/>
      <sheetName val="1993"/>
      <sheetName val="Inform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  <sheetName val="consolidation hq formatted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M8" sqref="M8"/>
    </sheetView>
  </sheetViews>
  <sheetFormatPr defaultRowHeight="15.75" x14ac:dyDescent="0.25"/>
  <cols>
    <col min="1" max="1" width="30" style="74" customWidth="1"/>
    <col min="2" max="2" width="8.85546875" style="74" customWidth="1"/>
    <col min="3" max="3" width="8.140625" style="74" customWidth="1"/>
    <col min="4" max="4" width="8.7109375" style="74" customWidth="1"/>
    <col min="5" max="5" width="12.85546875" style="74" customWidth="1"/>
    <col min="6" max="7" width="9.140625" style="74"/>
    <col min="8" max="8" width="13.28515625" style="74" customWidth="1"/>
    <col min="9" max="10" width="11.140625" customWidth="1"/>
    <col min="11" max="11" width="11.5703125" customWidth="1"/>
    <col min="12" max="12" width="14.140625" customWidth="1"/>
    <col min="13" max="13" width="16.5703125" customWidth="1"/>
    <col min="14" max="14" width="17.140625" customWidth="1"/>
  </cols>
  <sheetData>
    <row r="1" spans="1:14" x14ac:dyDescent="0.25">
      <c r="A1" s="74" t="s">
        <v>151</v>
      </c>
    </row>
    <row r="2" spans="1:14" ht="48" customHeight="1" x14ac:dyDescent="0.2">
      <c r="A2" s="140" t="s">
        <v>150</v>
      </c>
      <c r="B2" s="140" t="s">
        <v>152</v>
      </c>
      <c r="C2" s="140"/>
      <c r="D2" s="140"/>
      <c r="E2" s="140" t="s">
        <v>154</v>
      </c>
      <c r="F2" s="140"/>
      <c r="G2" s="140"/>
      <c r="H2" s="140" t="s">
        <v>155</v>
      </c>
      <c r="I2" s="140"/>
      <c r="J2" s="140"/>
      <c r="K2" s="140"/>
      <c r="L2" s="80" t="s">
        <v>164</v>
      </c>
      <c r="M2" s="79" t="s">
        <v>170</v>
      </c>
      <c r="N2" s="80" t="s">
        <v>171</v>
      </c>
    </row>
    <row r="3" spans="1:14" x14ac:dyDescent="0.25">
      <c r="A3" s="140"/>
      <c r="B3" s="75" t="s">
        <v>148</v>
      </c>
      <c r="C3" s="75" t="s">
        <v>153</v>
      </c>
      <c r="D3" s="75" t="s">
        <v>149</v>
      </c>
      <c r="E3" s="75" t="s">
        <v>148</v>
      </c>
      <c r="F3" s="75" t="s">
        <v>153</v>
      </c>
      <c r="G3" s="75" t="s">
        <v>149</v>
      </c>
      <c r="H3" s="75" t="s">
        <v>148</v>
      </c>
      <c r="I3" s="75" t="s">
        <v>153</v>
      </c>
      <c r="J3" s="75" t="s">
        <v>169</v>
      </c>
      <c r="K3" s="75" t="s">
        <v>149</v>
      </c>
      <c r="L3" s="75"/>
      <c r="M3" s="75"/>
      <c r="N3" s="75"/>
    </row>
    <row r="4" spans="1:14" x14ac:dyDescent="0.25">
      <c r="A4" s="75" t="s">
        <v>146</v>
      </c>
      <c r="B4" s="75">
        <v>0.5</v>
      </c>
      <c r="C4" s="75">
        <v>0.5</v>
      </c>
      <c r="D4" s="75">
        <f>B4+C4</f>
        <v>1</v>
      </c>
      <c r="E4" s="75">
        <v>11250</v>
      </c>
      <c r="F4" s="75">
        <v>13050</v>
      </c>
      <c r="G4" s="75">
        <f t="shared" ref="G4:G15" si="0">E4+F4</f>
        <v>24300</v>
      </c>
      <c r="H4" s="75">
        <f>E4*12</f>
        <v>135000</v>
      </c>
      <c r="I4" s="75">
        <f>F4*12</f>
        <v>156600</v>
      </c>
      <c r="J4" s="75">
        <f>G4*7</f>
        <v>170100</v>
      </c>
      <c r="K4" s="75">
        <f>H4+I4+J4</f>
        <v>461700</v>
      </c>
      <c r="L4" s="76">
        <f>K4/12/D4</f>
        <v>38475</v>
      </c>
      <c r="M4" s="76">
        <f>K4/4*1.22</f>
        <v>140818.5</v>
      </c>
      <c r="N4" s="76">
        <f>K4/4</f>
        <v>115425</v>
      </c>
    </row>
    <row r="5" spans="1:14" x14ac:dyDescent="0.25">
      <c r="A5" s="75" t="s">
        <v>165</v>
      </c>
      <c r="B5" s="75">
        <v>0.75</v>
      </c>
      <c r="C5" s="75">
        <v>0.25</v>
      </c>
      <c r="D5" s="75">
        <f t="shared" ref="D5:D12" si="1">B5+C5</f>
        <v>1</v>
      </c>
      <c r="E5" s="75">
        <f>E4*0.95</f>
        <v>10687.5</v>
      </c>
      <c r="F5" s="75">
        <f>F4*0.95</f>
        <v>12397.5</v>
      </c>
      <c r="G5" s="75">
        <f t="shared" si="0"/>
        <v>23085</v>
      </c>
      <c r="H5" s="75">
        <f t="shared" ref="H5:H15" si="2">E5*12</f>
        <v>128250</v>
      </c>
      <c r="I5" s="75">
        <f t="shared" ref="I5:I14" si="3">F5*12</f>
        <v>148770</v>
      </c>
      <c r="J5" s="75"/>
      <c r="K5" s="75">
        <f t="shared" ref="K5:K15" si="4">H5+I5+J5</f>
        <v>277020</v>
      </c>
      <c r="L5" s="76">
        <f t="shared" ref="L5:L16" si="5">K5/12/D5</f>
        <v>23085</v>
      </c>
      <c r="M5" s="76">
        <f t="shared" ref="M5:M16" si="6">K5/4*1.22</f>
        <v>84491.099999999991</v>
      </c>
      <c r="N5" s="76">
        <f t="shared" ref="N5:N15" si="7">K5/4</f>
        <v>69255</v>
      </c>
    </row>
    <row r="6" spans="1:14" x14ac:dyDescent="0.25">
      <c r="A6" s="75" t="s">
        <v>156</v>
      </c>
      <c r="B6" s="75">
        <v>1</v>
      </c>
      <c r="C6" s="75">
        <v>1</v>
      </c>
      <c r="D6" s="75">
        <f t="shared" si="1"/>
        <v>2</v>
      </c>
      <c r="E6" s="75">
        <f>20000*1.25</f>
        <v>25000</v>
      </c>
      <c r="F6" s="75">
        <v>25000</v>
      </c>
      <c r="G6" s="75">
        <f t="shared" si="0"/>
        <v>50000</v>
      </c>
      <c r="H6" s="75">
        <f t="shared" si="2"/>
        <v>300000</v>
      </c>
      <c r="I6" s="75">
        <f t="shared" si="3"/>
        <v>300000</v>
      </c>
      <c r="J6" s="75"/>
      <c r="K6" s="75">
        <f t="shared" si="4"/>
        <v>600000</v>
      </c>
      <c r="L6" s="76">
        <f t="shared" si="5"/>
        <v>25000</v>
      </c>
      <c r="M6" s="76">
        <f t="shared" si="6"/>
        <v>183000</v>
      </c>
      <c r="N6" s="76">
        <f t="shared" si="7"/>
        <v>150000</v>
      </c>
    </row>
    <row r="7" spans="1:14" x14ac:dyDescent="0.25">
      <c r="A7" s="75" t="s">
        <v>157</v>
      </c>
      <c r="B7" s="75">
        <v>1</v>
      </c>
      <c r="C7" s="75">
        <v>0</v>
      </c>
      <c r="D7" s="75">
        <f t="shared" si="1"/>
        <v>1</v>
      </c>
      <c r="E7" s="75">
        <f>20000+819</f>
        <v>20819</v>
      </c>
      <c r="F7" s="75">
        <v>0</v>
      </c>
      <c r="G7" s="75">
        <f t="shared" si="0"/>
        <v>20819</v>
      </c>
      <c r="H7" s="75">
        <f t="shared" si="2"/>
        <v>249828</v>
      </c>
      <c r="I7" s="75">
        <f t="shared" si="3"/>
        <v>0</v>
      </c>
      <c r="J7" s="75"/>
      <c r="K7" s="75">
        <f t="shared" si="4"/>
        <v>249828</v>
      </c>
      <c r="L7" s="76">
        <f t="shared" si="5"/>
        <v>20819</v>
      </c>
      <c r="M7" s="76">
        <f t="shared" si="6"/>
        <v>76197.539999999994</v>
      </c>
      <c r="N7" s="76">
        <f t="shared" si="7"/>
        <v>62457</v>
      </c>
    </row>
    <row r="8" spans="1:14" x14ac:dyDescent="0.25">
      <c r="A8" s="75" t="s">
        <v>158</v>
      </c>
      <c r="B8" s="75">
        <v>22.25</v>
      </c>
      <c r="C8" s="75">
        <v>20.75</v>
      </c>
      <c r="D8" s="75">
        <f t="shared" si="1"/>
        <v>43</v>
      </c>
      <c r="E8" s="75">
        <f>20000*B8</f>
        <v>445000</v>
      </c>
      <c r="F8" s="75">
        <f>20000*C8</f>
        <v>415000</v>
      </c>
      <c r="G8" s="75">
        <f t="shared" si="0"/>
        <v>860000</v>
      </c>
      <c r="H8" s="75">
        <f t="shared" si="2"/>
        <v>5340000</v>
      </c>
      <c r="I8" s="75">
        <f t="shared" si="3"/>
        <v>4980000</v>
      </c>
      <c r="J8" s="75"/>
      <c r="K8" s="75">
        <f t="shared" si="4"/>
        <v>10320000</v>
      </c>
      <c r="L8" s="76">
        <f t="shared" si="5"/>
        <v>20000</v>
      </c>
      <c r="M8" s="76">
        <f t="shared" si="6"/>
        <v>3147600</v>
      </c>
      <c r="N8" s="76">
        <f t="shared" si="7"/>
        <v>2580000</v>
      </c>
    </row>
    <row r="9" spans="1:14" x14ac:dyDescent="0.25">
      <c r="A9" s="75" t="s">
        <v>159</v>
      </c>
      <c r="B9" s="75">
        <v>17.25</v>
      </c>
      <c r="C9" s="75">
        <v>20.75</v>
      </c>
      <c r="D9" s="75">
        <f t="shared" si="1"/>
        <v>38</v>
      </c>
      <c r="E9" s="75">
        <f>13500*B9</f>
        <v>232875</v>
      </c>
      <c r="F9" s="75">
        <f>C9*13500</f>
        <v>280125</v>
      </c>
      <c r="G9" s="75">
        <f t="shared" si="0"/>
        <v>513000</v>
      </c>
      <c r="H9" s="75">
        <f t="shared" si="2"/>
        <v>2794500</v>
      </c>
      <c r="I9" s="75">
        <f t="shared" si="3"/>
        <v>3361500</v>
      </c>
      <c r="J9" s="75"/>
      <c r="K9" s="75">
        <f t="shared" si="4"/>
        <v>6156000</v>
      </c>
      <c r="L9" s="76">
        <f t="shared" si="5"/>
        <v>13500</v>
      </c>
      <c r="M9" s="76">
        <f t="shared" si="6"/>
        <v>1877580</v>
      </c>
      <c r="N9" s="76">
        <f t="shared" si="7"/>
        <v>1539000</v>
      </c>
    </row>
    <row r="10" spans="1:14" x14ac:dyDescent="0.25">
      <c r="A10" s="75" t="s">
        <v>160</v>
      </c>
      <c r="B10" s="75">
        <v>9.75</v>
      </c>
      <c r="C10" s="75">
        <v>7.25</v>
      </c>
      <c r="D10" s="75">
        <f t="shared" si="1"/>
        <v>17</v>
      </c>
      <c r="E10" s="75">
        <f>6500*B10</f>
        <v>63375</v>
      </c>
      <c r="F10" s="75">
        <f>C10*6500</f>
        <v>47125</v>
      </c>
      <c r="G10" s="75">
        <f t="shared" si="0"/>
        <v>110500</v>
      </c>
      <c r="H10" s="75">
        <f t="shared" si="2"/>
        <v>760500</v>
      </c>
      <c r="I10" s="75">
        <f t="shared" si="3"/>
        <v>565500</v>
      </c>
      <c r="J10" s="75"/>
      <c r="K10" s="75">
        <f t="shared" si="4"/>
        <v>1326000</v>
      </c>
      <c r="L10" s="76">
        <f t="shared" si="5"/>
        <v>6500</v>
      </c>
      <c r="M10" s="76">
        <f t="shared" si="6"/>
        <v>404430</v>
      </c>
      <c r="N10" s="76">
        <f t="shared" si="7"/>
        <v>331500</v>
      </c>
    </row>
    <row r="11" spans="1:14" x14ac:dyDescent="0.25">
      <c r="A11" s="75" t="s">
        <v>166</v>
      </c>
      <c r="B11" s="75">
        <v>3.5</v>
      </c>
      <c r="C11" s="75">
        <v>5.75</v>
      </c>
      <c r="D11" s="75">
        <f t="shared" si="1"/>
        <v>9.25</v>
      </c>
      <c r="E11" s="75">
        <f>B11*6500*1.25</f>
        <v>28437.5</v>
      </c>
      <c r="F11" s="75">
        <f>C11*6500*1.25</f>
        <v>46718.75</v>
      </c>
      <c r="G11" s="75">
        <f t="shared" si="0"/>
        <v>75156.25</v>
      </c>
      <c r="H11" s="75">
        <f t="shared" si="2"/>
        <v>341250</v>
      </c>
      <c r="I11" s="75">
        <f t="shared" si="3"/>
        <v>560625</v>
      </c>
      <c r="J11" s="75"/>
      <c r="K11" s="75">
        <f t="shared" si="4"/>
        <v>901875</v>
      </c>
      <c r="L11" s="76">
        <f t="shared" si="5"/>
        <v>8125</v>
      </c>
      <c r="M11" s="76">
        <f t="shared" si="6"/>
        <v>275071.875</v>
      </c>
      <c r="N11" s="76">
        <f t="shared" si="7"/>
        <v>225468.75</v>
      </c>
    </row>
    <row r="12" spans="1:14" x14ac:dyDescent="0.25">
      <c r="A12" s="75" t="s">
        <v>161</v>
      </c>
      <c r="B12" s="75">
        <v>6</v>
      </c>
      <c r="C12" s="75">
        <v>14</v>
      </c>
      <c r="D12" s="75">
        <f t="shared" si="1"/>
        <v>20</v>
      </c>
      <c r="E12" s="75">
        <f>6500*B12+300+500</f>
        <v>39800</v>
      </c>
      <c r="F12" s="75">
        <f>C12*6500+600+800</f>
        <v>92400</v>
      </c>
      <c r="G12" s="75">
        <f t="shared" si="0"/>
        <v>132200</v>
      </c>
      <c r="H12" s="75">
        <f t="shared" si="2"/>
        <v>477600</v>
      </c>
      <c r="I12" s="75">
        <f t="shared" si="3"/>
        <v>1108800</v>
      </c>
      <c r="J12" s="75"/>
      <c r="K12" s="75">
        <f t="shared" si="4"/>
        <v>1586400</v>
      </c>
      <c r="L12" s="76">
        <f t="shared" si="5"/>
        <v>6610</v>
      </c>
      <c r="M12" s="76">
        <f t="shared" si="6"/>
        <v>483852</v>
      </c>
      <c r="N12" s="76">
        <f t="shared" si="7"/>
        <v>396600</v>
      </c>
    </row>
    <row r="13" spans="1:14" x14ac:dyDescent="0.25">
      <c r="A13" s="75" t="s">
        <v>162</v>
      </c>
      <c r="B13" s="75">
        <v>0.75</v>
      </c>
      <c r="C13" s="75">
        <v>0.25</v>
      </c>
      <c r="D13" s="75">
        <f t="shared" ref="D13:D15" si="8">B13+C13</f>
        <v>1</v>
      </c>
      <c r="E13" s="75">
        <f>E5</f>
        <v>10687.5</v>
      </c>
      <c r="F13" s="75">
        <f>F5</f>
        <v>12397.5</v>
      </c>
      <c r="G13" s="75">
        <f t="shared" si="0"/>
        <v>23085</v>
      </c>
      <c r="H13" s="75">
        <f t="shared" si="2"/>
        <v>128250</v>
      </c>
      <c r="I13" s="75">
        <f t="shared" si="3"/>
        <v>148770</v>
      </c>
      <c r="J13" s="75"/>
      <c r="K13" s="75">
        <f t="shared" si="4"/>
        <v>277020</v>
      </c>
      <c r="L13" s="76">
        <f t="shared" si="5"/>
        <v>23085</v>
      </c>
      <c r="M13" s="76">
        <f t="shared" si="6"/>
        <v>84491.099999999991</v>
      </c>
      <c r="N13" s="76">
        <f t="shared" si="7"/>
        <v>69255</v>
      </c>
    </row>
    <row r="14" spans="1:14" x14ac:dyDescent="0.25">
      <c r="A14" s="75" t="s">
        <v>163</v>
      </c>
      <c r="B14" s="75">
        <v>0.75</v>
      </c>
      <c r="C14" s="75">
        <v>0.25</v>
      </c>
      <c r="D14" s="75">
        <f t="shared" si="8"/>
        <v>1</v>
      </c>
      <c r="E14" s="75">
        <f>E6</f>
        <v>25000</v>
      </c>
      <c r="F14" s="75">
        <f>F6</f>
        <v>25000</v>
      </c>
      <c r="G14" s="75">
        <f t="shared" si="0"/>
        <v>50000</v>
      </c>
      <c r="H14" s="75">
        <f t="shared" si="2"/>
        <v>300000</v>
      </c>
      <c r="I14" s="75">
        <f t="shared" si="3"/>
        <v>300000</v>
      </c>
      <c r="J14" s="75"/>
      <c r="K14" s="75">
        <f t="shared" si="4"/>
        <v>600000</v>
      </c>
      <c r="L14" s="76">
        <f t="shared" si="5"/>
        <v>50000</v>
      </c>
      <c r="M14" s="76">
        <f t="shared" si="6"/>
        <v>183000</v>
      </c>
      <c r="N14" s="76">
        <f t="shared" si="7"/>
        <v>150000</v>
      </c>
    </row>
    <row r="15" spans="1:14" x14ac:dyDescent="0.25">
      <c r="A15" s="75"/>
      <c r="B15" s="75"/>
      <c r="C15" s="75"/>
      <c r="D15" s="75">
        <f t="shared" si="8"/>
        <v>0</v>
      </c>
      <c r="E15" s="75"/>
      <c r="F15" s="75"/>
      <c r="G15" s="75">
        <f t="shared" si="0"/>
        <v>0</v>
      </c>
      <c r="H15" s="75">
        <f t="shared" si="2"/>
        <v>0</v>
      </c>
      <c r="I15" s="75">
        <f>F15*12</f>
        <v>0</v>
      </c>
      <c r="J15" s="75"/>
      <c r="K15" s="75">
        <f t="shared" si="4"/>
        <v>0</v>
      </c>
      <c r="L15" s="76"/>
      <c r="M15" s="76">
        <f t="shared" si="6"/>
        <v>0</v>
      </c>
      <c r="N15" s="76">
        <f t="shared" si="7"/>
        <v>0</v>
      </c>
    </row>
    <row r="16" spans="1:14" x14ac:dyDescent="0.25">
      <c r="A16" s="75" t="s">
        <v>147</v>
      </c>
      <c r="B16" s="75">
        <f>SUM(B4:B15)</f>
        <v>63.5</v>
      </c>
      <c r="C16" s="75">
        <f t="shared" ref="C16:J16" si="9">SUM(C4:C15)</f>
        <v>70.75</v>
      </c>
      <c r="D16" s="75">
        <f t="shared" si="9"/>
        <v>134.25</v>
      </c>
      <c r="E16" s="75">
        <f t="shared" si="9"/>
        <v>912931.5</v>
      </c>
      <c r="F16" s="75">
        <f t="shared" si="9"/>
        <v>969213.75</v>
      </c>
      <c r="G16" s="75">
        <f t="shared" si="9"/>
        <v>1882145.25</v>
      </c>
      <c r="H16" s="75">
        <f t="shared" si="9"/>
        <v>10955178</v>
      </c>
      <c r="I16" s="75">
        <f t="shared" si="9"/>
        <v>11630565</v>
      </c>
      <c r="J16" s="75">
        <f t="shared" si="9"/>
        <v>170100</v>
      </c>
      <c r="K16" s="75">
        <f>SUM(K4:K15)</f>
        <v>22755843</v>
      </c>
      <c r="L16" s="76">
        <f t="shared" si="5"/>
        <v>14125.290502793296</v>
      </c>
      <c r="M16" s="76">
        <f t="shared" si="6"/>
        <v>6940532.1150000002</v>
      </c>
      <c r="N16" s="76">
        <f>K16/4</f>
        <v>5688960.75</v>
      </c>
    </row>
    <row r="17" spans="1:14" x14ac:dyDescent="0.25">
      <c r="A17" s="74" t="s">
        <v>167</v>
      </c>
      <c r="H17" s="78">
        <v>8719700</v>
      </c>
      <c r="I17" s="139">
        <f>K16-H17</f>
        <v>14036143</v>
      </c>
      <c r="J17" s="139"/>
      <c r="L17" s="77">
        <f>L16*1.6</f>
        <v>22600.464804469273</v>
      </c>
      <c r="M17" s="77">
        <f>M16*1.6</f>
        <v>11104851.384000001</v>
      </c>
    </row>
    <row r="18" spans="1:14" x14ac:dyDescent="0.25">
      <c r="A18" s="74" t="s">
        <v>168</v>
      </c>
      <c r="H18" s="78">
        <f>H16-H17</f>
        <v>2235478</v>
      </c>
    </row>
    <row r="19" spans="1:14" x14ac:dyDescent="0.25">
      <c r="A19" s="74" t="s">
        <v>172</v>
      </c>
      <c r="B19" s="74">
        <f>B5+B6+B7+B13+B14</f>
        <v>4.25</v>
      </c>
      <c r="C19" s="74">
        <f t="shared" ref="C19:N19" si="10">C5+C6+C7+C13+C14</f>
        <v>1.75</v>
      </c>
      <c r="D19" s="74">
        <f t="shared" si="10"/>
        <v>6</v>
      </c>
      <c r="E19" s="74">
        <f t="shared" si="10"/>
        <v>92194</v>
      </c>
      <c r="F19" s="74">
        <f t="shared" si="10"/>
        <v>74795</v>
      </c>
      <c r="G19" s="74">
        <f t="shared" si="10"/>
        <v>166989</v>
      </c>
      <c r="H19" s="74">
        <f t="shared" si="10"/>
        <v>1106328</v>
      </c>
      <c r="I19" s="74">
        <f t="shared" si="10"/>
        <v>897540</v>
      </c>
      <c r="J19" s="74">
        <f t="shared" si="10"/>
        <v>0</v>
      </c>
      <c r="K19" s="74">
        <f t="shared" si="10"/>
        <v>2003868</v>
      </c>
      <c r="L19" s="74">
        <f t="shared" si="10"/>
        <v>141989</v>
      </c>
      <c r="M19" s="74">
        <f t="shared" si="10"/>
        <v>611179.74</v>
      </c>
      <c r="N19" s="74">
        <f t="shared" si="10"/>
        <v>500967</v>
      </c>
    </row>
    <row r="20" spans="1:14" x14ac:dyDescent="0.25">
      <c r="A20" s="74" t="s">
        <v>173</v>
      </c>
    </row>
    <row r="21" spans="1:14" x14ac:dyDescent="0.25">
      <c r="A21" s="74" t="s">
        <v>174</v>
      </c>
      <c r="B21" s="74">
        <v>1051</v>
      </c>
      <c r="D21" s="74">
        <f>D6+D8+D9+D10</f>
        <v>100</v>
      </c>
      <c r="E21" s="74">
        <f t="shared" ref="E21:N21" si="11">E6+E8+E9+E10</f>
        <v>766250</v>
      </c>
      <c r="F21" s="74">
        <f t="shared" si="11"/>
        <v>767250</v>
      </c>
      <c r="G21" s="74">
        <f t="shared" si="11"/>
        <v>1533500</v>
      </c>
      <c r="H21" s="74">
        <f t="shared" si="11"/>
        <v>9195000</v>
      </c>
      <c r="I21" s="74">
        <f t="shared" si="11"/>
        <v>9207000</v>
      </c>
      <c r="J21" s="74">
        <f t="shared" si="11"/>
        <v>0</v>
      </c>
      <c r="K21" s="74">
        <f t="shared" si="11"/>
        <v>18402000</v>
      </c>
      <c r="L21" s="74"/>
      <c r="M21" s="74">
        <f t="shared" si="11"/>
        <v>5612610</v>
      </c>
      <c r="N21" s="74">
        <f t="shared" si="11"/>
        <v>4600500</v>
      </c>
    </row>
    <row r="22" spans="1:14" x14ac:dyDescent="0.25">
      <c r="A22" s="74" t="s">
        <v>175</v>
      </c>
      <c r="B22" s="74">
        <v>1061</v>
      </c>
      <c r="D22" s="74">
        <f>D4+D5+D7+D11+D13+D14+D12</f>
        <v>34.25</v>
      </c>
      <c r="E22" s="74">
        <f t="shared" ref="E22:N22" si="12">E4+E5+E7+E11+E13+E14+E12</f>
        <v>146681.5</v>
      </c>
      <c r="F22" s="74">
        <f t="shared" si="12"/>
        <v>201963.75</v>
      </c>
      <c r="G22" s="74">
        <f t="shared" si="12"/>
        <v>348645.25</v>
      </c>
      <c r="H22" s="74">
        <f t="shared" si="12"/>
        <v>1760178</v>
      </c>
      <c r="I22" s="74">
        <f t="shared" si="12"/>
        <v>2423565</v>
      </c>
      <c r="J22" s="74">
        <f t="shared" si="12"/>
        <v>170100</v>
      </c>
      <c r="K22" s="74">
        <f t="shared" si="12"/>
        <v>4353843</v>
      </c>
      <c r="L22" s="74"/>
      <c r="M22" s="74">
        <f t="shared" si="12"/>
        <v>1327922.1149999998</v>
      </c>
      <c r="N22" s="74">
        <f t="shared" si="12"/>
        <v>1088460.75</v>
      </c>
    </row>
    <row r="23" spans="1:14" x14ac:dyDescent="0.25">
      <c r="A23" s="74" t="s">
        <v>176</v>
      </c>
      <c r="B23" s="74">
        <v>1072</v>
      </c>
    </row>
  </sheetData>
  <mergeCells count="5">
    <mergeCell ref="I17:J17"/>
    <mergeCell ref="B2:D2"/>
    <mergeCell ref="E2:G2"/>
    <mergeCell ref="H2:K2"/>
    <mergeCell ref="A2:A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8"/>
  <sheetViews>
    <sheetView tabSelected="1" view="pageBreakPreview" topLeftCell="A16" zoomScaleNormal="100" zoomScaleSheetLayoutView="100" workbookViewId="0">
      <selection activeCell="D10" sqref="D10"/>
    </sheetView>
  </sheetViews>
  <sheetFormatPr defaultColWidth="8.85546875" defaultRowHeight="18.75" x14ac:dyDescent="0.2"/>
  <cols>
    <col min="1" max="1" width="58.28515625" style="1" customWidth="1"/>
    <col min="2" max="2" width="14" style="134" customWidth="1"/>
    <col min="3" max="3" width="16.28515625" style="134" customWidth="1"/>
    <col min="4" max="4" width="13.7109375" style="134" customWidth="1"/>
    <col min="5" max="5" width="17" style="1" customWidth="1"/>
    <col min="6" max="6" width="14.140625" style="36" customWidth="1"/>
    <col min="7" max="7" width="16.7109375" style="1" customWidth="1"/>
    <col min="8" max="8" width="19.85546875" style="1" customWidth="1"/>
    <col min="9" max="9" width="10.5703125" style="1" customWidth="1"/>
    <col min="10" max="10" width="11.42578125" style="1" customWidth="1"/>
    <col min="11" max="11" width="11.28515625" style="1" customWidth="1"/>
    <col min="12" max="12" width="11.85546875" style="1" customWidth="1"/>
    <col min="13" max="13" width="15.140625" style="1" customWidth="1"/>
    <col min="14" max="14" width="13.140625" style="1" customWidth="1"/>
    <col min="15" max="16" width="13.140625" style="124" customWidth="1"/>
    <col min="17" max="17" width="17.5703125" style="1" customWidth="1"/>
    <col min="18" max="18" width="13.28515625" style="1" customWidth="1"/>
    <col min="19" max="19" width="11.140625" style="1" customWidth="1"/>
    <col min="20" max="16384" width="8.85546875" style="1"/>
  </cols>
  <sheetData>
    <row r="1" spans="2:8" x14ac:dyDescent="0.2">
      <c r="B1" s="1"/>
      <c r="C1" s="1"/>
      <c r="D1" s="1"/>
      <c r="F1" s="173" t="s">
        <v>195</v>
      </c>
      <c r="G1" s="173"/>
      <c r="H1" s="173"/>
    </row>
    <row r="2" spans="2:8" ht="13.5" customHeight="1" x14ac:dyDescent="0.2">
      <c r="B2" s="1"/>
      <c r="C2" s="1"/>
      <c r="D2" s="1"/>
      <c r="F2" s="164" t="s">
        <v>193</v>
      </c>
      <c r="G2" s="164"/>
      <c r="H2" s="164"/>
    </row>
    <row r="3" spans="2:8" x14ac:dyDescent="0.2">
      <c r="B3" s="1"/>
      <c r="C3" s="1"/>
      <c r="D3" s="1"/>
      <c r="F3" s="172" t="s">
        <v>194</v>
      </c>
      <c r="G3" s="172"/>
      <c r="H3" s="172"/>
    </row>
    <row r="4" spans="2:8" x14ac:dyDescent="0.2">
      <c r="B4" s="1"/>
      <c r="C4" s="1"/>
      <c r="D4" s="1"/>
      <c r="F4" s="36" t="s">
        <v>48</v>
      </c>
      <c r="H4" s="34"/>
    </row>
    <row r="5" spans="2:8" x14ac:dyDescent="0.2">
      <c r="B5" s="1"/>
      <c r="C5" s="1"/>
      <c r="D5" s="1"/>
      <c r="F5" s="37"/>
      <c r="G5" s="32"/>
      <c r="H5" s="35"/>
    </row>
    <row r="6" spans="2:8" ht="18" customHeight="1" x14ac:dyDescent="0.2">
      <c r="B6" s="1"/>
      <c r="C6" s="1"/>
      <c r="D6" s="1"/>
      <c r="F6" s="165" t="s">
        <v>184</v>
      </c>
      <c r="G6" s="165"/>
      <c r="H6" s="165"/>
    </row>
    <row r="7" spans="2:8" x14ac:dyDescent="0.2">
      <c r="B7" s="1"/>
      <c r="C7" s="1"/>
      <c r="D7" s="1"/>
      <c r="F7" s="37"/>
      <c r="G7" s="32"/>
      <c r="H7" s="35"/>
    </row>
    <row r="8" spans="2:8" x14ac:dyDescent="0.2">
      <c r="B8" s="1"/>
      <c r="C8" s="1"/>
      <c r="D8" s="1"/>
      <c r="F8" s="38" t="s">
        <v>185</v>
      </c>
      <c r="H8" s="34"/>
    </row>
    <row r="9" spans="2:8" x14ac:dyDescent="0.2">
      <c r="B9" s="1"/>
      <c r="C9" s="1"/>
      <c r="D9" s="1"/>
      <c r="F9" s="37"/>
      <c r="G9" s="32"/>
      <c r="H9" s="35"/>
    </row>
    <row r="10" spans="2:8" x14ac:dyDescent="0.2">
      <c r="B10" s="1"/>
      <c r="C10" s="1"/>
      <c r="D10" s="1"/>
      <c r="F10" s="38" t="s">
        <v>44</v>
      </c>
      <c r="H10" s="34"/>
    </row>
    <row r="11" spans="2:8" x14ac:dyDescent="0.2">
      <c r="B11" s="1"/>
      <c r="C11" s="1"/>
      <c r="D11" s="1"/>
      <c r="F11" s="38"/>
      <c r="H11" s="34"/>
    </row>
    <row r="12" spans="2:8" x14ac:dyDescent="0.2">
      <c r="B12" s="1"/>
      <c r="C12" s="1"/>
      <c r="D12" s="1"/>
      <c r="E12" s="134"/>
      <c r="F12" s="36" t="s">
        <v>47</v>
      </c>
      <c r="H12" s="34"/>
    </row>
    <row r="13" spans="2:8" ht="6" customHeight="1" x14ac:dyDescent="0.2">
      <c r="B13" s="1"/>
      <c r="C13" s="1"/>
      <c r="D13" s="1"/>
      <c r="E13" s="134"/>
      <c r="F13" s="117"/>
      <c r="G13" s="82"/>
      <c r="H13" s="118"/>
    </row>
    <row r="14" spans="2:8" ht="28.15" customHeight="1" x14ac:dyDescent="0.2">
      <c r="B14" s="1"/>
      <c r="C14" s="1"/>
      <c r="D14" s="1"/>
      <c r="E14" s="134"/>
      <c r="F14" s="166" t="s">
        <v>186</v>
      </c>
      <c r="G14" s="166"/>
      <c r="H14" s="166"/>
    </row>
    <row r="15" spans="2:8" ht="22.9" customHeight="1" x14ac:dyDescent="0.2">
      <c r="B15" s="1"/>
      <c r="C15" s="1"/>
      <c r="D15" s="1"/>
      <c r="E15" s="134"/>
      <c r="F15" s="37"/>
      <c r="G15" s="32"/>
      <c r="H15" s="35"/>
    </row>
    <row r="16" spans="2:8" x14ac:dyDescent="0.2">
      <c r="B16" s="1"/>
      <c r="C16" s="1"/>
      <c r="D16" s="1"/>
      <c r="E16" s="134"/>
      <c r="F16" s="38" t="s">
        <v>45</v>
      </c>
      <c r="H16" s="34"/>
    </row>
    <row r="17" spans="1:8" x14ac:dyDescent="0.2">
      <c r="B17" s="1"/>
      <c r="C17" s="1"/>
      <c r="D17" s="1"/>
      <c r="E17" s="134"/>
      <c r="F17" s="37"/>
      <c r="G17" s="32"/>
      <c r="H17" s="35"/>
    </row>
    <row r="18" spans="1:8" x14ac:dyDescent="0.2">
      <c r="B18" s="1"/>
      <c r="C18" s="1"/>
      <c r="D18" s="1"/>
      <c r="E18" s="134"/>
      <c r="F18" s="38" t="s">
        <v>44</v>
      </c>
      <c r="H18" s="34"/>
    </row>
    <row r="19" spans="1:8" x14ac:dyDescent="0.2">
      <c r="E19" s="134"/>
      <c r="H19" s="34"/>
    </row>
    <row r="20" spans="1:8" x14ac:dyDescent="0.2">
      <c r="E20" s="134"/>
      <c r="F20" s="36" t="s">
        <v>47</v>
      </c>
    </row>
    <row r="21" spans="1:8" x14ac:dyDescent="0.2">
      <c r="B21" s="1"/>
      <c r="C21" s="1"/>
      <c r="D21" s="1"/>
      <c r="F21" s="39"/>
      <c r="G21" s="33"/>
      <c r="H21" s="33"/>
    </row>
    <row r="22" spans="1:8" x14ac:dyDescent="0.2">
      <c r="A22" s="31"/>
      <c r="B22" s="1"/>
      <c r="C22" s="1"/>
      <c r="D22" s="1"/>
      <c r="F22" s="38" t="s">
        <v>46</v>
      </c>
    </row>
    <row r="23" spans="1:8" x14ac:dyDescent="0.2">
      <c r="B23" s="1"/>
      <c r="C23" s="1"/>
      <c r="D23" s="1"/>
      <c r="F23" s="37"/>
      <c r="G23" s="32"/>
      <c r="H23" s="32"/>
    </row>
    <row r="24" spans="1:8" x14ac:dyDescent="0.2">
      <c r="A24" s="31"/>
      <c r="B24" s="1"/>
      <c r="C24" s="1"/>
      <c r="D24" s="1"/>
      <c r="F24" s="38" t="s">
        <v>45</v>
      </c>
      <c r="G24" s="31"/>
      <c r="H24" s="31"/>
    </row>
    <row r="25" spans="1:8" x14ac:dyDescent="0.2">
      <c r="B25" s="1"/>
      <c r="C25" s="1"/>
      <c r="D25" s="1"/>
      <c r="F25" s="37"/>
      <c r="G25" s="32"/>
      <c r="H25" s="32"/>
    </row>
    <row r="26" spans="1:8" x14ac:dyDescent="0.2">
      <c r="A26" s="31"/>
      <c r="B26" s="1"/>
      <c r="C26" s="1"/>
      <c r="D26" s="1"/>
      <c r="F26" s="38" t="s">
        <v>44</v>
      </c>
      <c r="G26" s="31"/>
      <c r="H26" s="31"/>
    </row>
    <row r="27" spans="1:8" x14ac:dyDescent="0.2">
      <c r="A27" s="31"/>
      <c r="B27" s="1"/>
      <c r="C27" s="1"/>
      <c r="D27" s="1"/>
      <c r="F27" s="38"/>
      <c r="G27" s="61" t="s">
        <v>180</v>
      </c>
      <c r="H27" s="72"/>
    </row>
    <row r="28" spans="1:8" x14ac:dyDescent="0.2">
      <c r="A28" s="31"/>
      <c r="B28" s="1"/>
      <c r="C28" s="1"/>
      <c r="D28" s="1"/>
      <c r="F28" s="38"/>
      <c r="G28" s="61" t="s">
        <v>64</v>
      </c>
      <c r="H28" s="61"/>
    </row>
    <row r="29" spans="1:8" x14ac:dyDescent="0.2">
      <c r="A29" s="31"/>
      <c r="B29" s="1"/>
      <c r="C29" s="1"/>
      <c r="D29" s="1"/>
      <c r="F29" s="38"/>
      <c r="G29" s="61" t="s">
        <v>66</v>
      </c>
      <c r="H29" s="72" t="s">
        <v>134</v>
      </c>
    </row>
    <row r="30" spans="1:8" x14ac:dyDescent="0.2">
      <c r="A30" s="31"/>
      <c r="B30" s="1"/>
      <c r="C30" s="1"/>
      <c r="D30" s="1"/>
      <c r="F30" s="38"/>
      <c r="G30" s="167" t="s">
        <v>65</v>
      </c>
      <c r="H30" s="168"/>
    </row>
    <row r="32" spans="1:8" x14ac:dyDescent="0.2">
      <c r="B32" s="169"/>
      <c r="C32" s="169"/>
      <c r="D32" s="132"/>
      <c r="E32" s="30"/>
      <c r="F32" s="40"/>
      <c r="G32" s="170" t="s">
        <v>43</v>
      </c>
      <c r="H32" s="171"/>
    </row>
    <row r="33" spans="1:16" ht="48" customHeight="1" x14ac:dyDescent="0.2">
      <c r="A33" s="27" t="s">
        <v>42</v>
      </c>
      <c r="B33" s="161" t="s">
        <v>136</v>
      </c>
      <c r="C33" s="161"/>
      <c r="D33" s="162"/>
      <c r="E33" s="29" t="s">
        <v>41</v>
      </c>
      <c r="F33" s="41"/>
      <c r="G33" s="163" t="s">
        <v>135</v>
      </c>
      <c r="H33" s="163"/>
    </row>
    <row r="34" spans="1:16" x14ac:dyDescent="0.2">
      <c r="A34" s="27" t="s">
        <v>40</v>
      </c>
      <c r="B34" s="161" t="s">
        <v>137</v>
      </c>
      <c r="C34" s="161"/>
      <c r="D34" s="162"/>
      <c r="E34" s="29" t="s">
        <v>39</v>
      </c>
      <c r="F34" s="42"/>
      <c r="G34" s="160">
        <v>150</v>
      </c>
      <c r="H34" s="160"/>
    </row>
    <row r="35" spans="1:16" x14ac:dyDescent="0.2">
      <c r="A35" s="27" t="s">
        <v>38</v>
      </c>
      <c r="B35" s="159" t="s">
        <v>138</v>
      </c>
      <c r="C35" s="159"/>
      <c r="D35" s="133"/>
      <c r="E35" s="29" t="s">
        <v>37</v>
      </c>
      <c r="F35" s="42"/>
      <c r="G35" s="160">
        <v>5910136300</v>
      </c>
      <c r="H35" s="160"/>
    </row>
    <row r="36" spans="1:16" x14ac:dyDescent="0.2">
      <c r="A36" s="27" t="s">
        <v>36</v>
      </c>
      <c r="B36" s="159" t="s">
        <v>139</v>
      </c>
      <c r="C36" s="159"/>
      <c r="D36" s="133"/>
      <c r="E36" s="29" t="s">
        <v>35</v>
      </c>
      <c r="F36" s="43"/>
      <c r="G36" s="160"/>
      <c r="H36" s="160"/>
    </row>
    <row r="37" spans="1:16" x14ac:dyDescent="0.2">
      <c r="A37" s="27" t="s">
        <v>34</v>
      </c>
      <c r="B37" s="161" t="s">
        <v>177</v>
      </c>
      <c r="C37" s="161"/>
      <c r="D37" s="162"/>
      <c r="E37" s="29" t="s">
        <v>33</v>
      </c>
      <c r="F37" s="43"/>
      <c r="G37" s="160">
        <v>17184</v>
      </c>
      <c r="H37" s="160"/>
    </row>
    <row r="38" spans="1:16" x14ac:dyDescent="0.2">
      <c r="A38" s="27" t="s">
        <v>32</v>
      </c>
      <c r="B38" s="161" t="s">
        <v>140</v>
      </c>
      <c r="C38" s="161"/>
      <c r="D38" s="162"/>
      <c r="E38" s="28" t="s">
        <v>31</v>
      </c>
      <c r="F38" s="43"/>
      <c r="G38" s="160" t="s">
        <v>145</v>
      </c>
      <c r="H38" s="160"/>
    </row>
    <row r="39" spans="1:16" x14ac:dyDescent="0.2">
      <c r="A39" s="27" t="s">
        <v>142</v>
      </c>
      <c r="B39" s="154" t="s">
        <v>143</v>
      </c>
      <c r="C39" s="155"/>
      <c r="D39" s="135"/>
      <c r="E39" s="156" t="s">
        <v>30</v>
      </c>
      <c r="F39" s="156"/>
      <c r="G39" s="156"/>
      <c r="H39" s="17"/>
    </row>
    <row r="40" spans="1:16" x14ac:dyDescent="0.2">
      <c r="A40" s="27" t="s">
        <v>29</v>
      </c>
      <c r="B40" s="154" t="s">
        <v>141</v>
      </c>
      <c r="C40" s="155"/>
      <c r="D40" s="135"/>
      <c r="E40" s="156" t="s">
        <v>28</v>
      </c>
      <c r="F40" s="156"/>
      <c r="G40" s="156"/>
      <c r="H40" s="22"/>
    </row>
    <row r="41" spans="1:16" x14ac:dyDescent="0.2">
      <c r="A41" s="27" t="s">
        <v>27</v>
      </c>
      <c r="B41" s="147" t="s">
        <v>144</v>
      </c>
      <c r="C41" s="147"/>
      <c r="D41" s="147"/>
      <c r="E41" s="147"/>
      <c r="F41" s="147"/>
      <c r="G41" s="147"/>
      <c r="H41" s="157"/>
    </row>
    <row r="42" spans="1:16" x14ac:dyDescent="0.2">
      <c r="A42" s="27" t="s">
        <v>26</v>
      </c>
      <c r="B42" s="158" t="s">
        <v>183</v>
      </c>
      <c r="C42" s="158"/>
      <c r="D42" s="158"/>
      <c r="E42" s="158"/>
      <c r="F42" s="56"/>
      <c r="G42" s="57"/>
      <c r="H42" s="58"/>
    </row>
    <row r="43" spans="1:16" x14ac:dyDescent="0.2">
      <c r="A43" s="27" t="s">
        <v>25</v>
      </c>
      <c r="B43" s="147" t="s">
        <v>178</v>
      </c>
      <c r="C43" s="147"/>
      <c r="D43" s="147"/>
      <c r="E43" s="147"/>
      <c r="F43" s="147"/>
      <c r="G43" s="59"/>
      <c r="H43" s="60"/>
    </row>
    <row r="44" spans="1:16" x14ac:dyDescent="0.2">
      <c r="A44" s="148"/>
      <c r="B44" s="149"/>
      <c r="C44" s="149"/>
      <c r="D44" s="149"/>
      <c r="E44" s="149"/>
      <c r="F44" s="149"/>
      <c r="G44" s="149"/>
      <c r="H44" s="149"/>
    </row>
    <row r="45" spans="1:16" x14ac:dyDescent="0.2">
      <c r="A45" s="148" t="s">
        <v>56</v>
      </c>
      <c r="B45" s="148"/>
      <c r="C45" s="148"/>
      <c r="D45" s="148"/>
      <c r="E45" s="148"/>
      <c r="F45" s="148"/>
      <c r="G45" s="148"/>
      <c r="H45" s="148"/>
    </row>
    <row r="46" spans="1:16" x14ac:dyDescent="0.2">
      <c r="A46" s="150" t="s">
        <v>181</v>
      </c>
      <c r="B46" s="150"/>
      <c r="C46" s="150"/>
      <c r="D46" s="150"/>
      <c r="E46" s="150"/>
      <c r="F46" s="150"/>
      <c r="G46" s="150"/>
      <c r="H46" s="150"/>
    </row>
    <row r="47" spans="1:16" x14ac:dyDescent="0.2">
      <c r="A47" s="137"/>
      <c r="B47" s="26"/>
      <c r="C47" s="137"/>
      <c r="D47" s="137"/>
      <c r="E47" s="137"/>
      <c r="F47" s="44"/>
      <c r="G47" s="137"/>
      <c r="H47" s="137" t="s">
        <v>182</v>
      </c>
    </row>
    <row r="48" spans="1:16" s="24" customFormat="1" ht="15.75" x14ac:dyDescent="0.2">
      <c r="A48" s="140" t="s">
        <v>24</v>
      </c>
      <c r="B48" s="151" t="s">
        <v>23</v>
      </c>
      <c r="C48" s="151" t="s">
        <v>57</v>
      </c>
      <c r="D48" s="152" t="s">
        <v>58</v>
      </c>
      <c r="E48" s="151" t="s">
        <v>59</v>
      </c>
      <c r="F48" s="151"/>
      <c r="G48" s="151"/>
      <c r="H48" s="151"/>
      <c r="O48" s="125"/>
      <c r="P48" s="125"/>
    </row>
    <row r="49" spans="1:18" s="24" customFormat="1" ht="82.9" customHeight="1" x14ac:dyDescent="0.2">
      <c r="A49" s="140"/>
      <c r="B49" s="151"/>
      <c r="C49" s="151"/>
      <c r="D49" s="153"/>
      <c r="E49" s="25" t="s">
        <v>60</v>
      </c>
      <c r="F49" s="45" t="s">
        <v>61</v>
      </c>
      <c r="G49" s="25" t="s">
        <v>62</v>
      </c>
      <c r="H49" s="25" t="s">
        <v>63</v>
      </c>
      <c r="O49" s="125"/>
      <c r="P49" s="125"/>
    </row>
    <row r="50" spans="1:18" x14ac:dyDescent="0.2">
      <c r="A50" s="18">
        <v>1</v>
      </c>
      <c r="B50" s="17">
        <v>2</v>
      </c>
      <c r="C50" s="17">
        <v>3</v>
      </c>
      <c r="D50" s="17">
        <v>4</v>
      </c>
      <c r="E50" s="17">
        <v>5</v>
      </c>
      <c r="F50" s="46">
        <v>6</v>
      </c>
      <c r="G50" s="17">
        <v>7</v>
      </c>
      <c r="H50" s="17">
        <v>8</v>
      </c>
    </row>
    <row r="51" spans="1:18" x14ac:dyDescent="0.2">
      <c r="A51" s="143" t="s">
        <v>22</v>
      </c>
      <c r="B51" s="143"/>
      <c r="C51" s="143"/>
      <c r="D51" s="143"/>
      <c r="E51" s="143"/>
      <c r="F51" s="143"/>
      <c r="G51" s="143"/>
      <c r="H51" s="143"/>
    </row>
    <row r="52" spans="1:18" s="21" customFormat="1" ht="31.15" customHeight="1" x14ac:dyDescent="0.2">
      <c r="A52" s="144" t="s">
        <v>21</v>
      </c>
      <c r="B52" s="144"/>
      <c r="C52" s="144"/>
      <c r="D52" s="144"/>
      <c r="E52" s="144"/>
      <c r="F52" s="144"/>
      <c r="G52" s="144"/>
      <c r="H52" s="144"/>
      <c r="M52" s="1"/>
      <c r="N52" s="119"/>
      <c r="O52" s="126"/>
      <c r="P52" s="126"/>
    </row>
    <row r="53" spans="1:18" s="21" customFormat="1" x14ac:dyDescent="0.2">
      <c r="A53" s="12" t="s">
        <v>77</v>
      </c>
      <c r="B53" s="15">
        <v>1000</v>
      </c>
      <c r="C53" s="48">
        <v>11706.800000000001</v>
      </c>
      <c r="D53" s="48">
        <v>18541</v>
      </c>
      <c r="E53" s="54">
        <v>3608.5</v>
      </c>
      <c r="F53" s="49">
        <v>5200</v>
      </c>
      <c r="G53" s="49">
        <v>4811</v>
      </c>
      <c r="H53" s="48">
        <v>4921.5</v>
      </c>
      <c r="M53" s="1"/>
      <c r="O53" s="124"/>
      <c r="P53" s="124"/>
    </row>
    <row r="54" spans="1:18" s="85" customFormat="1" ht="37.5" x14ac:dyDescent="0.2">
      <c r="A54" s="86" t="s">
        <v>188</v>
      </c>
      <c r="B54" s="69">
        <v>1001</v>
      </c>
      <c r="C54" s="87">
        <v>102.6</v>
      </c>
      <c r="D54" s="87">
        <v>2141</v>
      </c>
      <c r="E54" s="88">
        <v>0</v>
      </c>
      <c r="F54" s="88">
        <v>0</v>
      </c>
      <c r="G54" s="88">
        <v>611</v>
      </c>
      <c r="H54" s="95">
        <v>1530</v>
      </c>
      <c r="M54" s="121"/>
      <c r="N54" s="84"/>
      <c r="O54" s="127"/>
      <c r="P54" s="127"/>
    </row>
    <row r="55" spans="1:18" s="21" customFormat="1" ht="37.5" x14ac:dyDescent="0.2">
      <c r="A55" s="68" t="s">
        <v>189</v>
      </c>
      <c r="B55" s="69">
        <v>1002</v>
      </c>
      <c r="C55" s="87">
        <v>11604.2</v>
      </c>
      <c r="D55" s="87">
        <v>16400</v>
      </c>
      <c r="E55" s="88">
        <v>3608.5</v>
      </c>
      <c r="F55" s="88">
        <v>5200</v>
      </c>
      <c r="G55" s="87">
        <v>4200</v>
      </c>
      <c r="H55" s="87">
        <v>3391.5</v>
      </c>
      <c r="M55" s="1"/>
      <c r="N55" s="120"/>
      <c r="O55" s="127"/>
      <c r="P55" s="127"/>
      <c r="Q55" s="123"/>
    </row>
    <row r="56" spans="1:18" s="21" customFormat="1" x14ac:dyDescent="0.2">
      <c r="A56" s="89" t="s">
        <v>78</v>
      </c>
      <c r="B56" s="90">
        <v>1010</v>
      </c>
      <c r="C56" s="87">
        <v>15081.5</v>
      </c>
      <c r="D56" s="87">
        <v>15332.000000000002</v>
      </c>
      <c r="E56" s="87">
        <v>3758.6000000000004</v>
      </c>
      <c r="F56" s="87">
        <v>3921.3</v>
      </c>
      <c r="G56" s="87">
        <v>3683.7000000000003</v>
      </c>
      <c r="H56" s="87">
        <v>3968.4</v>
      </c>
      <c r="M56" s="1"/>
      <c r="O56" s="124"/>
      <c r="P56" s="124"/>
    </row>
    <row r="57" spans="1:18" s="21" customFormat="1" ht="37.5" x14ac:dyDescent="0.2">
      <c r="A57" s="136" t="s">
        <v>94</v>
      </c>
      <c r="B57" s="13">
        <v>1011</v>
      </c>
      <c r="C57" s="51">
        <v>0</v>
      </c>
      <c r="D57" s="51">
        <v>0.5</v>
      </c>
      <c r="E57" s="88">
        <v>0</v>
      </c>
      <c r="F57" s="91">
        <v>0</v>
      </c>
      <c r="G57" s="87">
        <v>0</v>
      </c>
      <c r="H57" s="87">
        <v>0.5</v>
      </c>
      <c r="M57" s="1"/>
      <c r="O57" s="124"/>
      <c r="P57" s="124"/>
    </row>
    <row r="58" spans="1:18" s="21" customFormat="1" x14ac:dyDescent="0.2">
      <c r="A58" s="136" t="s">
        <v>95</v>
      </c>
      <c r="B58" s="13">
        <v>1012</v>
      </c>
      <c r="C58" s="51">
        <v>0</v>
      </c>
      <c r="D58" s="51">
        <v>0</v>
      </c>
      <c r="E58" s="88">
        <v>0</v>
      </c>
      <c r="F58" s="91">
        <v>0</v>
      </c>
      <c r="G58" s="87">
        <v>0</v>
      </c>
      <c r="H58" s="87">
        <v>0</v>
      </c>
      <c r="M58" s="1"/>
      <c r="O58" s="124"/>
      <c r="P58" s="124"/>
    </row>
    <row r="59" spans="1:18" s="21" customFormat="1" x14ac:dyDescent="0.2">
      <c r="A59" s="136" t="s">
        <v>96</v>
      </c>
      <c r="B59" s="13">
        <v>1013</v>
      </c>
      <c r="C59" s="51">
        <v>0</v>
      </c>
      <c r="D59" s="51">
        <v>0</v>
      </c>
      <c r="E59" s="88">
        <v>0</v>
      </c>
      <c r="F59" s="91">
        <v>0</v>
      </c>
      <c r="G59" s="87">
        <v>0</v>
      </c>
      <c r="H59" s="87">
        <v>0</v>
      </c>
      <c r="M59" s="1"/>
      <c r="O59" s="124"/>
      <c r="P59" s="124"/>
    </row>
    <row r="60" spans="1:18" s="21" customFormat="1" x14ac:dyDescent="0.2">
      <c r="A60" s="136" t="s">
        <v>97</v>
      </c>
      <c r="B60" s="13">
        <v>1014</v>
      </c>
      <c r="C60" s="87">
        <v>14932.4</v>
      </c>
      <c r="D60" s="87">
        <v>15315.300000000001</v>
      </c>
      <c r="E60" s="88">
        <v>3750.8</v>
      </c>
      <c r="F60" s="87">
        <v>3921.3</v>
      </c>
      <c r="G60" s="87">
        <v>3676.3</v>
      </c>
      <c r="H60" s="87">
        <v>3966.9</v>
      </c>
      <c r="M60" s="1"/>
      <c r="N60" s="23"/>
      <c r="O60" s="127"/>
      <c r="P60" s="127"/>
      <c r="R60" s="23"/>
    </row>
    <row r="61" spans="1:18" s="21" customFormat="1" ht="37.5" x14ac:dyDescent="0.2">
      <c r="A61" s="19" t="s">
        <v>98</v>
      </c>
      <c r="B61" s="13">
        <v>1015</v>
      </c>
      <c r="C61" s="51">
        <v>149.1</v>
      </c>
      <c r="D61" s="51">
        <v>16.2</v>
      </c>
      <c r="E61" s="88">
        <v>7.8</v>
      </c>
      <c r="F61" s="91">
        <v>0</v>
      </c>
      <c r="G61" s="87">
        <v>7.4</v>
      </c>
      <c r="H61" s="87">
        <v>1</v>
      </c>
      <c r="M61" s="1"/>
      <c r="N61" s="23"/>
      <c r="O61" s="127"/>
      <c r="P61" s="127"/>
      <c r="Q61" s="23"/>
    </row>
    <row r="62" spans="1:18" s="21" customFormat="1" x14ac:dyDescent="0.2">
      <c r="A62" s="66" t="s">
        <v>99</v>
      </c>
      <c r="B62" s="13">
        <v>1016</v>
      </c>
      <c r="C62" s="50">
        <v>0</v>
      </c>
      <c r="D62" s="50">
        <v>0</v>
      </c>
      <c r="E62" s="52">
        <v>0</v>
      </c>
      <c r="F62" s="53">
        <v>0</v>
      </c>
      <c r="G62" s="50">
        <v>0</v>
      </c>
      <c r="H62" s="51">
        <v>0</v>
      </c>
      <c r="M62" s="1"/>
      <c r="O62" s="124"/>
      <c r="P62" s="124"/>
    </row>
    <row r="63" spans="1:18" s="21" customFormat="1" ht="37.5" x14ac:dyDescent="0.2">
      <c r="A63" s="136" t="s">
        <v>100</v>
      </c>
      <c r="B63" s="13">
        <v>1017</v>
      </c>
      <c r="C63" s="50">
        <v>0</v>
      </c>
      <c r="D63" s="50">
        <v>0</v>
      </c>
      <c r="E63" s="52">
        <v>0</v>
      </c>
      <c r="F63" s="53">
        <v>0</v>
      </c>
      <c r="G63" s="50">
        <v>0</v>
      </c>
      <c r="H63" s="51">
        <v>0</v>
      </c>
      <c r="M63" s="1"/>
      <c r="O63" s="124"/>
      <c r="P63" s="124"/>
    </row>
    <row r="64" spans="1:18" s="21" customFormat="1" ht="37.5" x14ac:dyDescent="0.2">
      <c r="A64" s="136" t="s">
        <v>101</v>
      </c>
      <c r="B64" s="13">
        <v>1018</v>
      </c>
      <c r="C64" s="50">
        <v>0</v>
      </c>
      <c r="D64" s="50">
        <v>0</v>
      </c>
      <c r="E64" s="52">
        <v>0</v>
      </c>
      <c r="F64" s="53">
        <v>0</v>
      </c>
      <c r="G64" s="50">
        <v>0</v>
      </c>
      <c r="H64" s="51">
        <v>0</v>
      </c>
      <c r="M64" s="1"/>
      <c r="O64" s="124"/>
      <c r="P64" s="124"/>
    </row>
    <row r="65" spans="1:18" s="21" customFormat="1" ht="37.5" x14ac:dyDescent="0.2">
      <c r="A65" s="136" t="s">
        <v>187</v>
      </c>
      <c r="B65" s="13">
        <v>1019</v>
      </c>
      <c r="C65" s="50">
        <v>0</v>
      </c>
      <c r="D65" s="50">
        <v>0</v>
      </c>
      <c r="E65" s="52">
        <v>0</v>
      </c>
      <c r="F65" s="53">
        <v>0</v>
      </c>
      <c r="G65" s="50">
        <v>0</v>
      </c>
      <c r="H65" s="51">
        <v>0</v>
      </c>
      <c r="M65" s="1"/>
      <c r="O65" s="124"/>
      <c r="P65" s="124"/>
    </row>
    <row r="66" spans="1:18" s="21" customFormat="1" x14ac:dyDescent="0.2">
      <c r="A66" s="12" t="s">
        <v>75</v>
      </c>
      <c r="B66" s="15">
        <v>1020</v>
      </c>
      <c r="C66" s="48">
        <v>119.1</v>
      </c>
      <c r="D66" s="48">
        <v>276.60000000000002</v>
      </c>
      <c r="E66" s="48">
        <v>25.1</v>
      </c>
      <c r="F66" s="48">
        <v>25.1</v>
      </c>
      <c r="G66" s="48">
        <v>25.1</v>
      </c>
      <c r="H66" s="48">
        <v>201.3</v>
      </c>
      <c r="M66" s="1"/>
      <c r="N66" s="23"/>
      <c r="O66" s="127"/>
      <c r="P66" s="127"/>
    </row>
    <row r="67" spans="1:18" ht="37.5" x14ac:dyDescent="0.3">
      <c r="A67" s="67" t="s">
        <v>120</v>
      </c>
      <c r="B67" s="20">
        <v>1021</v>
      </c>
      <c r="C67" s="51">
        <v>119.1</v>
      </c>
      <c r="D67" s="87">
        <v>276.60000000000002</v>
      </c>
      <c r="E67" s="87">
        <v>25.1</v>
      </c>
      <c r="F67" s="87">
        <v>25.1</v>
      </c>
      <c r="G67" s="87">
        <v>25.1</v>
      </c>
      <c r="H67" s="87">
        <v>201.3</v>
      </c>
    </row>
    <row r="68" spans="1:18" ht="57.75" customHeight="1" x14ac:dyDescent="0.3">
      <c r="A68" s="67" t="s">
        <v>124</v>
      </c>
      <c r="B68" s="20" t="s">
        <v>125</v>
      </c>
      <c r="C68" s="51">
        <v>119.1</v>
      </c>
      <c r="D68" s="87">
        <v>276.60000000000002</v>
      </c>
      <c r="E68" s="87">
        <v>25.1</v>
      </c>
      <c r="F68" s="91">
        <v>25.1</v>
      </c>
      <c r="G68" s="87">
        <v>25.1</v>
      </c>
      <c r="H68" s="87">
        <v>201.3</v>
      </c>
      <c r="Q68" s="14"/>
    </row>
    <row r="69" spans="1:18" ht="21" customHeight="1" x14ac:dyDescent="0.3">
      <c r="A69" s="55" t="s">
        <v>102</v>
      </c>
      <c r="B69" s="20">
        <v>1022</v>
      </c>
      <c r="C69" s="51">
        <v>0</v>
      </c>
      <c r="D69" s="51">
        <v>0</v>
      </c>
      <c r="E69" s="51">
        <v>0</v>
      </c>
      <c r="F69" s="53">
        <v>0</v>
      </c>
      <c r="G69" s="51">
        <v>0</v>
      </c>
      <c r="H69" s="51">
        <v>0</v>
      </c>
    </row>
    <row r="70" spans="1:18" s="21" customFormat="1" ht="23.25" customHeight="1" x14ac:dyDescent="0.2">
      <c r="A70" s="12" t="s">
        <v>76</v>
      </c>
      <c r="B70" s="15">
        <v>1030</v>
      </c>
      <c r="C70" s="48">
        <v>0</v>
      </c>
      <c r="D70" s="48">
        <v>0</v>
      </c>
      <c r="E70" s="48">
        <v>0</v>
      </c>
      <c r="F70" s="49">
        <v>0</v>
      </c>
      <c r="G70" s="49">
        <v>0</v>
      </c>
      <c r="H70" s="48">
        <v>0</v>
      </c>
      <c r="M70" s="1"/>
      <c r="O70" s="124"/>
      <c r="P70" s="124"/>
    </row>
    <row r="71" spans="1:18" s="21" customFormat="1" ht="19.5" customHeight="1" x14ac:dyDescent="0.2">
      <c r="A71" s="68" t="s">
        <v>103</v>
      </c>
      <c r="B71" s="20">
        <v>1031</v>
      </c>
      <c r="C71" s="50">
        <v>0</v>
      </c>
      <c r="D71" s="51">
        <v>0</v>
      </c>
      <c r="E71" s="50">
        <v>0</v>
      </c>
      <c r="F71" s="53">
        <v>0</v>
      </c>
      <c r="G71" s="51">
        <v>0</v>
      </c>
      <c r="H71" s="51">
        <v>0</v>
      </c>
      <c r="M71" s="1"/>
      <c r="O71" s="124"/>
      <c r="P71" s="124"/>
    </row>
    <row r="72" spans="1:18" s="21" customFormat="1" ht="19.5" customHeight="1" x14ac:dyDescent="0.2">
      <c r="A72" s="12" t="s">
        <v>49</v>
      </c>
      <c r="B72" s="15">
        <v>1040</v>
      </c>
      <c r="C72" s="48">
        <v>26907.4</v>
      </c>
      <c r="D72" s="48">
        <v>34149.599999999999</v>
      </c>
      <c r="E72" s="48">
        <v>7392.2000000000007</v>
      </c>
      <c r="F72" s="48">
        <v>9146.4</v>
      </c>
      <c r="G72" s="48">
        <v>8519.8000000000011</v>
      </c>
      <c r="H72" s="48">
        <v>9091.1999999999989</v>
      </c>
      <c r="M72" s="1"/>
      <c r="N72" s="23"/>
      <c r="O72" s="127"/>
      <c r="P72" s="127"/>
    </row>
    <row r="73" spans="1:18" ht="23.25" customHeight="1" x14ac:dyDescent="0.2">
      <c r="A73" s="12" t="s">
        <v>74</v>
      </c>
      <c r="B73" s="15">
        <v>1050</v>
      </c>
      <c r="C73" s="48">
        <v>20694.300000000003</v>
      </c>
      <c r="D73" s="48">
        <v>24279</v>
      </c>
      <c r="E73" s="48">
        <v>4885</v>
      </c>
      <c r="F73" s="48">
        <v>6691.5999999999995</v>
      </c>
      <c r="G73" s="48">
        <v>6536.9000000000015</v>
      </c>
      <c r="H73" s="48">
        <v>6165.5000000000009</v>
      </c>
      <c r="N73" s="14"/>
      <c r="O73" s="127"/>
      <c r="P73" s="127"/>
    </row>
    <row r="74" spans="1:18" ht="21" customHeight="1" x14ac:dyDescent="0.2">
      <c r="A74" s="68" t="s">
        <v>105</v>
      </c>
      <c r="B74" s="69">
        <v>1051</v>
      </c>
      <c r="C74" s="87">
        <v>13687.8</v>
      </c>
      <c r="D74" s="87">
        <v>16054.3</v>
      </c>
      <c r="E74" s="92">
        <v>3187.7</v>
      </c>
      <c r="F74" s="92">
        <v>4385.8999999999996</v>
      </c>
      <c r="G74" s="92">
        <v>4415.3</v>
      </c>
      <c r="H74" s="92">
        <v>4065.4000000000005</v>
      </c>
      <c r="N74" s="16"/>
      <c r="O74" s="128"/>
      <c r="P74" s="128"/>
      <c r="Q74" s="16"/>
      <c r="R74" s="16"/>
    </row>
    <row r="75" spans="1:18" ht="21.75" customHeight="1" x14ac:dyDescent="0.2">
      <c r="A75" s="68" t="s">
        <v>106</v>
      </c>
      <c r="B75" s="69">
        <v>1052</v>
      </c>
      <c r="C75" s="87">
        <v>3075.5</v>
      </c>
      <c r="D75" s="87">
        <v>3600.2</v>
      </c>
      <c r="E75" s="87">
        <v>722.2</v>
      </c>
      <c r="F75" s="87">
        <v>982.4</v>
      </c>
      <c r="G75" s="87">
        <v>989.1</v>
      </c>
      <c r="H75" s="87">
        <v>906.5</v>
      </c>
      <c r="N75" s="14"/>
      <c r="O75" s="127"/>
      <c r="P75" s="127"/>
      <c r="Q75" s="81"/>
    </row>
    <row r="76" spans="1:18" s="73" customFormat="1" x14ac:dyDescent="0.2">
      <c r="A76" s="68" t="s">
        <v>121</v>
      </c>
      <c r="B76" s="93">
        <v>1053</v>
      </c>
      <c r="C76" s="87">
        <v>1818.9</v>
      </c>
      <c r="D76" s="87">
        <v>1838.4</v>
      </c>
      <c r="E76" s="88">
        <v>415.3</v>
      </c>
      <c r="F76" s="88">
        <v>874.4</v>
      </c>
      <c r="G76" s="88">
        <v>508.1</v>
      </c>
      <c r="H76" s="88">
        <v>40.599999999999994</v>
      </c>
      <c r="N76" s="113"/>
      <c r="O76" s="127"/>
      <c r="P76" s="127"/>
      <c r="Q76" s="113"/>
    </row>
    <row r="77" spans="1:18" ht="56.25" x14ac:dyDescent="0.2">
      <c r="A77" s="68" t="s">
        <v>93</v>
      </c>
      <c r="B77" s="93" t="s">
        <v>126</v>
      </c>
      <c r="C77" s="87">
        <v>463.7</v>
      </c>
      <c r="D77" s="87">
        <v>385.70000000000005</v>
      </c>
      <c r="E77" s="114">
        <v>51.1</v>
      </c>
      <c r="F77" s="94">
        <v>153.4</v>
      </c>
      <c r="G77" s="87">
        <v>160.6</v>
      </c>
      <c r="H77" s="87">
        <v>20.599999999999994</v>
      </c>
      <c r="N77" s="14"/>
      <c r="O77" s="127"/>
      <c r="P77" s="127"/>
      <c r="R77" s="14"/>
    </row>
    <row r="78" spans="1:18" x14ac:dyDescent="0.2">
      <c r="A78" s="68" t="s">
        <v>72</v>
      </c>
      <c r="B78" s="93" t="s">
        <v>127</v>
      </c>
      <c r="C78" s="87">
        <v>1355.2</v>
      </c>
      <c r="D78" s="87">
        <v>1452.7</v>
      </c>
      <c r="E78" s="88">
        <v>364.2</v>
      </c>
      <c r="F78" s="95">
        <v>721</v>
      </c>
      <c r="G78" s="87">
        <v>347.5</v>
      </c>
      <c r="H78" s="87">
        <v>20</v>
      </c>
      <c r="N78" s="14"/>
      <c r="O78" s="127"/>
      <c r="P78" s="127"/>
      <c r="Q78" s="16"/>
    </row>
    <row r="79" spans="1:18" x14ac:dyDescent="0.2">
      <c r="A79" s="68" t="s">
        <v>73</v>
      </c>
      <c r="B79" s="93" t="s">
        <v>128</v>
      </c>
      <c r="C79" s="87">
        <v>0</v>
      </c>
      <c r="D79" s="87">
        <v>0</v>
      </c>
      <c r="E79" s="88">
        <v>0</v>
      </c>
      <c r="F79" s="95">
        <v>0</v>
      </c>
      <c r="G79" s="87">
        <v>0</v>
      </c>
      <c r="H79" s="87">
        <v>0</v>
      </c>
    </row>
    <row r="80" spans="1:18" ht="19.5" customHeight="1" x14ac:dyDescent="0.2">
      <c r="A80" s="68" t="s">
        <v>104</v>
      </c>
      <c r="B80" s="69">
        <v>1054</v>
      </c>
      <c r="C80" s="87">
        <v>1026.9000000000001</v>
      </c>
      <c r="D80" s="87">
        <v>1561.4</v>
      </c>
      <c r="E80" s="88">
        <v>338.2</v>
      </c>
      <c r="F80" s="96">
        <v>211.8</v>
      </c>
      <c r="G80" s="87">
        <v>236.6</v>
      </c>
      <c r="H80" s="87">
        <v>774.8</v>
      </c>
      <c r="N80" s="14"/>
      <c r="O80" s="131"/>
      <c r="P80" s="131"/>
      <c r="R80" s="81"/>
    </row>
    <row r="81" spans="1:20" ht="150" x14ac:dyDescent="0.2">
      <c r="A81" s="68" t="s">
        <v>107</v>
      </c>
      <c r="B81" s="93">
        <v>1055</v>
      </c>
      <c r="C81" s="87">
        <v>596.9</v>
      </c>
      <c r="D81" s="87">
        <v>639.20000000000005</v>
      </c>
      <c r="E81" s="88">
        <v>99.3</v>
      </c>
      <c r="F81" s="94">
        <v>147.80000000000001</v>
      </c>
      <c r="G81" s="87">
        <v>224.3</v>
      </c>
      <c r="H81" s="87">
        <v>167.8</v>
      </c>
      <c r="N81" s="14"/>
      <c r="O81" s="127"/>
      <c r="P81" s="127"/>
      <c r="R81" s="14"/>
      <c r="T81" s="14"/>
    </row>
    <row r="82" spans="1:20" ht="37.5" x14ac:dyDescent="0.2">
      <c r="A82" s="68" t="s">
        <v>108</v>
      </c>
      <c r="B82" s="93">
        <v>1056</v>
      </c>
      <c r="C82" s="87">
        <v>488.3</v>
      </c>
      <c r="D82" s="87">
        <v>585.5</v>
      </c>
      <c r="E82" s="88">
        <v>122.3</v>
      </c>
      <c r="F82" s="96">
        <v>89.3</v>
      </c>
      <c r="G82" s="87">
        <v>163.5</v>
      </c>
      <c r="H82" s="87">
        <v>210.4</v>
      </c>
      <c r="N82" s="14"/>
      <c r="O82" s="127"/>
      <c r="P82" s="127"/>
      <c r="Q82" s="112"/>
    </row>
    <row r="83" spans="1:20" x14ac:dyDescent="0.2">
      <c r="A83" s="68" t="s">
        <v>109</v>
      </c>
      <c r="B83" s="93">
        <v>1057</v>
      </c>
      <c r="C83" s="87">
        <v>0</v>
      </c>
      <c r="D83" s="87">
        <v>0</v>
      </c>
      <c r="E83" s="88">
        <v>0</v>
      </c>
      <c r="F83" s="96">
        <v>0</v>
      </c>
      <c r="G83" s="87">
        <v>0</v>
      </c>
      <c r="H83" s="87">
        <v>0</v>
      </c>
    </row>
    <row r="84" spans="1:20" ht="37.5" x14ac:dyDescent="0.2">
      <c r="A84" s="68" t="s">
        <v>110</v>
      </c>
      <c r="B84" s="93">
        <v>1058</v>
      </c>
      <c r="C84" s="87">
        <v>0</v>
      </c>
      <c r="D84" s="87">
        <v>0</v>
      </c>
      <c r="E84" s="88">
        <v>0</v>
      </c>
      <c r="F84" s="96">
        <v>0</v>
      </c>
      <c r="G84" s="87">
        <v>0</v>
      </c>
      <c r="H84" s="87">
        <v>0</v>
      </c>
    </row>
    <row r="85" spans="1:20" x14ac:dyDescent="0.2">
      <c r="A85" s="68" t="s">
        <v>111</v>
      </c>
      <c r="B85" s="93">
        <v>1059</v>
      </c>
      <c r="C85" s="87">
        <v>0</v>
      </c>
      <c r="D85" s="87">
        <v>0</v>
      </c>
      <c r="E85" s="88">
        <v>0</v>
      </c>
      <c r="F85" s="96">
        <v>0</v>
      </c>
      <c r="G85" s="87">
        <v>0</v>
      </c>
      <c r="H85" s="87">
        <v>0</v>
      </c>
    </row>
    <row r="86" spans="1:20" x14ac:dyDescent="0.2">
      <c r="A86" s="89" t="s">
        <v>79</v>
      </c>
      <c r="B86" s="90">
        <v>1060</v>
      </c>
      <c r="C86" s="87">
        <v>3311.8</v>
      </c>
      <c r="D86" s="87">
        <v>5805.7</v>
      </c>
      <c r="E86" s="87">
        <v>1133.2</v>
      </c>
      <c r="F86" s="87">
        <v>1542</v>
      </c>
      <c r="G86" s="87">
        <v>1630.6000000000001</v>
      </c>
      <c r="H86" s="87">
        <v>1499.8999999999996</v>
      </c>
      <c r="N86" s="14"/>
      <c r="O86" s="127"/>
      <c r="P86" s="127"/>
    </row>
    <row r="87" spans="1:20" x14ac:dyDescent="0.2">
      <c r="A87" s="68" t="s">
        <v>105</v>
      </c>
      <c r="B87" s="70">
        <v>1061</v>
      </c>
      <c r="C87" s="87">
        <v>2323.8000000000002</v>
      </c>
      <c r="D87" s="92">
        <v>4247.7</v>
      </c>
      <c r="E87" s="92">
        <v>837</v>
      </c>
      <c r="F87" s="97">
        <v>1164.0999999999999</v>
      </c>
      <c r="G87" s="97">
        <v>1176.9000000000001</v>
      </c>
      <c r="H87" s="92">
        <v>1069.6999999999996</v>
      </c>
      <c r="I87" s="14"/>
      <c r="J87" s="14"/>
      <c r="K87" s="14"/>
      <c r="L87" s="14"/>
      <c r="M87" s="14"/>
      <c r="N87" s="14"/>
      <c r="O87" s="127"/>
      <c r="P87" s="127"/>
      <c r="Q87" s="14"/>
      <c r="R87" s="14"/>
    </row>
    <row r="88" spans="1:20" x14ac:dyDescent="0.2">
      <c r="A88" s="68" t="s">
        <v>106</v>
      </c>
      <c r="B88" s="70">
        <v>1062</v>
      </c>
      <c r="C88" s="87">
        <v>515.9</v>
      </c>
      <c r="D88" s="92">
        <v>930.89999999999986</v>
      </c>
      <c r="E88" s="87">
        <v>185.5</v>
      </c>
      <c r="F88" s="87">
        <v>255.9</v>
      </c>
      <c r="G88" s="87">
        <v>258.10000000000002</v>
      </c>
      <c r="H88" s="87">
        <v>231.39999999999992</v>
      </c>
      <c r="N88" s="14"/>
      <c r="O88" s="127"/>
      <c r="P88" s="127"/>
    </row>
    <row r="89" spans="1:20" ht="93.75" x14ac:dyDescent="0.2">
      <c r="A89" s="68" t="s">
        <v>112</v>
      </c>
      <c r="B89" s="70">
        <v>1063</v>
      </c>
      <c r="C89" s="87">
        <v>91.4</v>
      </c>
      <c r="D89" s="87">
        <v>124.8</v>
      </c>
      <c r="E89" s="87">
        <v>16.8</v>
      </c>
      <c r="F89" s="98">
        <v>28.3</v>
      </c>
      <c r="G89" s="87">
        <v>66.5</v>
      </c>
      <c r="H89" s="87">
        <v>13.200000000000003</v>
      </c>
      <c r="N89" s="122"/>
      <c r="O89" s="129"/>
      <c r="P89" s="129"/>
      <c r="S89" s="14"/>
    </row>
    <row r="90" spans="1:20" x14ac:dyDescent="0.2">
      <c r="A90" s="86" t="s">
        <v>104</v>
      </c>
      <c r="B90" s="70">
        <v>1064</v>
      </c>
      <c r="C90" s="87">
        <v>181.4</v>
      </c>
      <c r="D90" s="87">
        <v>275.5</v>
      </c>
      <c r="E90" s="87">
        <v>59.7</v>
      </c>
      <c r="F90" s="98">
        <v>37.4</v>
      </c>
      <c r="G90" s="87">
        <v>41.7</v>
      </c>
      <c r="H90" s="87">
        <v>136.69999999999999</v>
      </c>
      <c r="N90" s="122"/>
      <c r="O90" s="129"/>
      <c r="P90" s="129"/>
    </row>
    <row r="91" spans="1:20" ht="112.5" x14ac:dyDescent="0.2">
      <c r="A91" s="86" t="s">
        <v>129</v>
      </c>
      <c r="B91" s="70">
        <v>1065</v>
      </c>
      <c r="C91" s="87">
        <v>169.6</v>
      </c>
      <c r="D91" s="87">
        <v>180.2</v>
      </c>
      <c r="E91" s="87">
        <v>28.2</v>
      </c>
      <c r="F91" s="98">
        <v>54.3</v>
      </c>
      <c r="G91" s="87">
        <v>63.2</v>
      </c>
      <c r="H91" s="87">
        <v>34.5</v>
      </c>
      <c r="N91" s="122"/>
      <c r="O91" s="129"/>
      <c r="P91" s="129"/>
    </row>
    <row r="92" spans="1:20" ht="56.25" x14ac:dyDescent="0.2">
      <c r="A92" s="68" t="s">
        <v>113</v>
      </c>
      <c r="B92" s="70">
        <v>1066</v>
      </c>
      <c r="C92" s="87">
        <v>19.7</v>
      </c>
      <c r="D92" s="87">
        <v>24</v>
      </c>
      <c r="E92" s="87">
        <v>4.2</v>
      </c>
      <c r="F92" s="87">
        <v>0</v>
      </c>
      <c r="G92" s="87">
        <v>8.6</v>
      </c>
      <c r="H92" s="87">
        <v>11.2</v>
      </c>
      <c r="N92" s="14"/>
      <c r="O92" s="127"/>
      <c r="P92" s="127"/>
    </row>
    <row r="93" spans="1:20" x14ac:dyDescent="0.2">
      <c r="A93" s="68" t="s">
        <v>109</v>
      </c>
      <c r="B93" s="70">
        <v>1067</v>
      </c>
      <c r="C93" s="87">
        <v>0</v>
      </c>
      <c r="D93" s="87">
        <v>2.4</v>
      </c>
      <c r="E93" s="87">
        <v>0</v>
      </c>
      <c r="F93" s="91">
        <v>0</v>
      </c>
      <c r="G93" s="87">
        <v>1.2</v>
      </c>
      <c r="H93" s="87">
        <v>1.2</v>
      </c>
      <c r="N93" s="14"/>
      <c r="O93" s="127"/>
      <c r="P93" s="127"/>
    </row>
    <row r="94" spans="1:20" ht="37.5" x14ac:dyDescent="0.2">
      <c r="A94" s="68" t="s">
        <v>110</v>
      </c>
      <c r="B94" s="70">
        <v>1068</v>
      </c>
      <c r="C94" s="87">
        <v>10</v>
      </c>
      <c r="D94" s="87">
        <v>20.2</v>
      </c>
      <c r="E94" s="87">
        <v>1.8</v>
      </c>
      <c r="F94" s="91">
        <v>2</v>
      </c>
      <c r="G94" s="87">
        <v>14.4</v>
      </c>
      <c r="H94" s="87">
        <v>2</v>
      </c>
      <c r="N94" s="14"/>
      <c r="O94" s="127"/>
      <c r="P94" s="127"/>
    </row>
    <row r="95" spans="1:20" x14ac:dyDescent="0.2">
      <c r="A95" s="68" t="s">
        <v>111</v>
      </c>
      <c r="B95" s="70">
        <v>1069</v>
      </c>
      <c r="C95" s="87">
        <v>0</v>
      </c>
      <c r="D95" s="87">
        <v>0</v>
      </c>
      <c r="E95" s="87">
        <v>0</v>
      </c>
      <c r="F95" s="91">
        <v>0</v>
      </c>
      <c r="G95" s="87">
        <v>0</v>
      </c>
      <c r="H95" s="87">
        <v>0</v>
      </c>
      <c r="N95" s="14"/>
      <c r="O95" s="127"/>
      <c r="P95" s="127"/>
    </row>
    <row r="96" spans="1:20" x14ac:dyDescent="0.2">
      <c r="A96" s="99" t="s">
        <v>80</v>
      </c>
      <c r="B96" s="90">
        <v>1070</v>
      </c>
      <c r="C96" s="87">
        <v>222.7</v>
      </c>
      <c r="D96" s="87">
        <v>2981.0000000000005</v>
      </c>
      <c r="E96" s="87">
        <v>90.100000000000009</v>
      </c>
      <c r="F96" s="87">
        <v>45.3</v>
      </c>
      <c r="G96" s="87">
        <v>84.899999999999991</v>
      </c>
      <c r="H96" s="87">
        <v>2760.7000000000003</v>
      </c>
      <c r="N96" s="14"/>
      <c r="O96" s="127"/>
      <c r="P96" s="127"/>
    </row>
    <row r="97" spans="1:18" x14ac:dyDescent="0.2">
      <c r="A97" s="68" t="s">
        <v>114</v>
      </c>
      <c r="B97" s="69">
        <v>1071</v>
      </c>
      <c r="C97" s="87">
        <v>0</v>
      </c>
      <c r="D97" s="87">
        <v>28</v>
      </c>
      <c r="E97" s="87">
        <v>0</v>
      </c>
      <c r="F97" s="91">
        <v>0</v>
      </c>
      <c r="G97" s="87">
        <v>28</v>
      </c>
      <c r="H97" s="87">
        <v>0</v>
      </c>
      <c r="N97" s="14"/>
      <c r="O97" s="127"/>
      <c r="P97" s="127"/>
    </row>
    <row r="98" spans="1:18" ht="51" customHeight="1" x14ac:dyDescent="0.2">
      <c r="A98" s="68" t="s">
        <v>115</v>
      </c>
      <c r="B98" s="69">
        <v>1072</v>
      </c>
      <c r="C98" s="87">
        <v>150.9</v>
      </c>
      <c r="D98" s="87">
        <v>176.29999999999998</v>
      </c>
      <c r="E98" s="87">
        <v>69.8</v>
      </c>
      <c r="F98" s="91">
        <v>28.3</v>
      </c>
      <c r="G98" s="87">
        <v>39.1</v>
      </c>
      <c r="H98" s="87">
        <v>39.1</v>
      </c>
      <c r="N98" s="14"/>
      <c r="O98" s="127"/>
      <c r="P98" s="127"/>
    </row>
    <row r="99" spans="1:18" ht="37.5" x14ac:dyDescent="0.2">
      <c r="A99" s="68" t="s">
        <v>130</v>
      </c>
      <c r="B99" s="69">
        <v>1073</v>
      </c>
      <c r="C99" s="87">
        <v>0</v>
      </c>
      <c r="D99" s="87">
        <v>0</v>
      </c>
      <c r="E99" s="87">
        <v>0</v>
      </c>
      <c r="F99" s="91">
        <v>0</v>
      </c>
      <c r="G99" s="87">
        <v>0</v>
      </c>
      <c r="H99" s="87">
        <v>0</v>
      </c>
      <c r="N99" s="14"/>
      <c r="O99" s="127"/>
      <c r="P99" s="127"/>
    </row>
    <row r="100" spans="1:18" ht="37.5" x14ac:dyDescent="0.2">
      <c r="A100" s="68" t="s">
        <v>116</v>
      </c>
      <c r="B100" s="69">
        <v>1074</v>
      </c>
      <c r="C100" s="87">
        <v>0</v>
      </c>
      <c r="D100" s="87">
        <v>0</v>
      </c>
      <c r="E100" s="87">
        <v>0</v>
      </c>
      <c r="F100" s="91">
        <v>0</v>
      </c>
      <c r="G100" s="87">
        <v>0</v>
      </c>
      <c r="H100" s="87">
        <v>0</v>
      </c>
      <c r="N100" s="14"/>
      <c r="O100" s="127"/>
      <c r="P100" s="127"/>
    </row>
    <row r="101" spans="1:18" x14ac:dyDescent="0.2">
      <c r="A101" s="68" t="s">
        <v>131</v>
      </c>
      <c r="B101" s="69">
        <v>1075</v>
      </c>
      <c r="C101" s="87">
        <v>0</v>
      </c>
      <c r="D101" s="87">
        <v>0</v>
      </c>
      <c r="E101" s="87">
        <v>0</v>
      </c>
      <c r="F101" s="91">
        <v>0</v>
      </c>
      <c r="G101" s="87">
        <v>0</v>
      </c>
      <c r="H101" s="87">
        <v>0</v>
      </c>
      <c r="N101" s="14"/>
      <c r="O101" s="127"/>
      <c r="P101" s="127"/>
    </row>
    <row r="102" spans="1:18" ht="31.15" customHeight="1" x14ac:dyDescent="0.2">
      <c r="A102" s="68" t="s">
        <v>117</v>
      </c>
      <c r="B102" s="69">
        <v>1076</v>
      </c>
      <c r="C102" s="87">
        <v>23</v>
      </c>
      <c r="D102" s="87">
        <v>18.899999999999999</v>
      </c>
      <c r="E102" s="87">
        <v>6.4</v>
      </c>
      <c r="F102" s="91">
        <v>3</v>
      </c>
      <c r="G102" s="87">
        <v>3.5</v>
      </c>
      <c r="H102" s="87">
        <v>6</v>
      </c>
      <c r="N102" s="14"/>
      <c r="O102" s="127"/>
      <c r="P102" s="127"/>
    </row>
    <row r="103" spans="1:18" x14ac:dyDescent="0.2">
      <c r="A103" s="68" t="s">
        <v>132</v>
      </c>
      <c r="B103" s="69">
        <v>1077</v>
      </c>
      <c r="C103" s="87">
        <v>48.8</v>
      </c>
      <c r="D103" s="87">
        <v>56.5</v>
      </c>
      <c r="E103" s="87">
        <v>13.9</v>
      </c>
      <c r="F103" s="91">
        <v>14</v>
      </c>
      <c r="G103" s="87">
        <v>14.3</v>
      </c>
      <c r="H103" s="87">
        <v>14.3</v>
      </c>
      <c r="N103" s="14"/>
      <c r="O103" s="127"/>
      <c r="P103" s="127"/>
    </row>
    <row r="104" spans="1:18" x14ac:dyDescent="0.2">
      <c r="A104" s="68" t="s">
        <v>118</v>
      </c>
      <c r="B104" s="69">
        <v>1078</v>
      </c>
      <c r="C104" s="87">
        <v>0</v>
      </c>
      <c r="D104" s="87">
        <v>2701.3</v>
      </c>
      <c r="E104" s="87">
        <v>0</v>
      </c>
      <c r="F104" s="91">
        <v>0</v>
      </c>
      <c r="G104" s="87">
        <v>0</v>
      </c>
      <c r="H104" s="87">
        <v>2701.3</v>
      </c>
      <c r="N104" s="14"/>
      <c r="O104" s="127"/>
      <c r="P104" s="127"/>
    </row>
    <row r="105" spans="1:18" x14ac:dyDescent="0.2">
      <c r="A105" s="89" t="s">
        <v>81</v>
      </c>
      <c r="B105" s="90">
        <v>1080</v>
      </c>
      <c r="C105" s="87">
        <v>0</v>
      </c>
      <c r="D105" s="87">
        <v>0</v>
      </c>
      <c r="E105" s="87">
        <v>0</v>
      </c>
      <c r="F105" s="91">
        <v>0</v>
      </c>
      <c r="G105" s="91">
        <v>0</v>
      </c>
      <c r="H105" s="91">
        <v>0</v>
      </c>
      <c r="N105" s="14"/>
      <c r="O105" s="127"/>
      <c r="P105" s="127"/>
    </row>
    <row r="106" spans="1:18" x14ac:dyDescent="0.2">
      <c r="A106" s="68" t="s">
        <v>119</v>
      </c>
      <c r="B106" s="69" t="s">
        <v>20</v>
      </c>
      <c r="C106" s="87">
        <v>0</v>
      </c>
      <c r="D106" s="87">
        <v>0</v>
      </c>
      <c r="E106" s="87">
        <v>0</v>
      </c>
      <c r="F106" s="91">
        <v>0</v>
      </c>
      <c r="G106" s="87">
        <v>0</v>
      </c>
      <c r="H106" s="87">
        <v>0</v>
      </c>
      <c r="N106" s="14"/>
      <c r="O106" s="127"/>
      <c r="P106" s="127"/>
    </row>
    <row r="107" spans="1:18" x14ac:dyDescent="0.2">
      <c r="A107" s="89" t="s">
        <v>50</v>
      </c>
      <c r="B107" s="90">
        <v>1090</v>
      </c>
      <c r="C107" s="87">
        <v>24228.800000000003</v>
      </c>
      <c r="D107" s="87">
        <v>33065.699999999997</v>
      </c>
      <c r="E107" s="87">
        <v>6108.3</v>
      </c>
      <c r="F107" s="87">
        <v>8278.8999999999978</v>
      </c>
      <c r="G107" s="87">
        <v>8252.4000000000015</v>
      </c>
      <c r="H107" s="87">
        <v>10426.1</v>
      </c>
      <c r="N107" s="14"/>
      <c r="O107" s="127"/>
      <c r="P107" s="127"/>
      <c r="R107" s="14"/>
    </row>
    <row r="108" spans="1:18" x14ac:dyDescent="0.2">
      <c r="A108" s="89" t="s">
        <v>133</v>
      </c>
      <c r="B108" s="90">
        <v>1100</v>
      </c>
      <c r="C108" s="87">
        <v>2678.5999999999985</v>
      </c>
      <c r="D108" s="87">
        <v>1083.9000000000015</v>
      </c>
      <c r="E108" s="87">
        <v>1283.9000000000005</v>
      </c>
      <c r="F108" s="87">
        <v>867.50000000000182</v>
      </c>
      <c r="G108" s="87">
        <v>267.39999999999964</v>
      </c>
      <c r="H108" s="87">
        <v>-1334.9000000000015</v>
      </c>
      <c r="N108" s="14"/>
      <c r="O108" s="127"/>
      <c r="P108" s="127"/>
    </row>
    <row r="109" spans="1:18" x14ac:dyDescent="0.2">
      <c r="A109" s="145" t="s">
        <v>51</v>
      </c>
      <c r="B109" s="145"/>
      <c r="C109" s="145"/>
      <c r="D109" s="145"/>
      <c r="E109" s="145"/>
      <c r="F109" s="145"/>
      <c r="G109" s="145"/>
      <c r="H109" s="145"/>
    </row>
    <row r="110" spans="1:18" x14ac:dyDescent="0.2">
      <c r="A110" s="89" t="s">
        <v>82</v>
      </c>
      <c r="B110" s="138">
        <v>2000</v>
      </c>
      <c r="C110" s="87">
        <v>1667.5</v>
      </c>
      <c r="D110" s="87">
        <v>350.4</v>
      </c>
      <c r="E110" s="87">
        <v>0</v>
      </c>
      <c r="F110" s="87">
        <v>0</v>
      </c>
      <c r="G110" s="87">
        <v>0</v>
      </c>
      <c r="H110" s="87">
        <v>350.4</v>
      </c>
    </row>
    <row r="111" spans="1:18" x14ac:dyDescent="0.2">
      <c r="A111" s="68" t="s">
        <v>84</v>
      </c>
      <c r="B111" s="93">
        <v>2010</v>
      </c>
      <c r="C111" s="87">
        <v>0</v>
      </c>
      <c r="D111" s="87">
        <v>0</v>
      </c>
      <c r="E111" s="87">
        <v>0</v>
      </c>
      <c r="F111" s="91">
        <v>0</v>
      </c>
      <c r="G111" s="91">
        <v>0</v>
      </c>
      <c r="H111" s="91">
        <v>0</v>
      </c>
    </row>
    <row r="112" spans="1:18" ht="23.25" customHeight="1" x14ac:dyDescent="0.2">
      <c r="A112" s="68" t="s">
        <v>85</v>
      </c>
      <c r="B112" s="93">
        <v>2020</v>
      </c>
      <c r="C112" s="100">
        <v>1325.5</v>
      </c>
      <c r="D112" s="87">
        <v>0</v>
      </c>
      <c r="E112" s="87">
        <v>0</v>
      </c>
      <c r="F112" s="91">
        <v>0</v>
      </c>
      <c r="G112" s="91">
        <v>0</v>
      </c>
      <c r="H112" s="91">
        <v>0</v>
      </c>
    </row>
    <row r="113" spans="1:16" ht="37.5" x14ac:dyDescent="0.2">
      <c r="A113" s="68" t="s">
        <v>86</v>
      </c>
      <c r="B113" s="93">
        <v>2030</v>
      </c>
      <c r="C113" s="87">
        <v>142</v>
      </c>
      <c r="D113" s="87">
        <v>241.5</v>
      </c>
      <c r="E113" s="87">
        <v>0</v>
      </c>
      <c r="F113" s="91">
        <v>0</v>
      </c>
      <c r="G113" s="91">
        <v>0</v>
      </c>
      <c r="H113" s="91">
        <v>241.5</v>
      </c>
    </row>
    <row r="114" spans="1:16" ht="21.75" customHeight="1" x14ac:dyDescent="0.2">
      <c r="A114" s="68" t="s">
        <v>87</v>
      </c>
      <c r="B114" s="93">
        <v>2040</v>
      </c>
      <c r="C114" s="100">
        <v>0</v>
      </c>
      <c r="D114" s="87">
        <v>0</v>
      </c>
      <c r="E114" s="87">
        <v>0</v>
      </c>
      <c r="F114" s="91">
        <v>0</v>
      </c>
      <c r="G114" s="91">
        <v>0</v>
      </c>
      <c r="H114" s="91">
        <v>0</v>
      </c>
    </row>
    <row r="115" spans="1:16" ht="42.75" customHeight="1" x14ac:dyDescent="0.2">
      <c r="A115" s="68" t="s">
        <v>88</v>
      </c>
      <c r="B115" s="93">
        <v>2050</v>
      </c>
      <c r="C115" s="87">
        <v>0</v>
      </c>
      <c r="D115" s="87">
        <v>0</v>
      </c>
      <c r="E115" s="87">
        <v>0</v>
      </c>
      <c r="F115" s="91">
        <v>0</v>
      </c>
      <c r="G115" s="91">
        <v>0</v>
      </c>
      <c r="H115" s="91">
        <v>0</v>
      </c>
    </row>
    <row r="116" spans="1:16" x14ac:dyDescent="0.2">
      <c r="A116" s="68" t="s">
        <v>89</v>
      </c>
      <c r="B116" s="93">
        <v>2060</v>
      </c>
      <c r="C116" s="87">
        <v>200</v>
      </c>
      <c r="D116" s="87">
        <v>108.9</v>
      </c>
      <c r="E116" s="87">
        <v>0</v>
      </c>
      <c r="F116" s="91">
        <v>0</v>
      </c>
      <c r="G116" s="91">
        <v>0</v>
      </c>
      <c r="H116" s="91">
        <v>108.9</v>
      </c>
    </row>
    <row r="117" spans="1:16" x14ac:dyDescent="0.2">
      <c r="A117" s="68" t="s">
        <v>19</v>
      </c>
      <c r="B117" s="93">
        <v>2100</v>
      </c>
      <c r="C117" s="87">
        <v>8144.5</v>
      </c>
      <c r="D117" s="87">
        <v>8337.7000000000007</v>
      </c>
      <c r="E117" s="87">
        <v>8144.5</v>
      </c>
      <c r="F117" s="87">
        <v>8144.5</v>
      </c>
      <c r="G117" s="87">
        <v>8174</v>
      </c>
      <c r="H117" s="87">
        <v>8337.7000000000007</v>
      </c>
      <c r="N117" s="14"/>
      <c r="O117" s="127"/>
      <c r="P117" s="127"/>
    </row>
    <row r="118" spans="1:16" x14ac:dyDescent="0.2">
      <c r="A118" s="68" t="s">
        <v>18</v>
      </c>
      <c r="B118" s="93">
        <v>2200</v>
      </c>
      <c r="C118" s="87">
        <v>4385.5</v>
      </c>
      <c r="D118" s="87">
        <v>4995</v>
      </c>
      <c r="E118" s="87">
        <v>4512.1000000000004</v>
      </c>
      <c r="F118" s="91">
        <v>4529.3999999999996</v>
      </c>
      <c r="G118" s="87">
        <v>4874.8</v>
      </c>
      <c r="H118" s="91">
        <v>4995</v>
      </c>
      <c r="N118" s="14"/>
      <c r="O118" s="127"/>
      <c r="P118" s="127"/>
    </row>
    <row r="119" spans="1:16" x14ac:dyDescent="0.2">
      <c r="A119" s="145" t="s">
        <v>52</v>
      </c>
      <c r="B119" s="145"/>
      <c r="C119" s="145"/>
      <c r="D119" s="145"/>
      <c r="E119" s="145"/>
      <c r="F119" s="145"/>
      <c r="G119" s="145"/>
      <c r="H119" s="145"/>
    </row>
    <row r="120" spans="1:16" ht="56.25" x14ac:dyDescent="0.2">
      <c r="A120" s="71" t="s">
        <v>83</v>
      </c>
      <c r="B120" s="93">
        <v>3010</v>
      </c>
      <c r="C120" s="101">
        <v>0.55495514245151889</v>
      </c>
      <c r="D120" s="101">
        <v>0.4484767025089606</v>
      </c>
      <c r="E120" s="101">
        <v>0.50739969156678655</v>
      </c>
      <c r="F120" s="101">
        <v>0.42872605615324066</v>
      </c>
      <c r="G120" s="101">
        <v>0.43150073945397777</v>
      </c>
      <c r="H120" s="101">
        <v>0.43634503695881738</v>
      </c>
    </row>
    <row r="121" spans="1:16" ht="37.5" x14ac:dyDescent="0.2">
      <c r="A121" s="68" t="s">
        <v>17</v>
      </c>
      <c r="B121" s="93">
        <v>3020</v>
      </c>
      <c r="C121" s="101">
        <v>4.9870402166017305E-2</v>
      </c>
      <c r="D121" s="101">
        <v>5.5553035320589014E-2</v>
      </c>
      <c r="E121" s="101">
        <v>6.5140873892899825E-2</v>
      </c>
      <c r="F121" s="101">
        <v>3.0100617231757852E-2</v>
      </c>
      <c r="G121" s="101">
        <v>3.3723522853957633E-2</v>
      </c>
      <c r="H121" s="101">
        <v>8.7424828075694641E-2</v>
      </c>
    </row>
    <row r="122" spans="1:16" ht="37.5" x14ac:dyDescent="0.2">
      <c r="A122" s="68" t="s">
        <v>55</v>
      </c>
      <c r="B122" s="93">
        <v>3030</v>
      </c>
      <c r="C122" s="101">
        <v>6.8823053556098523E-2</v>
      </c>
      <c r="D122" s="101">
        <v>1.0597083987334308E-2</v>
      </c>
      <c r="E122" s="101">
        <v>0</v>
      </c>
      <c r="F122" s="101">
        <v>0</v>
      </c>
      <c r="G122" s="101">
        <v>0</v>
      </c>
      <c r="H122" s="101">
        <v>3.3607964627233575E-2</v>
      </c>
    </row>
    <row r="123" spans="1:16" ht="39.75" customHeight="1" x14ac:dyDescent="0.2">
      <c r="A123" s="68" t="s">
        <v>16</v>
      </c>
      <c r="B123" s="93">
        <v>3040</v>
      </c>
      <c r="C123" s="101">
        <v>0.81499999999999995</v>
      </c>
      <c r="D123" s="101">
        <v>0.75102296337292129</v>
      </c>
      <c r="E123" s="101">
        <v>0.81891852070134075</v>
      </c>
      <c r="F123" s="101">
        <v>0.81995192598050481</v>
      </c>
      <c r="G123" s="101">
        <v>0.82877708303039122</v>
      </c>
      <c r="H123" s="101">
        <v>0.60166313386597092</v>
      </c>
    </row>
    <row r="124" spans="1:16" x14ac:dyDescent="0.2">
      <c r="A124" s="71" t="s">
        <v>15</v>
      </c>
      <c r="B124" s="93">
        <v>3050</v>
      </c>
      <c r="C124" s="87">
        <v>0.53846153846153844</v>
      </c>
      <c r="D124" s="87">
        <v>0.59908607889465915</v>
      </c>
      <c r="E124" s="87">
        <v>0.55400577076554736</v>
      </c>
      <c r="F124" s="87">
        <v>0.55612990361593706</v>
      </c>
      <c r="G124" s="87">
        <v>0.5963787619280646</v>
      </c>
      <c r="H124" s="87">
        <v>0.59908607889465915</v>
      </c>
    </row>
    <row r="125" spans="1:16" ht="37.5" x14ac:dyDescent="0.2">
      <c r="A125" s="71" t="s">
        <v>14</v>
      </c>
      <c r="B125" s="93">
        <v>3060</v>
      </c>
      <c r="C125" s="91">
        <v>0.9</v>
      </c>
      <c r="D125" s="87">
        <v>0</v>
      </c>
      <c r="E125" s="87">
        <v>0</v>
      </c>
      <c r="F125" s="87">
        <v>0</v>
      </c>
      <c r="G125" s="87">
        <v>0</v>
      </c>
      <c r="H125" s="87">
        <v>0</v>
      </c>
    </row>
    <row r="126" spans="1:16" x14ac:dyDescent="0.2">
      <c r="A126" s="146" t="s">
        <v>53</v>
      </c>
      <c r="B126" s="146"/>
      <c r="C126" s="146"/>
      <c r="D126" s="146"/>
      <c r="E126" s="146"/>
      <c r="F126" s="146"/>
      <c r="G126" s="146"/>
      <c r="H126" s="146"/>
    </row>
    <row r="127" spans="1:16" x14ac:dyDescent="0.2">
      <c r="A127" s="71" t="s">
        <v>13</v>
      </c>
      <c r="B127" s="93">
        <v>4010</v>
      </c>
      <c r="C127" s="87">
        <v>3959</v>
      </c>
      <c r="D127" s="87">
        <v>3342.7</v>
      </c>
      <c r="E127" s="87">
        <v>3832.4</v>
      </c>
      <c r="F127" s="87">
        <v>3572.8</v>
      </c>
      <c r="G127" s="91">
        <v>3581.7</v>
      </c>
      <c r="H127" s="91">
        <v>3342.7</v>
      </c>
      <c r="N127" s="14"/>
      <c r="O127" s="127"/>
      <c r="P127" s="127"/>
    </row>
    <row r="128" spans="1:16" x14ac:dyDescent="0.2">
      <c r="A128" s="71" t="s">
        <v>122</v>
      </c>
      <c r="B128" s="93">
        <v>4020</v>
      </c>
      <c r="C128" s="87">
        <v>2288.6</v>
      </c>
      <c r="D128" s="87">
        <v>3130</v>
      </c>
      <c r="E128" s="87">
        <v>2909</v>
      </c>
      <c r="F128" s="87">
        <v>1980</v>
      </c>
      <c r="G128" s="91">
        <v>2918.6</v>
      </c>
      <c r="H128" s="91">
        <v>3130</v>
      </c>
      <c r="N128" s="14"/>
      <c r="O128" s="127"/>
      <c r="P128" s="127"/>
    </row>
    <row r="129" spans="1:16" x14ac:dyDescent="0.2">
      <c r="A129" s="71" t="s">
        <v>90</v>
      </c>
      <c r="B129" s="93">
        <v>4021</v>
      </c>
      <c r="C129" s="87">
        <v>643.1</v>
      </c>
      <c r="D129" s="87">
        <v>709.4</v>
      </c>
      <c r="E129" s="87">
        <v>1478.2</v>
      </c>
      <c r="F129" s="87">
        <v>450</v>
      </c>
      <c r="G129" s="91">
        <v>1100</v>
      </c>
      <c r="H129" s="91">
        <v>709.4</v>
      </c>
      <c r="N129" s="14"/>
      <c r="O129" s="127"/>
      <c r="P129" s="127"/>
    </row>
    <row r="130" spans="1:16" x14ac:dyDescent="0.2">
      <c r="A130" s="89" t="s">
        <v>12</v>
      </c>
      <c r="B130" s="138">
        <v>4030</v>
      </c>
      <c r="C130" s="87">
        <v>6247.6</v>
      </c>
      <c r="D130" s="87">
        <v>6472.7</v>
      </c>
      <c r="E130" s="87">
        <v>6741.4</v>
      </c>
      <c r="F130" s="87">
        <v>5552.8</v>
      </c>
      <c r="G130" s="87">
        <v>6500.2999999999993</v>
      </c>
      <c r="H130" s="87">
        <v>6472.7</v>
      </c>
      <c r="N130" s="14"/>
      <c r="O130" s="127"/>
      <c r="P130" s="127"/>
    </row>
    <row r="131" spans="1:16" x14ac:dyDescent="0.2">
      <c r="A131" s="71" t="s">
        <v>11</v>
      </c>
      <c r="B131" s="93">
        <v>4040</v>
      </c>
      <c r="C131" s="87">
        <v>0</v>
      </c>
      <c r="D131" s="87">
        <v>0</v>
      </c>
      <c r="E131" s="87">
        <v>0</v>
      </c>
      <c r="F131" s="91">
        <v>0</v>
      </c>
      <c r="G131" s="87">
        <v>0</v>
      </c>
      <c r="H131" s="87">
        <v>0</v>
      </c>
    </row>
    <row r="132" spans="1:16" x14ac:dyDescent="0.2">
      <c r="A132" s="71" t="s">
        <v>10</v>
      </c>
      <c r="B132" s="93">
        <v>4050</v>
      </c>
      <c r="C132" s="87">
        <v>1008.2</v>
      </c>
      <c r="D132" s="87">
        <v>921.4</v>
      </c>
      <c r="E132" s="87">
        <v>986.5</v>
      </c>
      <c r="F132" s="87">
        <v>957.4</v>
      </c>
      <c r="G132" s="87">
        <v>964.8</v>
      </c>
      <c r="H132" s="87">
        <v>921.4</v>
      </c>
      <c r="N132" s="14"/>
      <c r="O132" s="127"/>
      <c r="P132" s="127"/>
    </row>
    <row r="133" spans="1:16" ht="37.5" x14ac:dyDescent="0.2">
      <c r="A133" s="102" t="s">
        <v>123</v>
      </c>
      <c r="B133" s="138">
        <v>4060</v>
      </c>
      <c r="C133" s="87">
        <v>1008.2</v>
      </c>
      <c r="D133" s="87">
        <v>921.4</v>
      </c>
      <c r="E133" s="91">
        <v>986.5</v>
      </c>
      <c r="F133" s="91">
        <v>957.4</v>
      </c>
      <c r="G133" s="87">
        <v>964.8</v>
      </c>
      <c r="H133" s="87">
        <v>921.4</v>
      </c>
      <c r="N133" s="14"/>
      <c r="O133" s="127"/>
      <c r="P133" s="127"/>
    </row>
    <row r="134" spans="1:16" x14ac:dyDescent="0.2">
      <c r="A134" s="71" t="s">
        <v>91</v>
      </c>
      <c r="B134" s="93">
        <v>4070</v>
      </c>
      <c r="C134" s="87">
        <v>0</v>
      </c>
      <c r="D134" s="87">
        <v>0</v>
      </c>
      <c r="E134" s="87">
        <v>0</v>
      </c>
      <c r="F134" s="91">
        <v>0</v>
      </c>
      <c r="G134" s="87">
        <v>0</v>
      </c>
      <c r="H134" s="87">
        <v>0</v>
      </c>
    </row>
    <row r="135" spans="1:16" x14ac:dyDescent="0.2">
      <c r="A135" s="71" t="s">
        <v>92</v>
      </c>
      <c r="B135" s="93">
        <v>4080</v>
      </c>
      <c r="C135" s="87">
        <v>0</v>
      </c>
      <c r="D135" s="87">
        <v>0</v>
      </c>
      <c r="E135" s="87">
        <v>0</v>
      </c>
      <c r="F135" s="91">
        <v>0</v>
      </c>
      <c r="G135" s="87">
        <v>0</v>
      </c>
      <c r="H135" s="87">
        <v>0</v>
      </c>
    </row>
    <row r="136" spans="1:16" x14ac:dyDescent="0.2">
      <c r="A136" s="102" t="s">
        <v>9</v>
      </c>
      <c r="B136" s="138">
        <v>4090</v>
      </c>
      <c r="C136" s="87">
        <v>5239.3999999999996</v>
      </c>
      <c r="D136" s="87">
        <v>5372.2</v>
      </c>
      <c r="E136" s="87">
        <v>5754.9</v>
      </c>
      <c r="F136" s="87">
        <v>5754.9</v>
      </c>
      <c r="G136" s="87">
        <v>5764.7</v>
      </c>
      <c r="H136" s="87">
        <v>5372.2</v>
      </c>
      <c r="N136" s="14"/>
      <c r="O136" s="127"/>
      <c r="P136" s="127"/>
    </row>
    <row r="137" spans="1:16" x14ac:dyDescent="0.2">
      <c r="A137" s="145" t="s">
        <v>54</v>
      </c>
      <c r="B137" s="145"/>
      <c r="C137" s="145"/>
      <c r="D137" s="145"/>
      <c r="E137" s="145"/>
      <c r="F137" s="145"/>
      <c r="G137" s="145"/>
      <c r="H137" s="145"/>
    </row>
    <row r="138" spans="1:16" ht="37.5" x14ac:dyDescent="0.2">
      <c r="A138" s="89" t="s">
        <v>69</v>
      </c>
      <c r="B138" s="90">
        <v>5000</v>
      </c>
      <c r="C138" s="103">
        <v>120</v>
      </c>
      <c r="D138" s="103">
        <v>121</v>
      </c>
      <c r="E138" s="103">
        <v>118</v>
      </c>
      <c r="F138" s="103">
        <v>124</v>
      </c>
      <c r="G138" s="103">
        <v>120</v>
      </c>
      <c r="H138" s="103">
        <v>122</v>
      </c>
    </row>
    <row r="139" spans="1:16" x14ac:dyDescent="0.2">
      <c r="A139" s="68" t="s">
        <v>8</v>
      </c>
      <c r="B139" s="69">
        <v>5010</v>
      </c>
      <c r="C139" s="104">
        <v>1</v>
      </c>
      <c r="D139" s="104">
        <v>1</v>
      </c>
      <c r="E139" s="104">
        <v>1</v>
      </c>
      <c r="F139" s="104">
        <v>1</v>
      </c>
      <c r="G139" s="104">
        <v>1</v>
      </c>
      <c r="H139" s="104">
        <v>1</v>
      </c>
    </row>
    <row r="140" spans="1:16" x14ac:dyDescent="0.2">
      <c r="A140" s="68" t="s">
        <v>7</v>
      </c>
      <c r="B140" s="69">
        <v>5020</v>
      </c>
      <c r="C140" s="104">
        <v>16</v>
      </c>
      <c r="D140" s="104">
        <v>18</v>
      </c>
      <c r="E140" s="104">
        <v>16</v>
      </c>
      <c r="F140" s="104">
        <v>19</v>
      </c>
      <c r="G140" s="104">
        <v>18</v>
      </c>
      <c r="H140" s="104">
        <v>19</v>
      </c>
    </row>
    <row r="141" spans="1:16" x14ac:dyDescent="0.2">
      <c r="A141" s="68" t="s">
        <v>6</v>
      </c>
      <c r="B141" s="69">
        <v>5030</v>
      </c>
      <c r="C141" s="104">
        <v>31</v>
      </c>
      <c r="D141" s="104">
        <v>29.75</v>
      </c>
      <c r="E141" s="104">
        <v>29</v>
      </c>
      <c r="F141" s="104">
        <v>31</v>
      </c>
      <c r="G141" s="104">
        <v>29</v>
      </c>
      <c r="H141" s="104">
        <v>30</v>
      </c>
    </row>
    <row r="142" spans="1:16" x14ac:dyDescent="0.2">
      <c r="A142" s="68" t="s">
        <v>5</v>
      </c>
      <c r="B142" s="69">
        <v>5040</v>
      </c>
      <c r="C142" s="104">
        <v>36</v>
      </c>
      <c r="D142" s="104">
        <v>37</v>
      </c>
      <c r="E142" s="104">
        <v>37</v>
      </c>
      <c r="F142" s="104">
        <v>37</v>
      </c>
      <c r="G142" s="104">
        <v>37</v>
      </c>
      <c r="H142" s="104">
        <v>37</v>
      </c>
    </row>
    <row r="143" spans="1:16" x14ac:dyDescent="0.2">
      <c r="A143" s="68" t="s">
        <v>4</v>
      </c>
      <c r="B143" s="69">
        <v>5050</v>
      </c>
      <c r="C143" s="104">
        <v>16</v>
      </c>
      <c r="D143" s="104">
        <v>16.5</v>
      </c>
      <c r="E143" s="104">
        <v>17</v>
      </c>
      <c r="F143" s="104">
        <v>17</v>
      </c>
      <c r="G143" s="104">
        <v>16</v>
      </c>
      <c r="H143" s="104">
        <v>16</v>
      </c>
    </row>
    <row r="144" spans="1:16" x14ac:dyDescent="0.2">
      <c r="A144" s="68" t="s">
        <v>3</v>
      </c>
      <c r="B144" s="69">
        <v>5060</v>
      </c>
      <c r="C144" s="104">
        <v>20</v>
      </c>
      <c r="D144" s="104">
        <v>18.75</v>
      </c>
      <c r="E144" s="104">
        <v>18</v>
      </c>
      <c r="F144" s="104">
        <v>19</v>
      </c>
      <c r="G144" s="104">
        <v>19</v>
      </c>
      <c r="H144" s="104">
        <v>19</v>
      </c>
    </row>
    <row r="145" spans="1:20" ht="29.25" customHeight="1" x14ac:dyDescent="0.2">
      <c r="A145" s="89" t="s">
        <v>70</v>
      </c>
      <c r="B145" s="69">
        <v>5100</v>
      </c>
      <c r="C145" s="87">
        <v>19753.900000000001</v>
      </c>
      <c r="D145" s="87">
        <v>25009.38</v>
      </c>
      <c r="E145" s="87">
        <v>5002.1899999999996</v>
      </c>
      <c r="F145" s="87">
        <v>6816.6140000000005</v>
      </c>
      <c r="G145" s="87">
        <v>6878.4859999999999</v>
      </c>
      <c r="H145" s="87">
        <v>6312.09</v>
      </c>
      <c r="I145" s="14"/>
      <c r="J145" s="14"/>
      <c r="K145" s="14"/>
      <c r="L145" s="14"/>
      <c r="M145" s="14"/>
      <c r="N145" s="14"/>
      <c r="O145" s="127"/>
      <c r="P145" s="127"/>
      <c r="Q145" s="14"/>
      <c r="R145" s="14"/>
      <c r="S145" s="14"/>
      <c r="T145" s="14"/>
    </row>
    <row r="146" spans="1:20" x14ac:dyDescent="0.2">
      <c r="A146" s="68" t="s">
        <v>8</v>
      </c>
      <c r="B146" s="69">
        <v>5110</v>
      </c>
      <c r="C146" s="91">
        <v>465.1</v>
      </c>
      <c r="D146" s="87">
        <v>703.20800000000008</v>
      </c>
      <c r="E146" s="87">
        <v>95.525999999999996</v>
      </c>
      <c r="F146" s="87">
        <v>109.556</v>
      </c>
      <c r="G146" s="87">
        <v>205.32600000000002</v>
      </c>
      <c r="H146" s="87">
        <v>292.8</v>
      </c>
      <c r="N146" s="14"/>
      <c r="O146" s="127"/>
      <c r="P146" s="127"/>
      <c r="R146" s="14"/>
      <c r="S146" s="14"/>
      <c r="T146" s="83"/>
    </row>
    <row r="147" spans="1:20" x14ac:dyDescent="0.2">
      <c r="A147" s="68" t="s">
        <v>7</v>
      </c>
      <c r="B147" s="69">
        <v>5120</v>
      </c>
      <c r="C147" s="91">
        <v>3591.8</v>
      </c>
      <c r="D147" s="87">
        <v>4664.0159999999996</v>
      </c>
      <c r="E147" s="87">
        <v>927.01400000000001</v>
      </c>
      <c r="F147" s="87">
        <v>1294.298</v>
      </c>
      <c r="G147" s="87">
        <v>1179.4479999999999</v>
      </c>
      <c r="H147" s="87">
        <v>1263.2559999999999</v>
      </c>
      <c r="I147" s="16"/>
      <c r="J147" s="16"/>
      <c r="K147" s="16"/>
      <c r="N147" s="14"/>
      <c r="O147" s="127"/>
      <c r="P147" s="127"/>
    </row>
    <row r="148" spans="1:20" x14ac:dyDescent="0.2">
      <c r="A148" s="68" t="s">
        <v>190</v>
      </c>
      <c r="B148" s="69">
        <v>5130</v>
      </c>
      <c r="C148" s="91">
        <v>5788.7</v>
      </c>
      <c r="D148" s="87">
        <v>8102.5219999999999</v>
      </c>
      <c r="E148" s="87">
        <v>1483.8</v>
      </c>
      <c r="F148" s="87">
        <v>2315.732</v>
      </c>
      <c r="G148" s="87">
        <v>2348.75</v>
      </c>
      <c r="H148" s="87">
        <v>1954.24</v>
      </c>
      <c r="N148" s="14"/>
      <c r="O148" s="127"/>
      <c r="P148" s="127"/>
    </row>
    <row r="149" spans="1:20" s="73" customFormat="1" ht="37.5" x14ac:dyDescent="0.2">
      <c r="A149" s="68" t="s">
        <v>191</v>
      </c>
      <c r="B149" s="69">
        <v>5140</v>
      </c>
      <c r="C149" s="91">
        <v>6035.9</v>
      </c>
      <c r="D149" s="87">
        <v>7017.7679999999991</v>
      </c>
      <c r="E149" s="87">
        <v>1560.0819999999999</v>
      </c>
      <c r="F149" s="87">
        <v>1838.22</v>
      </c>
      <c r="G149" s="87">
        <v>1873.356</v>
      </c>
      <c r="H149" s="87">
        <v>1746.11</v>
      </c>
      <c r="N149" s="113"/>
      <c r="O149" s="127"/>
      <c r="P149" s="127"/>
    </row>
    <row r="150" spans="1:20" ht="37.5" x14ac:dyDescent="0.2">
      <c r="A150" s="68" t="s">
        <v>192</v>
      </c>
      <c r="B150" s="69">
        <v>5150</v>
      </c>
      <c r="C150" s="91">
        <v>1576.7</v>
      </c>
      <c r="D150" s="87">
        <v>2009.2459999999999</v>
      </c>
      <c r="E150" s="87">
        <v>408.06799999999993</v>
      </c>
      <c r="F150" s="87">
        <v>554.86800000000005</v>
      </c>
      <c r="G150" s="87">
        <v>567.66600000000005</v>
      </c>
      <c r="H150" s="87">
        <v>478.64400000000006</v>
      </c>
      <c r="N150" s="14"/>
      <c r="O150" s="127"/>
      <c r="P150" s="127"/>
    </row>
    <row r="151" spans="1:20" x14ac:dyDescent="0.2">
      <c r="A151" s="68" t="s">
        <v>3</v>
      </c>
      <c r="B151" s="69">
        <v>5160</v>
      </c>
      <c r="C151" s="91">
        <v>2295.6999999999998</v>
      </c>
      <c r="D151" s="87">
        <v>2512.62</v>
      </c>
      <c r="E151" s="87">
        <v>527.70000000000005</v>
      </c>
      <c r="F151" s="87">
        <v>703.93999999999994</v>
      </c>
      <c r="G151" s="91">
        <v>703.93999999999994</v>
      </c>
      <c r="H151" s="87">
        <v>577.04000000000008</v>
      </c>
      <c r="N151" s="14"/>
      <c r="O151" s="127"/>
      <c r="P151" s="127"/>
    </row>
    <row r="152" spans="1:20" ht="37.5" x14ac:dyDescent="0.2">
      <c r="A152" s="89" t="s">
        <v>71</v>
      </c>
      <c r="B152" s="69">
        <v>5200</v>
      </c>
      <c r="C152" s="87">
        <v>16135.199999999999</v>
      </c>
      <c r="D152" s="87">
        <v>20446.399999999998</v>
      </c>
      <c r="E152" s="87">
        <v>4081.8999999999996</v>
      </c>
      <c r="F152" s="87">
        <v>5578.7</v>
      </c>
      <c r="G152" s="87">
        <v>5631.3</v>
      </c>
      <c r="H152" s="87">
        <v>5154.5</v>
      </c>
      <c r="N152" s="14"/>
      <c r="O152" s="127"/>
      <c r="P152" s="127"/>
      <c r="Q152" s="16"/>
      <c r="R152" s="14"/>
    </row>
    <row r="153" spans="1:20" x14ac:dyDescent="0.2">
      <c r="A153" s="68" t="s">
        <v>8</v>
      </c>
      <c r="B153" s="69">
        <v>5210</v>
      </c>
      <c r="C153" s="91">
        <v>381.2</v>
      </c>
      <c r="D153" s="87">
        <v>576.4</v>
      </c>
      <c r="E153" s="88">
        <v>78.3</v>
      </c>
      <c r="F153" s="88">
        <v>89.8</v>
      </c>
      <c r="G153" s="88">
        <v>168.3</v>
      </c>
      <c r="H153" s="88">
        <v>240</v>
      </c>
      <c r="N153" s="14"/>
      <c r="O153" s="127"/>
      <c r="P153" s="127"/>
    </row>
    <row r="154" spans="1:20" x14ac:dyDescent="0.2">
      <c r="A154" s="68" t="s">
        <v>7</v>
      </c>
      <c r="B154" s="69">
        <v>5220</v>
      </c>
      <c r="C154" s="91">
        <v>2936.8</v>
      </c>
      <c r="D154" s="87">
        <v>3822.8</v>
      </c>
      <c r="E154" s="88">
        <v>758.7</v>
      </c>
      <c r="F154" s="88">
        <v>1060.9000000000001</v>
      </c>
      <c r="G154" s="88">
        <v>968.4</v>
      </c>
      <c r="H154" s="88">
        <v>1034.8</v>
      </c>
      <c r="N154" s="14"/>
      <c r="O154" s="127"/>
      <c r="P154" s="127"/>
    </row>
    <row r="155" spans="1:20" x14ac:dyDescent="0.2">
      <c r="A155" s="68" t="s">
        <v>190</v>
      </c>
      <c r="B155" s="69">
        <v>5230</v>
      </c>
      <c r="C155" s="91">
        <v>4728.3999999999996</v>
      </c>
      <c r="D155" s="87">
        <v>6623.8</v>
      </c>
      <c r="E155" s="88">
        <v>1213.7</v>
      </c>
      <c r="F155" s="88">
        <v>1895.6</v>
      </c>
      <c r="G155" s="88">
        <v>1922.5</v>
      </c>
      <c r="H155" s="88">
        <v>1592</v>
      </c>
      <c r="N155" s="14"/>
      <c r="O155" s="127"/>
      <c r="P155" s="127"/>
    </row>
    <row r="156" spans="1:20" ht="37.5" x14ac:dyDescent="0.2">
      <c r="A156" s="68" t="s">
        <v>191</v>
      </c>
      <c r="B156" s="69">
        <v>5240</v>
      </c>
      <c r="C156" s="91">
        <v>4947.5</v>
      </c>
      <c r="D156" s="87">
        <v>5729.4</v>
      </c>
      <c r="E156" s="88">
        <v>1273.0999999999999</v>
      </c>
      <c r="F156" s="88">
        <v>1501</v>
      </c>
      <c r="G156" s="88">
        <v>1529.8</v>
      </c>
      <c r="H156" s="88">
        <v>1425.5</v>
      </c>
      <c r="N156" s="14"/>
      <c r="O156" s="127"/>
      <c r="P156" s="127"/>
    </row>
    <row r="157" spans="1:20" ht="37.5" x14ac:dyDescent="0.2">
      <c r="A157" s="68" t="s">
        <v>192</v>
      </c>
      <c r="B157" s="69">
        <v>5250</v>
      </c>
      <c r="C157" s="91">
        <v>1292.4000000000001</v>
      </c>
      <c r="D157" s="87">
        <v>1639.3</v>
      </c>
      <c r="E157" s="88">
        <v>329.4</v>
      </c>
      <c r="F157" s="88">
        <v>454.40000000000003</v>
      </c>
      <c r="G157" s="88">
        <v>465.3</v>
      </c>
      <c r="H157" s="88">
        <v>390.20000000000005</v>
      </c>
      <c r="N157" s="14"/>
      <c r="O157" s="127"/>
      <c r="P157" s="127"/>
    </row>
    <row r="158" spans="1:20" x14ac:dyDescent="0.2">
      <c r="A158" s="68" t="s">
        <v>3</v>
      </c>
      <c r="B158" s="69">
        <v>5260</v>
      </c>
      <c r="C158" s="91">
        <v>1848.9</v>
      </c>
      <c r="D158" s="87">
        <v>2054.6999999999998</v>
      </c>
      <c r="E158" s="88">
        <v>428.7</v>
      </c>
      <c r="F158" s="88">
        <v>577</v>
      </c>
      <c r="G158" s="88">
        <v>577</v>
      </c>
      <c r="H158" s="88">
        <v>472</v>
      </c>
      <c r="N158" s="14"/>
      <c r="O158" s="127"/>
      <c r="P158" s="127"/>
    </row>
    <row r="159" spans="1:20" ht="38.25" customHeight="1" x14ac:dyDescent="0.2">
      <c r="A159" s="105" t="s">
        <v>67</v>
      </c>
      <c r="B159" s="69">
        <v>5300</v>
      </c>
      <c r="C159" s="97">
        <v>11205</v>
      </c>
      <c r="D159" s="97">
        <v>14081.542500000001</v>
      </c>
      <c r="E159" s="97">
        <v>11530.79</v>
      </c>
      <c r="F159" s="97">
        <v>14996.506666666666</v>
      </c>
      <c r="G159" s="97">
        <v>15642.5</v>
      </c>
      <c r="H159" s="97">
        <v>14083.333333333334</v>
      </c>
      <c r="I159" s="16"/>
      <c r="J159" s="16"/>
      <c r="K159" s="16"/>
      <c r="L159" s="16"/>
      <c r="M159" s="16"/>
      <c r="N159" s="16"/>
      <c r="O159" s="128"/>
      <c r="P159" s="128"/>
      <c r="Q159" s="16"/>
      <c r="R159" s="16"/>
    </row>
    <row r="160" spans="1:20" x14ac:dyDescent="0.2">
      <c r="A160" s="68" t="s">
        <v>8</v>
      </c>
      <c r="B160" s="69">
        <v>5310</v>
      </c>
      <c r="C160" s="97">
        <v>31766.666666666668</v>
      </c>
      <c r="D160" s="97">
        <v>48033.333333333336</v>
      </c>
      <c r="E160" s="97">
        <v>26099.999999999996</v>
      </c>
      <c r="F160" s="97">
        <v>29933.333333333332</v>
      </c>
      <c r="G160" s="97">
        <v>56100</v>
      </c>
      <c r="H160" s="97">
        <v>80000</v>
      </c>
    </row>
    <row r="161" spans="1:16" x14ac:dyDescent="0.2">
      <c r="A161" s="68" t="s">
        <v>7</v>
      </c>
      <c r="B161" s="69">
        <v>5320</v>
      </c>
      <c r="C161" s="97">
        <v>15295.83</v>
      </c>
      <c r="D161" s="97">
        <v>17698.148333333334</v>
      </c>
      <c r="E161" s="97">
        <v>15806.25</v>
      </c>
      <c r="F161" s="97">
        <v>18612.280701754389</v>
      </c>
      <c r="G161" s="97">
        <v>17933.333333333332</v>
      </c>
      <c r="H161" s="97">
        <v>18154.385964912279</v>
      </c>
    </row>
    <row r="162" spans="1:16" x14ac:dyDescent="0.2">
      <c r="A162" s="68" t="s">
        <v>190</v>
      </c>
      <c r="B162" s="69">
        <v>5330</v>
      </c>
      <c r="C162" s="97">
        <v>12710.75</v>
      </c>
      <c r="D162" s="97">
        <v>18554.061666666665</v>
      </c>
      <c r="E162" s="97">
        <v>13950.574712643678</v>
      </c>
      <c r="F162" s="97">
        <v>20382.795698924732</v>
      </c>
      <c r="G162" s="97">
        <v>22097.701149425287</v>
      </c>
      <c r="H162" s="97">
        <v>17688.888888888891</v>
      </c>
    </row>
    <row r="163" spans="1:16" ht="37.5" x14ac:dyDescent="0.2">
      <c r="A163" s="68" t="s">
        <v>191</v>
      </c>
      <c r="B163" s="69">
        <v>5340</v>
      </c>
      <c r="C163" s="97">
        <v>11452.546666666667</v>
      </c>
      <c r="D163" s="97">
        <v>12904.054166666667</v>
      </c>
      <c r="E163" s="97">
        <v>11469.369369369368</v>
      </c>
      <c r="F163" s="97">
        <v>13522.522522522522</v>
      </c>
      <c r="G163" s="97">
        <v>13781.98198198198</v>
      </c>
      <c r="H163" s="97">
        <v>12842.342342342341</v>
      </c>
    </row>
    <row r="164" spans="1:16" ht="37.5" x14ac:dyDescent="0.2">
      <c r="A164" s="68" t="s">
        <v>192</v>
      </c>
      <c r="B164" s="69">
        <v>5350</v>
      </c>
      <c r="C164" s="97">
        <v>6731.25</v>
      </c>
      <c r="D164" s="97">
        <v>8279.2933333333331</v>
      </c>
      <c r="E164" s="97">
        <v>6458.823529411764</v>
      </c>
      <c r="F164" s="97">
        <v>8909.8039215686276</v>
      </c>
      <c r="G164" s="97">
        <v>9693.75</v>
      </c>
      <c r="H164" s="97">
        <v>8129.1666666666679</v>
      </c>
    </row>
    <row r="165" spans="1:16" x14ac:dyDescent="0.2">
      <c r="A165" s="68" t="s">
        <v>3</v>
      </c>
      <c r="B165" s="69">
        <v>5360</v>
      </c>
      <c r="C165" s="97">
        <v>7703.75</v>
      </c>
      <c r="D165" s="97">
        <v>9132</v>
      </c>
      <c r="E165" s="97">
        <v>7938.8888888888887</v>
      </c>
      <c r="F165" s="97">
        <v>10122.807017543859</v>
      </c>
      <c r="G165" s="97">
        <v>10122.807017543859</v>
      </c>
      <c r="H165" s="97">
        <v>8280.7017543859638</v>
      </c>
    </row>
    <row r="166" spans="1:16" ht="37.5" x14ac:dyDescent="0.2">
      <c r="A166" s="89" t="s">
        <v>68</v>
      </c>
      <c r="B166" s="69">
        <v>5400</v>
      </c>
      <c r="C166" s="106">
        <v>0</v>
      </c>
      <c r="D166" s="87"/>
      <c r="E166" s="87"/>
      <c r="F166" s="87"/>
      <c r="G166" s="87"/>
      <c r="H166" s="87"/>
    </row>
    <row r="167" spans="1:16" s="111" customFormat="1" x14ac:dyDescent="0.2">
      <c r="A167" s="107"/>
      <c r="B167" s="108"/>
      <c r="C167" s="109"/>
      <c r="D167" s="109"/>
      <c r="E167" s="109"/>
      <c r="F167" s="109"/>
      <c r="G167" s="109"/>
      <c r="H167" s="110"/>
      <c r="O167" s="124"/>
      <c r="P167" s="124"/>
    </row>
    <row r="168" spans="1:16" x14ac:dyDescent="0.2">
      <c r="A168" s="62"/>
      <c r="B168" s="63"/>
      <c r="C168" s="64"/>
      <c r="D168" s="64"/>
      <c r="E168" s="64"/>
      <c r="F168" s="65"/>
      <c r="G168" s="64"/>
      <c r="H168" s="64"/>
    </row>
    <row r="169" spans="1:16" ht="45" customHeight="1" x14ac:dyDescent="0.2">
      <c r="A169" s="115" t="s">
        <v>146</v>
      </c>
      <c r="B169" s="11"/>
      <c r="C169" s="116"/>
      <c r="D169" s="10"/>
      <c r="E169" s="9"/>
      <c r="F169" s="141" t="s">
        <v>179</v>
      </c>
      <c r="G169" s="141"/>
      <c r="H169" s="141"/>
    </row>
    <row r="170" spans="1:16" s="6" customFormat="1" ht="12.75" x14ac:dyDescent="0.2">
      <c r="A170" s="8" t="s">
        <v>2</v>
      </c>
      <c r="C170" s="7" t="s">
        <v>1</v>
      </c>
      <c r="D170" s="8"/>
      <c r="E170" s="7"/>
      <c r="F170" s="142" t="s">
        <v>0</v>
      </c>
      <c r="G170" s="142"/>
      <c r="H170" s="142"/>
      <c r="O170" s="130"/>
      <c r="P170" s="130"/>
    </row>
    <row r="171" spans="1:16" x14ac:dyDescent="0.2">
      <c r="A171" s="5"/>
      <c r="C171" s="4"/>
      <c r="D171" s="4"/>
      <c r="E171" s="3"/>
      <c r="F171" s="47"/>
      <c r="G171" s="3"/>
      <c r="H171" s="3"/>
    </row>
    <row r="172" spans="1:16" x14ac:dyDescent="0.2">
      <c r="A172" s="5"/>
      <c r="C172" s="4"/>
      <c r="D172" s="4"/>
      <c r="E172" s="4"/>
      <c r="F172" s="4"/>
      <c r="G172" s="4"/>
      <c r="H172" s="4"/>
    </row>
    <row r="173" spans="1:16" x14ac:dyDescent="0.2">
      <c r="A173" s="5"/>
      <c r="C173" s="4"/>
      <c r="D173" s="4"/>
      <c r="E173" s="4"/>
      <c r="F173" s="4"/>
      <c r="G173" s="4"/>
      <c r="H173" s="4"/>
    </row>
    <row r="174" spans="1:16" x14ac:dyDescent="0.2">
      <c r="A174" s="5"/>
      <c r="C174" s="4"/>
      <c r="D174" s="4"/>
      <c r="E174" s="4"/>
      <c r="F174" s="4"/>
      <c r="G174" s="4"/>
      <c r="H174" s="4"/>
    </row>
    <row r="175" spans="1:16" x14ac:dyDescent="0.2">
      <c r="A175" s="5"/>
      <c r="C175" s="4"/>
      <c r="D175" s="4"/>
      <c r="E175" s="4"/>
      <c r="F175" s="4"/>
      <c r="G175" s="4"/>
      <c r="H175" s="4"/>
    </row>
    <row r="176" spans="1:16" x14ac:dyDescent="0.2">
      <c r="A176" s="5"/>
      <c r="C176" s="4"/>
      <c r="D176" s="4"/>
      <c r="E176" s="3"/>
      <c r="F176" s="47"/>
      <c r="G176" s="3"/>
      <c r="H176" s="3"/>
    </row>
    <row r="177" spans="1:8" x14ac:dyDescent="0.2">
      <c r="A177" s="5"/>
      <c r="C177" s="4"/>
      <c r="D177" s="4"/>
      <c r="E177" s="3"/>
      <c r="F177" s="47"/>
      <c r="G177" s="3"/>
      <c r="H177" s="3"/>
    </row>
    <row r="178" spans="1:8" x14ac:dyDescent="0.2">
      <c r="A178" s="5"/>
      <c r="C178" s="4"/>
      <c r="D178" s="4"/>
      <c r="E178" s="3"/>
      <c r="F178" s="47"/>
      <c r="G178" s="3"/>
      <c r="H178" s="3"/>
    </row>
    <row r="179" spans="1:8" x14ac:dyDescent="0.2">
      <c r="A179" s="5"/>
      <c r="C179" s="4"/>
      <c r="D179" s="4"/>
      <c r="E179" s="4"/>
      <c r="F179" s="4"/>
      <c r="G179" s="4"/>
      <c r="H179" s="3"/>
    </row>
    <row r="180" spans="1:8" x14ac:dyDescent="0.2">
      <c r="A180" s="5"/>
      <c r="C180" s="4"/>
      <c r="D180" s="4"/>
      <c r="E180" s="4"/>
      <c r="F180" s="4"/>
      <c r="G180" s="4"/>
      <c r="H180" s="3"/>
    </row>
    <row r="181" spans="1:8" x14ac:dyDescent="0.2">
      <c r="A181" s="5"/>
      <c r="C181" s="4"/>
      <c r="D181" s="4"/>
      <c r="E181" s="3"/>
      <c r="F181" s="47"/>
      <c r="G181" s="3"/>
      <c r="H181" s="3"/>
    </row>
    <row r="182" spans="1:8" x14ac:dyDescent="0.2">
      <c r="A182" s="5"/>
      <c r="C182" s="4"/>
      <c r="D182" s="4"/>
      <c r="E182" s="3"/>
      <c r="F182" s="47"/>
      <c r="G182" s="3"/>
      <c r="H182" s="3"/>
    </row>
    <row r="183" spans="1:8" x14ac:dyDescent="0.2">
      <c r="A183" s="5"/>
      <c r="C183" s="4"/>
      <c r="D183" s="4"/>
      <c r="E183" s="3"/>
      <c r="F183" s="47"/>
      <c r="G183" s="3"/>
      <c r="H183" s="3"/>
    </row>
    <row r="184" spans="1:8" x14ac:dyDescent="0.2">
      <c r="A184" s="5"/>
      <c r="C184" s="4"/>
      <c r="D184" s="4"/>
      <c r="E184" s="3"/>
      <c r="F184" s="47"/>
      <c r="G184" s="3"/>
      <c r="H184" s="3"/>
    </row>
    <row r="185" spans="1:8" x14ac:dyDescent="0.2">
      <c r="A185" s="5"/>
      <c r="C185" s="4"/>
      <c r="D185" s="4"/>
      <c r="E185" s="4"/>
      <c r="F185" s="4"/>
      <c r="G185" s="4"/>
      <c r="H185" s="4"/>
    </row>
    <row r="186" spans="1:8" x14ac:dyDescent="0.2">
      <c r="A186" s="5"/>
      <c r="C186" s="4"/>
      <c r="D186" s="4"/>
      <c r="E186" s="4"/>
      <c r="F186" s="4"/>
      <c r="G186" s="4"/>
      <c r="H186" s="4"/>
    </row>
    <row r="187" spans="1:8" x14ac:dyDescent="0.2">
      <c r="A187" s="5"/>
      <c r="C187" s="4"/>
      <c r="D187" s="4"/>
      <c r="E187" s="4"/>
      <c r="F187" s="4"/>
      <c r="G187" s="4"/>
      <c r="H187" s="4"/>
    </row>
    <row r="188" spans="1:8" x14ac:dyDescent="0.2">
      <c r="A188" s="5"/>
      <c r="C188" s="4"/>
      <c r="D188" s="4"/>
      <c r="E188" s="4"/>
      <c r="F188" s="4"/>
      <c r="G188" s="4"/>
      <c r="H188" s="4"/>
    </row>
    <row r="189" spans="1:8" x14ac:dyDescent="0.2">
      <c r="A189" s="5"/>
      <c r="C189" s="4"/>
      <c r="D189" s="4"/>
      <c r="E189" s="4"/>
      <c r="F189" s="4"/>
      <c r="G189" s="4"/>
      <c r="H189" s="4"/>
    </row>
    <row r="190" spans="1:8" x14ac:dyDescent="0.2">
      <c r="A190" s="5"/>
      <c r="C190" s="4"/>
      <c r="D190" s="4"/>
      <c r="E190" s="4"/>
      <c r="F190" s="4"/>
      <c r="G190" s="4"/>
      <c r="H190" s="4"/>
    </row>
    <row r="191" spans="1:8" x14ac:dyDescent="0.2">
      <c r="A191" s="5"/>
      <c r="C191" s="4"/>
      <c r="D191" s="4"/>
      <c r="E191" s="4"/>
      <c r="F191" s="4"/>
      <c r="G191" s="4"/>
      <c r="H191" s="4"/>
    </row>
    <row r="192" spans="1:8" x14ac:dyDescent="0.2">
      <c r="A192" s="5"/>
      <c r="C192" s="4"/>
      <c r="D192" s="4"/>
      <c r="E192" s="4"/>
      <c r="F192" s="4"/>
      <c r="G192" s="4"/>
      <c r="H192" s="4"/>
    </row>
    <row r="193" spans="1:8" x14ac:dyDescent="0.2">
      <c r="A193" s="5"/>
      <c r="C193" s="4"/>
      <c r="D193" s="4"/>
      <c r="E193" s="3"/>
      <c r="F193" s="47"/>
      <c r="G193" s="3"/>
      <c r="H193" s="3"/>
    </row>
    <row r="194" spans="1:8" x14ac:dyDescent="0.2">
      <c r="A194" s="5"/>
      <c r="C194" s="4"/>
      <c r="D194" s="4"/>
      <c r="E194" s="3"/>
      <c r="F194" s="47"/>
      <c r="G194" s="3"/>
      <c r="H194" s="3"/>
    </row>
    <row r="195" spans="1:8" x14ac:dyDescent="0.2">
      <c r="A195" s="5"/>
      <c r="C195" s="4"/>
      <c r="D195" s="4"/>
      <c r="E195" s="3"/>
      <c r="F195" s="47"/>
      <c r="G195" s="3"/>
      <c r="H195" s="3"/>
    </row>
    <row r="196" spans="1:8" x14ac:dyDescent="0.2">
      <c r="A196" s="5"/>
      <c r="C196" s="4"/>
      <c r="D196" s="4"/>
      <c r="E196" s="3"/>
      <c r="F196" s="47"/>
      <c r="G196" s="3"/>
      <c r="H196" s="3"/>
    </row>
    <row r="197" spans="1:8" x14ac:dyDescent="0.2">
      <c r="A197" s="5"/>
      <c r="C197" s="4"/>
      <c r="D197" s="4"/>
      <c r="E197" s="4"/>
      <c r="F197" s="4"/>
      <c r="G197" s="4"/>
      <c r="H197" s="4"/>
    </row>
    <row r="198" spans="1:8" x14ac:dyDescent="0.2">
      <c r="A198" s="5"/>
      <c r="C198" s="4"/>
      <c r="D198" s="4"/>
      <c r="E198" s="4"/>
      <c r="F198" s="4"/>
      <c r="G198" s="4"/>
      <c r="H198" s="4"/>
    </row>
    <row r="199" spans="1:8" x14ac:dyDescent="0.2">
      <c r="A199" s="5"/>
      <c r="C199" s="4"/>
      <c r="D199" s="4"/>
      <c r="E199" s="4"/>
      <c r="F199" s="4"/>
      <c r="G199" s="4"/>
      <c r="H199" s="4"/>
    </row>
    <row r="200" spans="1:8" x14ac:dyDescent="0.2">
      <c r="A200" s="5"/>
      <c r="C200" s="4"/>
      <c r="D200" s="4"/>
      <c r="E200" s="4"/>
      <c r="F200" s="4"/>
      <c r="G200" s="4"/>
      <c r="H200" s="4"/>
    </row>
    <row r="201" spans="1:8" x14ac:dyDescent="0.2">
      <c r="A201" s="5"/>
      <c r="C201" s="4"/>
      <c r="D201" s="4"/>
      <c r="E201" s="4"/>
      <c r="F201" s="4"/>
      <c r="G201" s="4"/>
      <c r="H201" s="4"/>
    </row>
    <row r="202" spans="1:8" x14ac:dyDescent="0.2">
      <c r="A202" s="5"/>
      <c r="C202" s="4"/>
      <c r="D202" s="4"/>
      <c r="E202" s="3"/>
      <c r="F202" s="47"/>
      <c r="G202" s="3"/>
      <c r="H202" s="3"/>
    </row>
    <row r="203" spans="1:8" x14ac:dyDescent="0.2">
      <c r="A203" s="5"/>
      <c r="C203" s="4"/>
      <c r="D203" s="4"/>
      <c r="E203" s="3"/>
      <c r="F203" s="47"/>
      <c r="G203" s="3"/>
      <c r="H203" s="3"/>
    </row>
    <row r="204" spans="1:8" x14ac:dyDescent="0.2">
      <c r="A204" s="5"/>
      <c r="C204" s="4"/>
      <c r="D204" s="4"/>
      <c r="E204" s="3"/>
      <c r="F204" s="47"/>
      <c r="G204" s="3"/>
      <c r="H204" s="3"/>
    </row>
    <row r="205" spans="1:8" x14ac:dyDescent="0.2">
      <c r="A205" s="5"/>
      <c r="C205" s="4"/>
      <c r="D205" s="4"/>
      <c r="E205" s="3"/>
      <c r="F205" s="47"/>
      <c r="G205" s="3"/>
      <c r="H205" s="3"/>
    </row>
    <row r="206" spans="1:8" x14ac:dyDescent="0.2">
      <c r="A206" s="5"/>
      <c r="C206" s="4"/>
      <c r="D206" s="4"/>
      <c r="E206" s="3"/>
      <c r="F206" s="47"/>
      <c r="G206" s="3"/>
      <c r="H206" s="3"/>
    </row>
    <row r="207" spans="1:8" x14ac:dyDescent="0.2">
      <c r="A207" s="5"/>
      <c r="C207" s="4"/>
      <c r="D207" s="4"/>
      <c r="E207" s="3"/>
      <c r="F207" s="47"/>
      <c r="G207" s="3"/>
      <c r="H207" s="3"/>
    </row>
    <row r="208" spans="1:8" x14ac:dyDescent="0.2">
      <c r="A208" s="5"/>
      <c r="C208" s="4"/>
      <c r="D208" s="4"/>
      <c r="E208" s="3"/>
      <c r="F208" s="47"/>
      <c r="G208" s="3"/>
      <c r="H208" s="3"/>
    </row>
    <row r="209" spans="1:8" x14ac:dyDescent="0.2">
      <c r="A209" s="5"/>
      <c r="C209" s="4"/>
      <c r="D209" s="4"/>
      <c r="E209" s="3"/>
      <c r="F209" s="47"/>
      <c r="G209" s="3"/>
      <c r="H209" s="3"/>
    </row>
    <row r="210" spans="1:8" x14ac:dyDescent="0.2">
      <c r="A210" s="5"/>
      <c r="C210" s="4"/>
      <c r="D210" s="4"/>
      <c r="E210" s="3"/>
      <c r="F210" s="47"/>
      <c r="G210" s="3"/>
      <c r="H210" s="3"/>
    </row>
    <row r="211" spans="1:8" x14ac:dyDescent="0.2">
      <c r="A211" s="5"/>
      <c r="C211" s="4"/>
      <c r="D211" s="4"/>
      <c r="E211" s="3"/>
      <c r="F211" s="47"/>
      <c r="G211" s="3"/>
      <c r="H211" s="3"/>
    </row>
    <row r="212" spans="1:8" x14ac:dyDescent="0.2">
      <c r="A212" s="2"/>
      <c r="B212" s="1"/>
      <c r="C212" s="1"/>
      <c r="D212" s="1"/>
      <c r="F212" s="1"/>
    </row>
    <row r="213" spans="1:8" x14ac:dyDescent="0.2">
      <c r="A213" s="2"/>
      <c r="B213" s="1"/>
      <c r="C213" s="1"/>
      <c r="D213" s="1"/>
      <c r="F213" s="1"/>
    </row>
    <row r="214" spans="1:8" x14ac:dyDescent="0.2">
      <c r="A214" s="2"/>
      <c r="B214" s="1"/>
      <c r="C214" s="1"/>
      <c r="D214" s="1"/>
      <c r="F214" s="1"/>
    </row>
    <row r="215" spans="1:8" x14ac:dyDescent="0.2">
      <c r="A215" s="2"/>
      <c r="B215" s="1"/>
      <c r="C215" s="1"/>
      <c r="D215" s="1"/>
      <c r="F215" s="1"/>
    </row>
    <row r="216" spans="1:8" x14ac:dyDescent="0.2">
      <c r="A216" s="2"/>
      <c r="B216" s="1"/>
      <c r="C216" s="1"/>
      <c r="D216" s="1"/>
      <c r="F216" s="1"/>
    </row>
    <row r="217" spans="1:8" x14ac:dyDescent="0.2">
      <c r="A217" s="2"/>
      <c r="B217" s="1"/>
      <c r="C217" s="1"/>
      <c r="D217" s="1"/>
      <c r="F217" s="1"/>
    </row>
    <row r="218" spans="1:8" x14ac:dyDescent="0.2">
      <c r="A218" s="2"/>
      <c r="B218" s="1"/>
      <c r="C218" s="1"/>
      <c r="D218" s="1"/>
      <c r="F218" s="1"/>
    </row>
    <row r="219" spans="1:8" x14ac:dyDescent="0.2">
      <c r="A219" s="2"/>
      <c r="B219" s="1"/>
      <c r="C219" s="1"/>
      <c r="D219" s="1"/>
      <c r="F219" s="1"/>
    </row>
    <row r="220" spans="1:8" x14ac:dyDescent="0.2">
      <c r="A220" s="2"/>
      <c r="B220" s="1"/>
      <c r="C220" s="1"/>
      <c r="D220" s="1"/>
      <c r="F220" s="1"/>
    </row>
    <row r="221" spans="1:8" x14ac:dyDescent="0.2">
      <c r="A221" s="2"/>
      <c r="B221" s="1"/>
      <c r="C221" s="1"/>
      <c r="D221" s="1"/>
      <c r="F221" s="1"/>
    </row>
    <row r="222" spans="1:8" x14ac:dyDescent="0.2">
      <c r="A222" s="2"/>
      <c r="B222" s="1"/>
      <c r="C222" s="1"/>
      <c r="D222" s="1"/>
      <c r="F222" s="1"/>
    </row>
    <row r="223" spans="1:8" x14ac:dyDescent="0.2">
      <c r="A223" s="2"/>
      <c r="B223" s="1"/>
      <c r="C223" s="1"/>
      <c r="D223" s="1"/>
      <c r="F223" s="1"/>
    </row>
    <row r="224" spans="1:8" x14ac:dyDescent="0.2">
      <c r="A224" s="2"/>
      <c r="B224" s="1"/>
      <c r="C224" s="1"/>
      <c r="D224" s="1"/>
      <c r="F224" s="1"/>
    </row>
    <row r="225" spans="1:6" x14ac:dyDescent="0.2">
      <c r="A225" s="2"/>
      <c r="B225" s="1"/>
      <c r="C225" s="1"/>
      <c r="D225" s="1"/>
      <c r="F225" s="1"/>
    </row>
    <row r="226" spans="1:6" x14ac:dyDescent="0.2">
      <c r="A226" s="2"/>
      <c r="B226" s="1"/>
      <c r="C226" s="1"/>
      <c r="D226" s="1"/>
      <c r="F226" s="1"/>
    </row>
    <row r="227" spans="1:6" x14ac:dyDescent="0.2">
      <c r="A227" s="2"/>
      <c r="B227" s="1"/>
      <c r="C227" s="1"/>
      <c r="D227" s="1"/>
      <c r="F227" s="1"/>
    </row>
    <row r="228" spans="1:6" x14ac:dyDescent="0.2">
      <c r="A228" s="2"/>
      <c r="B228" s="1"/>
      <c r="C228" s="1"/>
      <c r="D228" s="1"/>
      <c r="F228" s="1"/>
    </row>
    <row r="229" spans="1:6" x14ac:dyDescent="0.2">
      <c r="A229" s="2"/>
      <c r="B229" s="1"/>
      <c r="C229" s="1"/>
      <c r="D229" s="1"/>
      <c r="F229" s="1"/>
    </row>
    <row r="230" spans="1:6" x14ac:dyDescent="0.2">
      <c r="A230" s="2"/>
      <c r="B230" s="1"/>
      <c r="C230" s="1"/>
      <c r="D230" s="1"/>
      <c r="F230" s="1"/>
    </row>
    <row r="231" spans="1:6" x14ac:dyDescent="0.2">
      <c r="A231" s="2"/>
      <c r="B231" s="1"/>
      <c r="C231" s="1"/>
      <c r="D231" s="1"/>
      <c r="F231" s="1"/>
    </row>
    <row r="232" spans="1:6" x14ac:dyDescent="0.2">
      <c r="A232" s="2"/>
      <c r="B232" s="1"/>
      <c r="C232" s="1"/>
      <c r="D232" s="1"/>
      <c r="F232" s="1"/>
    </row>
    <row r="233" spans="1:6" x14ac:dyDescent="0.2">
      <c r="A233" s="2"/>
      <c r="B233" s="1"/>
      <c r="C233" s="1"/>
      <c r="D233" s="1"/>
      <c r="F233" s="1"/>
    </row>
    <row r="234" spans="1:6" x14ac:dyDescent="0.2">
      <c r="A234" s="2"/>
      <c r="B234" s="1"/>
      <c r="C234" s="1"/>
      <c r="D234" s="1"/>
      <c r="F234" s="1"/>
    </row>
    <row r="235" spans="1:6" x14ac:dyDescent="0.2">
      <c r="A235" s="2"/>
      <c r="B235" s="1"/>
      <c r="C235" s="1"/>
      <c r="D235" s="1"/>
      <c r="F235" s="1"/>
    </row>
    <row r="236" spans="1:6" x14ac:dyDescent="0.2">
      <c r="A236" s="2"/>
      <c r="B236" s="1"/>
      <c r="C236" s="1"/>
      <c r="D236" s="1"/>
      <c r="F236" s="1"/>
    </row>
    <row r="237" spans="1:6" x14ac:dyDescent="0.2">
      <c r="A237" s="2"/>
      <c r="B237" s="1"/>
      <c r="C237" s="1"/>
      <c r="D237" s="1"/>
      <c r="F237" s="1"/>
    </row>
    <row r="238" spans="1:6" x14ac:dyDescent="0.2">
      <c r="A238" s="2"/>
      <c r="B238" s="1"/>
      <c r="C238" s="1"/>
      <c r="D238" s="1"/>
      <c r="F238" s="1"/>
    </row>
    <row r="239" spans="1:6" x14ac:dyDescent="0.2">
      <c r="A239" s="2"/>
      <c r="B239" s="1"/>
      <c r="C239" s="1"/>
      <c r="D239" s="1"/>
      <c r="F239" s="1"/>
    </row>
    <row r="240" spans="1:6" x14ac:dyDescent="0.2">
      <c r="A240" s="2"/>
      <c r="B240" s="1"/>
      <c r="C240" s="1"/>
      <c r="D240" s="1"/>
      <c r="F240" s="1"/>
    </row>
    <row r="241" spans="1:6" x14ac:dyDescent="0.2">
      <c r="A241" s="2"/>
      <c r="B241" s="1"/>
      <c r="C241" s="1"/>
      <c r="D241" s="1"/>
      <c r="F241" s="1"/>
    </row>
    <row r="242" spans="1:6" x14ac:dyDescent="0.2">
      <c r="A242" s="2"/>
      <c r="B242" s="1"/>
      <c r="C242" s="1"/>
      <c r="D242" s="1"/>
      <c r="F242" s="1"/>
    </row>
    <row r="243" spans="1:6" x14ac:dyDescent="0.2">
      <c r="A243" s="2"/>
      <c r="B243" s="1"/>
      <c r="C243" s="1"/>
      <c r="D243" s="1"/>
      <c r="F243" s="1"/>
    </row>
    <row r="244" spans="1:6" x14ac:dyDescent="0.2">
      <c r="A244" s="2"/>
      <c r="B244" s="1"/>
      <c r="C244" s="1"/>
      <c r="D244" s="1"/>
      <c r="F244" s="1"/>
    </row>
    <row r="245" spans="1:6" x14ac:dyDescent="0.2">
      <c r="A245" s="2"/>
      <c r="B245" s="1"/>
      <c r="C245" s="1"/>
      <c r="D245" s="1"/>
      <c r="F245" s="1"/>
    </row>
    <row r="246" spans="1:6" x14ac:dyDescent="0.2">
      <c r="A246" s="2"/>
      <c r="B246" s="1"/>
      <c r="C246" s="1"/>
      <c r="D246" s="1"/>
      <c r="F246" s="1"/>
    </row>
    <row r="247" spans="1:6" x14ac:dyDescent="0.2">
      <c r="A247" s="2"/>
      <c r="B247" s="1"/>
      <c r="C247" s="1"/>
      <c r="D247" s="1"/>
      <c r="F247" s="1"/>
    </row>
    <row r="248" spans="1:6" x14ac:dyDescent="0.2">
      <c r="A248" s="2"/>
      <c r="B248" s="1"/>
      <c r="C248" s="1"/>
      <c r="D248" s="1"/>
      <c r="F248" s="1"/>
    </row>
    <row r="249" spans="1:6" x14ac:dyDescent="0.2">
      <c r="A249" s="2"/>
      <c r="B249" s="1"/>
      <c r="C249" s="1"/>
      <c r="D249" s="1"/>
      <c r="F249" s="1"/>
    </row>
    <row r="250" spans="1:6" x14ac:dyDescent="0.2">
      <c r="A250" s="2"/>
      <c r="B250" s="1"/>
      <c r="C250" s="1"/>
      <c r="D250" s="1"/>
      <c r="F250" s="1"/>
    </row>
    <row r="251" spans="1:6" x14ac:dyDescent="0.2">
      <c r="A251" s="2"/>
      <c r="B251" s="1"/>
      <c r="C251" s="1"/>
      <c r="D251" s="1"/>
      <c r="F251" s="1"/>
    </row>
    <row r="252" spans="1:6" x14ac:dyDescent="0.2">
      <c r="A252" s="2"/>
      <c r="B252" s="1"/>
      <c r="C252" s="1"/>
      <c r="D252" s="1"/>
      <c r="F252" s="1"/>
    </row>
    <row r="253" spans="1:6" x14ac:dyDescent="0.2">
      <c r="A253" s="2"/>
      <c r="B253" s="1"/>
      <c r="C253" s="1"/>
      <c r="D253" s="1"/>
      <c r="F253" s="1"/>
    </row>
    <row r="254" spans="1:6" x14ac:dyDescent="0.2">
      <c r="A254" s="2"/>
      <c r="B254" s="1"/>
      <c r="C254" s="1"/>
      <c r="D254" s="1"/>
      <c r="F254" s="1"/>
    </row>
    <row r="255" spans="1:6" x14ac:dyDescent="0.2">
      <c r="A255" s="2"/>
      <c r="B255" s="1"/>
      <c r="C255" s="1"/>
      <c r="D255" s="1"/>
      <c r="F255" s="1"/>
    </row>
    <row r="256" spans="1:6" x14ac:dyDescent="0.2">
      <c r="A256" s="2"/>
      <c r="B256" s="1"/>
      <c r="C256" s="1"/>
      <c r="D256" s="1"/>
      <c r="F256" s="1"/>
    </row>
    <row r="257" spans="1:6" x14ac:dyDescent="0.2">
      <c r="A257" s="2"/>
      <c r="B257" s="1"/>
      <c r="C257" s="1"/>
      <c r="D257" s="1"/>
      <c r="F257" s="1"/>
    </row>
    <row r="258" spans="1:6" x14ac:dyDescent="0.2">
      <c r="A258" s="2"/>
      <c r="B258" s="1"/>
      <c r="C258" s="1"/>
      <c r="D258" s="1"/>
      <c r="F258" s="1"/>
    </row>
    <row r="259" spans="1:6" x14ac:dyDescent="0.2">
      <c r="A259" s="2"/>
      <c r="B259" s="1"/>
      <c r="C259" s="1"/>
      <c r="D259" s="1"/>
      <c r="F259" s="1"/>
    </row>
    <row r="260" spans="1:6" x14ac:dyDescent="0.2">
      <c r="A260" s="2"/>
      <c r="B260" s="1"/>
      <c r="C260" s="1"/>
      <c r="D260" s="1"/>
      <c r="F260" s="1"/>
    </row>
    <row r="261" spans="1:6" x14ac:dyDescent="0.2">
      <c r="A261" s="2"/>
      <c r="B261" s="1"/>
      <c r="C261" s="1"/>
      <c r="D261" s="1"/>
      <c r="F261" s="1"/>
    </row>
    <row r="262" spans="1:6" x14ac:dyDescent="0.2">
      <c r="A262" s="2"/>
      <c r="B262" s="1"/>
      <c r="C262" s="1"/>
      <c r="D262" s="1"/>
      <c r="F262" s="1"/>
    </row>
    <row r="263" spans="1:6" x14ac:dyDescent="0.2">
      <c r="A263" s="2"/>
      <c r="B263" s="1"/>
      <c r="C263" s="1"/>
      <c r="D263" s="1"/>
      <c r="F263" s="1"/>
    </row>
    <row r="264" spans="1:6" x14ac:dyDescent="0.2">
      <c r="A264" s="2"/>
      <c r="B264" s="1"/>
      <c r="C264" s="1"/>
      <c r="D264" s="1"/>
      <c r="F264" s="1"/>
    </row>
    <row r="265" spans="1:6" x14ac:dyDescent="0.2">
      <c r="A265" s="2"/>
      <c r="B265" s="1"/>
      <c r="C265" s="1"/>
      <c r="D265" s="1"/>
      <c r="F265" s="1"/>
    </row>
    <row r="266" spans="1:6" x14ac:dyDescent="0.2">
      <c r="A266" s="2"/>
      <c r="B266" s="1"/>
      <c r="C266" s="1"/>
      <c r="D266" s="1"/>
      <c r="F266" s="1"/>
    </row>
    <row r="267" spans="1:6" x14ac:dyDescent="0.2">
      <c r="A267" s="2"/>
      <c r="B267" s="1"/>
      <c r="C267" s="1"/>
      <c r="D267" s="1"/>
      <c r="F267" s="1"/>
    </row>
    <row r="268" spans="1:6" x14ac:dyDescent="0.2">
      <c r="A268" s="2"/>
      <c r="B268" s="1"/>
      <c r="C268" s="1"/>
      <c r="D268" s="1"/>
      <c r="F268" s="1"/>
    </row>
    <row r="269" spans="1:6" x14ac:dyDescent="0.2">
      <c r="A269" s="2"/>
      <c r="B269" s="1"/>
      <c r="C269" s="1"/>
      <c r="D269" s="1"/>
      <c r="F269" s="1"/>
    </row>
    <row r="270" spans="1:6" x14ac:dyDescent="0.2">
      <c r="A270" s="2"/>
      <c r="B270" s="1"/>
      <c r="C270" s="1"/>
      <c r="D270" s="1"/>
      <c r="F270" s="1"/>
    </row>
    <row r="271" spans="1:6" x14ac:dyDescent="0.2">
      <c r="A271" s="2"/>
      <c r="B271" s="1"/>
      <c r="C271" s="1"/>
      <c r="D271" s="1"/>
      <c r="F271" s="1"/>
    </row>
    <row r="272" spans="1:6" x14ac:dyDescent="0.2">
      <c r="A272" s="2"/>
      <c r="B272" s="1"/>
      <c r="C272" s="1"/>
      <c r="D272" s="1"/>
      <c r="F272" s="1"/>
    </row>
    <row r="273" spans="1:6" x14ac:dyDescent="0.2">
      <c r="A273" s="2"/>
      <c r="B273" s="1"/>
      <c r="C273" s="1"/>
      <c r="D273" s="1"/>
      <c r="F273" s="1"/>
    </row>
    <row r="274" spans="1:6" x14ac:dyDescent="0.2">
      <c r="A274" s="2"/>
      <c r="B274" s="1"/>
      <c r="C274" s="1"/>
      <c r="D274" s="1"/>
      <c r="F274" s="1"/>
    </row>
    <row r="275" spans="1:6" x14ac:dyDescent="0.2">
      <c r="A275" s="2"/>
      <c r="B275" s="1"/>
      <c r="C275" s="1"/>
      <c r="D275" s="1"/>
      <c r="F275" s="1"/>
    </row>
    <row r="276" spans="1:6" x14ac:dyDescent="0.2">
      <c r="A276" s="2"/>
      <c r="B276" s="1"/>
      <c r="C276" s="1"/>
      <c r="D276" s="1"/>
      <c r="F276" s="1"/>
    </row>
    <row r="277" spans="1:6" x14ac:dyDescent="0.2">
      <c r="A277" s="2"/>
      <c r="B277" s="1"/>
      <c r="C277" s="1"/>
      <c r="D277" s="1"/>
      <c r="F277" s="1"/>
    </row>
    <row r="278" spans="1:6" x14ac:dyDescent="0.2">
      <c r="A278" s="2"/>
      <c r="B278" s="1"/>
      <c r="C278" s="1"/>
      <c r="D278" s="1"/>
      <c r="F278" s="1"/>
    </row>
    <row r="279" spans="1:6" x14ac:dyDescent="0.2">
      <c r="A279" s="2"/>
      <c r="B279" s="1"/>
      <c r="C279" s="1"/>
      <c r="D279" s="1"/>
      <c r="F279" s="1"/>
    </row>
    <row r="280" spans="1:6" x14ac:dyDescent="0.2">
      <c r="A280" s="2"/>
      <c r="B280" s="1"/>
      <c r="C280" s="1"/>
      <c r="D280" s="1"/>
      <c r="F280" s="1"/>
    </row>
    <row r="281" spans="1:6" x14ac:dyDescent="0.2">
      <c r="A281" s="2"/>
      <c r="B281" s="1"/>
      <c r="C281" s="1"/>
      <c r="D281" s="1"/>
      <c r="F281" s="1"/>
    </row>
    <row r="282" spans="1:6" x14ac:dyDescent="0.2">
      <c r="A282" s="2"/>
      <c r="B282" s="1"/>
      <c r="C282" s="1"/>
      <c r="D282" s="1"/>
      <c r="F282" s="1"/>
    </row>
    <row r="283" spans="1:6" x14ac:dyDescent="0.2">
      <c r="A283" s="2"/>
      <c r="B283" s="1"/>
      <c r="C283" s="1"/>
      <c r="D283" s="1"/>
      <c r="F283" s="1"/>
    </row>
    <row r="284" spans="1:6" x14ac:dyDescent="0.2">
      <c r="A284" s="2"/>
      <c r="B284" s="1"/>
      <c r="C284" s="1"/>
      <c r="D284" s="1"/>
      <c r="F284" s="1"/>
    </row>
    <row r="285" spans="1:6" x14ac:dyDescent="0.2">
      <c r="A285" s="2"/>
      <c r="B285" s="1"/>
      <c r="C285" s="1"/>
      <c r="D285" s="1"/>
      <c r="F285" s="1"/>
    </row>
    <row r="286" spans="1:6" x14ac:dyDescent="0.2">
      <c r="A286" s="2"/>
      <c r="B286" s="1"/>
      <c r="C286" s="1"/>
      <c r="D286" s="1"/>
      <c r="F286" s="1"/>
    </row>
    <row r="287" spans="1:6" x14ac:dyDescent="0.2">
      <c r="A287" s="2"/>
      <c r="B287" s="1"/>
      <c r="C287" s="1"/>
      <c r="D287" s="1"/>
      <c r="F287" s="1"/>
    </row>
    <row r="288" spans="1:6" x14ac:dyDescent="0.2">
      <c r="A288" s="2"/>
      <c r="B288" s="1"/>
      <c r="C288" s="1"/>
      <c r="D288" s="1"/>
      <c r="F288" s="1"/>
    </row>
    <row r="289" spans="1:6" x14ac:dyDescent="0.2">
      <c r="A289" s="2"/>
      <c r="B289" s="1"/>
      <c r="C289" s="1"/>
      <c r="D289" s="1"/>
      <c r="F289" s="1"/>
    </row>
    <row r="290" spans="1:6" x14ac:dyDescent="0.2">
      <c r="A290" s="2"/>
      <c r="B290" s="1"/>
      <c r="C290" s="1"/>
      <c r="D290" s="1"/>
      <c r="F290" s="1"/>
    </row>
    <row r="291" spans="1:6" x14ac:dyDescent="0.2">
      <c r="A291" s="2"/>
      <c r="B291" s="1"/>
      <c r="C291" s="1"/>
      <c r="D291" s="1"/>
      <c r="F291" s="1"/>
    </row>
    <row r="292" spans="1:6" x14ac:dyDescent="0.2">
      <c r="A292" s="2"/>
      <c r="B292" s="1"/>
      <c r="C292" s="1"/>
      <c r="D292" s="1"/>
      <c r="F292" s="1"/>
    </row>
    <row r="293" spans="1:6" x14ac:dyDescent="0.2">
      <c r="A293" s="2"/>
      <c r="B293" s="1"/>
      <c r="C293" s="1"/>
      <c r="D293" s="1"/>
      <c r="F293" s="1"/>
    </row>
    <row r="294" spans="1:6" x14ac:dyDescent="0.2">
      <c r="A294" s="2"/>
      <c r="B294" s="1"/>
      <c r="C294" s="1"/>
      <c r="D294" s="1"/>
      <c r="F294" s="1"/>
    </row>
    <row r="295" spans="1:6" x14ac:dyDescent="0.2">
      <c r="A295" s="2"/>
      <c r="B295" s="1"/>
      <c r="C295" s="1"/>
      <c r="D295" s="1"/>
      <c r="F295" s="1"/>
    </row>
    <row r="296" spans="1:6" x14ac:dyDescent="0.2">
      <c r="A296" s="2"/>
      <c r="B296" s="1"/>
      <c r="C296" s="1"/>
      <c r="D296" s="1"/>
      <c r="F296" s="1"/>
    </row>
    <row r="297" spans="1:6" x14ac:dyDescent="0.2">
      <c r="A297" s="2"/>
      <c r="B297" s="1"/>
      <c r="C297" s="1"/>
      <c r="D297" s="1"/>
      <c r="F297" s="1"/>
    </row>
    <row r="298" spans="1:6" x14ac:dyDescent="0.2">
      <c r="A298" s="2"/>
      <c r="B298" s="1"/>
      <c r="C298" s="1"/>
      <c r="D298" s="1"/>
      <c r="F298" s="1"/>
    </row>
    <row r="299" spans="1:6" x14ac:dyDescent="0.2">
      <c r="A299" s="2"/>
      <c r="B299" s="1"/>
      <c r="C299" s="1"/>
      <c r="D299" s="1"/>
      <c r="F299" s="1"/>
    </row>
    <row r="300" spans="1:6" x14ac:dyDescent="0.2">
      <c r="A300" s="2"/>
      <c r="B300" s="1"/>
      <c r="C300" s="1"/>
      <c r="D300" s="1"/>
      <c r="F300" s="1"/>
    </row>
    <row r="301" spans="1:6" x14ac:dyDescent="0.2">
      <c r="A301" s="2"/>
      <c r="B301" s="1"/>
      <c r="C301" s="1"/>
      <c r="D301" s="1"/>
      <c r="F301" s="1"/>
    </row>
    <row r="302" spans="1:6" x14ac:dyDescent="0.2">
      <c r="A302" s="2"/>
      <c r="B302" s="1"/>
      <c r="C302" s="1"/>
      <c r="D302" s="1"/>
      <c r="F302" s="1"/>
    </row>
    <row r="303" spans="1:6" x14ac:dyDescent="0.2">
      <c r="A303" s="2"/>
      <c r="B303" s="1"/>
      <c r="C303" s="1"/>
      <c r="D303" s="1"/>
      <c r="F303" s="1"/>
    </row>
    <row r="304" spans="1:6" x14ac:dyDescent="0.2">
      <c r="A304" s="2"/>
      <c r="B304" s="1"/>
      <c r="C304" s="1"/>
      <c r="D304" s="1"/>
      <c r="F304" s="1"/>
    </row>
    <row r="305" spans="1:6" x14ac:dyDescent="0.2">
      <c r="A305" s="2"/>
      <c r="B305" s="1"/>
      <c r="C305" s="1"/>
      <c r="D305" s="1"/>
      <c r="F305" s="1"/>
    </row>
    <row r="306" spans="1:6" x14ac:dyDescent="0.2">
      <c r="A306" s="2"/>
      <c r="B306" s="1"/>
      <c r="C306" s="1"/>
      <c r="D306" s="1"/>
      <c r="F306" s="1"/>
    </row>
    <row r="307" spans="1:6" x14ac:dyDescent="0.2">
      <c r="A307" s="2"/>
      <c r="B307" s="1"/>
      <c r="C307" s="1"/>
      <c r="D307" s="1"/>
      <c r="F307" s="1"/>
    </row>
    <row r="308" spans="1:6" x14ac:dyDescent="0.2">
      <c r="A308" s="2"/>
      <c r="B308" s="1"/>
      <c r="C308" s="1"/>
      <c r="D308" s="1"/>
      <c r="F308" s="1"/>
    </row>
    <row r="309" spans="1:6" x14ac:dyDescent="0.2">
      <c r="A309" s="2"/>
      <c r="B309" s="1"/>
      <c r="C309" s="1"/>
      <c r="D309" s="1"/>
      <c r="F309" s="1"/>
    </row>
    <row r="310" spans="1:6" x14ac:dyDescent="0.2">
      <c r="A310" s="2"/>
      <c r="B310" s="1"/>
      <c r="C310" s="1"/>
      <c r="D310" s="1"/>
      <c r="F310" s="1"/>
    </row>
    <row r="311" spans="1:6" x14ac:dyDescent="0.2">
      <c r="A311" s="2"/>
      <c r="B311" s="1"/>
      <c r="C311" s="1"/>
      <c r="D311" s="1"/>
      <c r="F311" s="1"/>
    </row>
    <row r="312" spans="1:6" x14ac:dyDescent="0.2">
      <c r="A312" s="2"/>
      <c r="B312" s="1"/>
      <c r="C312" s="1"/>
      <c r="D312" s="1"/>
      <c r="F312" s="1"/>
    </row>
    <row r="313" spans="1:6" x14ac:dyDescent="0.2">
      <c r="A313" s="2"/>
      <c r="B313" s="1"/>
      <c r="C313" s="1"/>
      <c r="D313" s="1"/>
      <c r="F313" s="1"/>
    </row>
    <row r="314" spans="1:6" x14ac:dyDescent="0.2">
      <c r="A314" s="2"/>
      <c r="B314" s="1"/>
      <c r="C314" s="1"/>
      <c r="D314" s="1"/>
      <c r="F314" s="1"/>
    </row>
    <row r="315" spans="1:6" x14ac:dyDescent="0.2">
      <c r="A315" s="2"/>
      <c r="B315" s="1"/>
      <c r="C315" s="1"/>
      <c r="D315" s="1"/>
      <c r="F315" s="1"/>
    </row>
    <row r="316" spans="1:6" x14ac:dyDescent="0.2">
      <c r="A316" s="2"/>
      <c r="B316" s="1"/>
      <c r="C316" s="1"/>
      <c r="D316" s="1"/>
      <c r="F316" s="1"/>
    </row>
    <row r="317" spans="1:6" x14ac:dyDescent="0.2">
      <c r="A317" s="2"/>
      <c r="B317" s="1"/>
      <c r="C317" s="1"/>
      <c r="D317" s="1"/>
      <c r="F317" s="1"/>
    </row>
    <row r="318" spans="1:6" x14ac:dyDescent="0.2">
      <c r="A318" s="2"/>
      <c r="B318" s="1"/>
      <c r="C318" s="1"/>
      <c r="D318" s="1"/>
      <c r="F318" s="1"/>
    </row>
    <row r="319" spans="1:6" x14ac:dyDescent="0.2">
      <c r="A319" s="2"/>
      <c r="B319" s="1"/>
      <c r="C319" s="1"/>
      <c r="D319" s="1"/>
      <c r="F319" s="1"/>
    </row>
    <row r="320" spans="1:6" x14ac:dyDescent="0.2">
      <c r="A320" s="2"/>
      <c r="B320" s="1"/>
      <c r="C320" s="1"/>
      <c r="D320" s="1"/>
      <c r="F320" s="1"/>
    </row>
    <row r="321" spans="1:6" x14ac:dyDescent="0.2">
      <c r="A321" s="2"/>
      <c r="B321" s="1"/>
      <c r="C321" s="1"/>
      <c r="D321" s="1"/>
      <c r="F321" s="1"/>
    </row>
    <row r="322" spans="1:6" x14ac:dyDescent="0.2">
      <c r="A322" s="2"/>
      <c r="B322" s="1"/>
      <c r="C322" s="1"/>
      <c r="D322" s="1"/>
      <c r="F322" s="1"/>
    </row>
    <row r="323" spans="1:6" x14ac:dyDescent="0.2">
      <c r="A323" s="2"/>
      <c r="B323" s="1"/>
      <c r="C323" s="1"/>
      <c r="D323" s="1"/>
      <c r="F323" s="1"/>
    </row>
    <row r="324" spans="1:6" x14ac:dyDescent="0.2">
      <c r="A324" s="2"/>
      <c r="B324" s="1"/>
      <c r="C324" s="1"/>
      <c r="D324" s="1"/>
      <c r="F324" s="1"/>
    </row>
    <row r="325" spans="1:6" x14ac:dyDescent="0.2">
      <c r="A325" s="2"/>
      <c r="B325" s="1"/>
      <c r="C325" s="1"/>
      <c r="D325" s="1"/>
      <c r="F325" s="1"/>
    </row>
    <row r="326" spans="1:6" x14ac:dyDescent="0.2">
      <c r="A326" s="2"/>
      <c r="B326" s="1"/>
      <c r="C326" s="1"/>
      <c r="D326" s="1"/>
      <c r="F326" s="1"/>
    </row>
    <row r="327" spans="1:6" x14ac:dyDescent="0.2">
      <c r="A327" s="2"/>
      <c r="B327" s="1"/>
      <c r="C327" s="1"/>
      <c r="D327" s="1"/>
      <c r="F327" s="1"/>
    </row>
    <row r="328" spans="1:6" x14ac:dyDescent="0.2">
      <c r="A328" s="2"/>
      <c r="B328" s="1"/>
      <c r="C328" s="1"/>
      <c r="D328" s="1"/>
      <c r="F328" s="1"/>
    </row>
    <row r="329" spans="1:6" x14ac:dyDescent="0.2">
      <c r="A329" s="2"/>
      <c r="B329" s="1"/>
      <c r="C329" s="1"/>
      <c r="D329" s="1"/>
      <c r="F329" s="1"/>
    </row>
    <row r="330" spans="1:6" x14ac:dyDescent="0.2">
      <c r="A330" s="2"/>
      <c r="B330" s="1"/>
      <c r="C330" s="1"/>
      <c r="D330" s="1"/>
      <c r="F330" s="1"/>
    </row>
    <row r="331" spans="1:6" x14ac:dyDescent="0.2">
      <c r="A331" s="2"/>
      <c r="B331" s="1"/>
      <c r="C331" s="1"/>
      <c r="D331" s="1"/>
      <c r="F331" s="1"/>
    </row>
    <row r="332" spans="1:6" x14ac:dyDescent="0.2">
      <c r="A332" s="2"/>
      <c r="B332" s="1"/>
      <c r="C332" s="1"/>
      <c r="D332" s="1"/>
      <c r="F332" s="1"/>
    </row>
    <row r="333" spans="1:6" x14ac:dyDescent="0.2">
      <c r="A333" s="2"/>
      <c r="B333" s="1"/>
      <c r="C333" s="1"/>
      <c r="D333" s="1"/>
      <c r="F333" s="1"/>
    </row>
    <row r="334" spans="1:6" x14ac:dyDescent="0.2">
      <c r="A334" s="2"/>
      <c r="B334" s="1"/>
      <c r="C334" s="1"/>
      <c r="D334" s="1"/>
      <c r="F334" s="1"/>
    </row>
    <row r="335" spans="1:6" x14ac:dyDescent="0.2">
      <c r="A335" s="2"/>
      <c r="B335" s="1"/>
      <c r="C335" s="1"/>
      <c r="D335" s="1"/>
      <c r="F335" s="1"/>
    </row>
    <row r="336" spans="1:6" x14ac:dyDescent="0.2">
      <c r="A336" s="2"/>
      <c r="B336" s="1"/>
      <c r="C336" s="1"/>
      <c r="D336" s="1"/>
      <c r="F336" s="1"/>
    </row>
    <row r="337" spans="1:6" x14ac:dyDescent="0.2">
      <c r="A337" s="2"/>
      <c r="B337" s="1"/>
      <c r="C337" s="1"/>
      <c r="D337" s="1"/>
      <c r="F337" s="1"/>
    </row>
    <row r="338" spans="1:6" x14ac:dyDescent="0.2">
      <c r="A338" s="2"/>
      <c r="B338" s="1"/>
      <c r="C338" s="1"/>
      <c r="D338" s="1"/>
      <c r="F338" s="1"/>
    </row>
    <row r="339" spans="1:6" x14ac:dyDescent="0.2">
      <c r="A339" s="2"/>
      <c r="B339" s="1"/>
      <c r="C339" s="1"/>
      <c r="D339" s="1"/>
      <c r="F339" s="1"/>
    </row>
    <row r="340" spans="1:6" x14ac:dyDescent="0.2">
      <c r="A340" s="2"/>
      <c r="B340" s="1"/>
      <c r="C340" s="1"/>
      <c r="D340" s="1"/>
      <c r="F340" s="1"/>
    </row>
    <row r="341" spans="1:6" x14ac:dyDescent="0.2">
      <c r="A341" s="2"/>
      <c r="B341" s="1"/>
      <c r="C341" s="1"/>
      <c r="D341" s="1"/>
      <c r="F341" s="1"/>
    </row>
    <row r="342" spans="1:6" x14ac:dyDescent="0.2">
      <c r="A342" s="2"/>
      <c r="B342" s="1"/>
      <c r="C342" s="1"/>
      <c r="D342" s="1"/>
      <c r="F342" s="1"/>
    </row>
    <row r="343" spans="1:6" x14ac:dyDescent="0.2">
      <c r="A343" s="2"/>
      <c r="B343" s="1"/>
      <c r="C343" s="1"/>
      <c r="D343" s="1"/>
      <c r="F343" s="1"/>
    </row>
    <row r="344" spans="1:6" x14ac:dyDescent="0.2">
      <c r="A344" s="2"/>
      <c r="B344" s="1"/>
      <c r="C344" s="1"/>
      <c r="D344" s="1"/>
      <c r="F344" s="1"/>
    </row>
    <row r="345" spans="1:6" x14ac:dyDescent="0.2">
      <c r="A345" s="2"/>
      <c r="B345" s="1"/>
      <c r="C345" s="1"/>
      <c r="D345" s="1"/>
      <c r="F345" s="1"/>
    </row>
    <row r="346" spans="1:6" x14ac:dyDescent="0.2">
      <c r="A346" s="2"/>
      <c r="B346" s="1"/>
      <c r="C346" s="1"/>
      <c r="D346" s="1"/>
      <c r="F346" s="1"/>
    </row>
    <row r="347" spans="1:6" x14ac:dyDescent="0.2">
      <c r="A347" s="2"/>
      <c r="B347" s="1"/>
      <c r="C347" s="1"/>
      <c r="D347" s="1"/>
      <c r="F347" s="1"/>
    </row>
    <row r="348" spans="1:6" x14ac:dyDescent="0.2">
      <c r="A348" s="2"/>
      <c r="B348" s="1"/>
      <c r="C348" s="1"/>
      <c r="D348" s="1"/>
      <c r="F348" s="1"/>
    </row>
    <row r="349" spans="1:6" x14ac:dyDescent="0.2">
      <c r="A349" s="2"/>
      <c r="B349" s="1"/>
      <c r="C349" s="1"/>
      <c r="D349" s="1"/>
      <c r="F349" s="1"/>
    </row>
    <row r="350" spans="1:6" x14ac:dyDescent="0.2">
      <c r="A350" s="2"/>
      <c r="B350" s="1"/>
      <c r="C350" s="1"/>
      <c r="D350" s="1"/>
      <c r="F350" s="1"/>
    </row>
    <row r="351" spans="1:6" x14ac:dyDescent="0.2">
      <c r="A351" s="2"/>
      <c r="B351" s="1"/>
      <c r="C351" s="1"/>
      <c r="D351" s="1"/>
      <c r="F351" s="1"/>
    </row>
    <row r="352" spans="1:6" x14ac:dyDescent="0.2">
      <c r="A352" s="2"/>
      <c r="B352" s="1"/>
      <c r="C352" s="1"/>
      <c r="D352" s="1"/>
      <c r="F352" s="1"/>
    </row>
    <row r="353" spans="1:6" x14ac:dyDescent="0.2">
      <c r="A353" s="2"/>
      <c r="B353" s="1"/>
      <c r="C353" s="1"/>
      <c r="D353" s="1"/>
      <c r="F353" s="1"/>
    </row>
    <row r="354" spans="1:6" x14ac:dyDescent="0.2">
      <c r="A354" s="2"/>
      <c r="B354" s="1"/>
      <c r="C354" s="1"/>
      <c r="D354" s="1"/>
      <c r="F354" s="1"/>
    </row>
    <row r="355" spans="1:6" x14ac:dyDescent="0.2">
      <c r="A355" s="2"/>
      <c r="B355" s="1"/>
      <c r="C355" s="1"/>
      <c r="D355" s="1"/>
      <c r="F355" s="1"/>
    </row>
    <row r="356" spans="1:6" x14ac:dyDescent="0.2">
      <c r="A356" s="2"/>
      <c r="B356" s="1"/>
      <c r="C356" s="1"/>
      <c r="D356" s="1"/>
      <c r="F356" s="1"/>
    </row>
    <row r="357" spans="1:6" x14ac:dyDescent="0.2">
      <c r="A357" s="2"/>
      <c r="B357" s="1"/>
      <c r="C357" s="1"/>
      <c r="D357" s="1"/>
      <c r="F357" s="1"/>
    </row>
    <row r="358" spans="1:6" x14ac:dyDescent="0.2">
      <c r="A358" s="2"/>
      <c r="B358" s="1"/>
      <c r="C358" s="1"/>
      <c r="D358" s="1"/>
      <c r="F358" s="1"/>
    </row>
    <row r="359" spans="1:6" x14ac:dyDescent="0.2">
      <c r="A359" s="2"/>
      <c r="B359" s="1"/>
      <c r="C359" s="1"/>
      <c r="D359" s="1"/>
      <c r="F359" s="1"/>
    </row>
    <row r="360" spans="1:6" x14ac:dyDescent="0.2">
      <c r="A360" s="2"/>
      <c r="B360" s="1"/>
      <c r="C360" s="1"/>
      <c r="D360" s="1"/>
      <c r="F360" s="1"/>
    </row>
    <row r="361" spans="1:6" x14ac:dyDescent="0.2">
      <c r="A361" s="2"/>
      <c r="B361" s="1"/>
      <c r="C361" s="1"/>
      <c r="D361" s="1"/>
      <c r="F361" s="1"/>
    </row>
    <row r="362" spans="1:6" x14ac:dyDescent="0.2">
      <c r="A362" s="2"/>
      <c r="B362" s="1"/>
      <c r="C362" s="1"/>
      <c r="D362" s="1"/>
      <c r="F362" s="1"/>
    </row>
    <row r="363" spans="1:6" x14ac:dyDescent="0.2">
      <c r="A363" s="2"/>
      <c r="B363" s="1"/>
      <c r="C363" s="1"/>
      <c r="D363" s="1"/>
      <c r="F363" s="1"/>
    </row>
    <row r="364" spans="1:6" x14ac:dyDescent="0.2">
      <c r="A364" s="2"/>
      <c r="B364" s="1"/>
      <c r="C364" s="1"/>
      <c r="D364" s="1"/>
      <c r="F364" s="1"/>
    </row>
    <row r="365" spans="1:6" x14ac:dyDescent="0.2">
      <c r="A365" s="2"/>
      <c r="B365" s="1"/>
      <c r="C365" s="1"/>
      <c r="D365" s="1"/>
      <c r="F365" s="1"/>
    </row>
    <row r="366" spans="1:6" x14ac:dyDescent="0.2">
      <c r="A366" s="2"/>
      <c r="B366" s="1"/>
      <c r="C366" s="1"/>
      <c r="D366" s="1"/>
      <c r="F366" s="1"/>
    </row>
    <row r="367" spans="1:6" x14ac:dyDescent="0.2">
      <c r="A367" s="2"/>
      <c r="B367" s="1"/>
      <c r="C367" s="1"/>
      <c r="D367" s="1"/>
      <c r="F367" s="1"/>
    </row>
    <row r="368" spans="1:6" x14ac:dyDescent="0.2">
      <c r="A368" s="2"/>
      <c r="B368" s="1"/>
      <c r="C368" s="1"/>
      <c r="D368" s="1"/>
      <c r="F368" s="1"/>
    </row>
    <row r="369" spans="1:6" x14ac:dyDescent="0.2">
      <c r="A369" s="2"/>
      <c r="B369" s="1"/>
      <c r="C369" s="1"/>
      <c r="D369" s="1"/>
      <c r="F369" s="1"/>
    </row>
    <row r="370" spans="1:6" x14ac:dyDescent="0.2">
      <c r="A370" s="2"/>
      <c r="B370" s="1"/>
      <c r="C370" s="1"/>
      <c r="D370" s="1"/>
      <c r="F370" s="1"/>
    </row>
    <row r="371" spans="1:6" x14ac:dyDescent="0.2">
      <c r="A371" s="2"/>
      <c r="B371" s="1"/>
      <c r="C371" s="1"/>
      <c r="D371" s="1"/>
      <c r="F371" s="1"/>
    </row>
    <row r="372" spans="1:6" x14ac:dyDescent="0.2">
      <c r="A372" s="2"/>
      <c r="B372" s="1"/>
      <c r="C372" s="1"/>
      <c r="D372" s="1"/>
      <c r="F372" s="1"/>
    </row>
    <row r="373" spans="1:6" x14ac:dyDescent="0.2">
      <c r="A373" s="2"/>
      <c r="B373" s="1"/>
      <c r="C373" s="1"/>
      <c r="D373" s="1"/>
      <c r="F373" s="1"/>
    </row>
    <row r="374" spans="1:6" x14ac:dyDescent="0.2">
      <c r="A374" s="2"/>
      <c r="B374" s="1"/>
      <c r="C374" s="1"/>
      <c r="D374" s="1"/>
      <c r="F374" s="1"/>
    </row>
    <row r="375" spans="1:6" x14ac:dyDescent="0.2">
      <c r="A375" s="2"/>
      <c r="B375" s="1"/>
      <c r="C375" s="1"/>
      <c r="D375" s="1"/>
      <c r="F375" s="1"/>
    </row>
    <row r="376" spans="1:6" x14ac:dyDescent="0.2">
      <c r="A376" s="2"/>
      <c r="B376" s="1"/>
      <c r="C376" s="1"/>
      <c r="D376" s="1"/>
      <c r="F376" s="1"/>
    </row>
    <row r="377" spans="1:6" x14ac:dyDescent="0.2">
      <c r="A377" s="2"/>
      <c r="B377" s="1"/>
      <c r="C377" s="1"/>
      <c r="D377" s="1"/>
      <c r="F377" s="1"/>
    </row>
    <row r="378" spans="1:6" x14ac:dyDescent="0.2">
      <c r="A378" s="2"/>
      <c r="B378" s="1"/>
      <c r="C378" s="1"/>
      <c r="D378" s="1"/>
      <c r="F378" s="1"/>
    </row>
  </sheetData>
  <mergeCells count="43">
    <mergeCell ref="B32:C32"/>
    <mergeCell ref="G32:H32"/>
    <mergeCell ref="F3:H3"/>
    <mergeCell ref="F1:H1"/>
    <mergeCell ref="F2:H2"/>
    <mergeCell ref="F6:H6"/>
    <mergeCell ref="F14:H14"/>
    <mergeCell ref="G30:H30"/>
    <mergeCell ref="B33:D33"/>
    <mergeCell ref="G33:H33"/>
    <mergeCell ref="B34:D34"/>
    <mergeCell ref="G34:H34"/>
    <mergeCell ref="B35:C35"/>
    <mergeCell ref="G35:H35"/>
    <mergeCell ref="B42:E42"/>
    <mergeCell ref="B36:C36"/>
    <mergeCell ref="G36:H36"/>
    <mergeCell ref="B37:D37"/>
    <mergeCell ref="G37:H37"/>
    <mergeCell ref="B38:D38"/>
    <mergeCell ref="G38:H38"/>
    <mergeCell ref="B39:C39"/>
    <mergeCell ref="E39:G39"/>
    <mergeCell ref="B40:C40"/>
    <mergeCell ref="E40:G40"/>
    <mergeCell ref="B41:H41"/>
    <mergeCell ref="B43:F43"/>
    <mergeCell ref="A44:H44"/>
    <mergeCell ref="A45:H45"/>
    <mergeCell ref="A46:H46"/>
    <mergeCell ref="A48:A49"/>
    <mergeCell ref="B48:B49"/>
    <mergeCell ref="C48:C49"/>
    <mergeCell ref="D48:D49"/>
    <mergeCell ref="E48:H48"/>
    <mergeCell ref="F169:H169"/>
    <mergeCell ref="F170:H170"/>
    <mergeCell ref="A51:H51"/>
    <mergeCell ref="A52:H52"/>
    <mergeCell ref="A109:H109"/>
    <mergeCell ref="A119:H119"/>
    <mergeCell ref="A126:H126"/>
    <mergeCell ref="A137:H137"/>
  </mergeCells>
  <pageMargins left="0.7" right="0.7" top="0.75" bottom="0.75" header="0.3" footer="0.3"/>
  <pageSetup paperSize="9" scale="5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2024-12-09T15:19:05Z</cp:lastPrinted>
  <dcterms:created xsi:type="dcterms:W3CDTF">2019-10-17T10:42:43Z</dcterms:created>
  <dcterms:modified xsi:type="dcterms:W3CDTF">2025-01-14T13:56:21Z</dcterms:modified>
</cp:coreProperties>
</file>