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4кв\доопрацьовані рішення\з номерами\КНП Пологовий\"/>
    </mc:Choice>
  </mc:AlternateContent>
  <bookViews>
    <workbookView xWindow="0" yWindow="0" windowWidth="28800" windowHeight="11145"/>
  </bookViews>
  <sheets>
    <sheet name="проект 2024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'проект 2024'!$48:$50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'проект 2024'!$A$1:$M$171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4" l="1"/>
  <c r="H158" i="4"/>
  <c r="H104" i="4"/>
  <c r="H100" i="4"/>
  <c r="H93" i="4"/>
  <c r="H91" i="4"/>
  <c r="H84" i="4"/>
  <c r="H81" i="4"/>
  <c r="H79" i="4"/>
  <c r="D65" i="4" l="1"/>
  <c r="F65" i="4"/>
  <c r="G65" i="4"/>
  <c r="G56" i="4" s="1"/>
  <c r="H65" i="4"/>
  <c r="E65" i="4"/>
  <c r="E56" i="4"/>
  <c r="F56" i="4"/>
  <c r="H56" i="4"/>
  <c r="D66" i="4"/>
  <c r="H77" i="4" l="1"/>
  <c r="H76" i="4"/>
  <c r="H89" i="4"/>
  <c r="H163" i="4"/>
  <c r="H164" i="4"/>
  <c r="H165" i="4"/>
  <c r="H166" i="4"/>
  <c r="H167" i="4"/>
  <c r="G163" i="4"/>
  <c r="G164" i="4"/>
  <c r="G165" i="4"/>
  <c r="G166" i="4"/>
  <c r="G167" i="4"/>
  <c r="F164" i="4"/>
  <c r="F165" i="4"/>
  <c r="F166" i="4"/>
  <c r="F167" i="4"/>
  <c r="E163" i="4"/>
  <c r="E164" i="4"/>
  <c r="E165" i="4"/>
  <c r="E166" i="4"/>
  <c r="E167" i="4"/>
  <c r="F162" i="4"/>
  <c r="G162" i="4"/>
  <c r="H162" i="4"/>
  <c r="E162" i="4"/>
  <c r="C163" i="4"/>
  <c r="C164" i="4"/>
  <c r="C165" i="4"/>
  <c r="C166" i="4"/>
  <c r="C167" i="4"/>
  <c r="C162" i="4"/>
  <c r="E140" i="4"/>
  <c r="F140" i="4"/>
  <c r="G140" i="4"/>
  <c r="H140" i="4"/>
  <c r="C140" i="4"/>
  <c r="C135" i="4"/>
  <c r="E135" i="4"/>
  <c r="C78" i="4"/>
  <c r="H147" i="4" l="1"/>
  <c r="H154" i="4"/>
  <c r="H161" i="4" s="1"/>
  <c r="G147" i="4"/>
  <c r="D152" i="4"/>
  <c r="E147" i="4" l="1"/>
  <c r="C88" i="4" l="1"/>
  <c r="D76" i="4" l="1"/>
  <c r="D77" i="4"/>
  <c r="D119" i="4" l="1"/>
  <c r="D95" i="4" l="1"/>
  <c r="D89" i="4" l="1"/>
  <c r="E154" i="4" l="1"/>
  <c r="D155" i="4"/>
  <c r="D80" i="4" l="1"/>
  <c r="D83" i="4"/>
  <c r="G75" i="4"/>
  <c r="D133" i="4" l="1"/>
  <c r="D130" i="4"/>
  <c r="D118" i="4"/>
  <c r="E75" i="4" l="1"/>
  <c r="D142" i="4" l="1"/>
  <c r="D143" i="4"/>
  <c r="D144" i="4"/>
  <c r="D145" i="4"/>
  <c r="D146" i="4"/>
  <c r="D91" i="4" l="1"/>
  <c r="D149" i="4" l="1"/>
  <c r="D57" i="4" l="1"/>
  <c r="C147" i="4" l="1"/>
  <c r="C112" i="4"/>
  <c r="C127" i="4" s="1"/>
  <c r="D115" i="4"/>
  <c r="G112" i="4"/>
  <c r="G127" i="4" s="1"/>
  <c r="F112" i="4"/>
  <c r="G126" i="4" l="1"/>
  <c r="F135" i="4" l="1"/>
  <c r="F132" i="4" l="1"/>
  <c r="E112" i="4" l="1"/>
  <c r="H112" i="4" l="1"/>
  <c r="D112" i="4" l="1"/>
  <c r="H127" i="4"/>
  <c r="D157" i="4"/>
  <c r="D164" i="4" s="1"/>
  <c r="G154" i="4" l="1"/>
  <c r="G161" i="4" s="1"/>
  <c r="C154" i="4" l="1"/>
  <c r="C161" i="4" s="1"/>
  <c r="C67" i="4" l="1"/>
  <c r="D85" i="4" l="1"/>
  <c r="C98" i="4" l="1"/>
  <c r="D158" i="4" l="1"/>
  <c r="D165" i="4" s="1"/>
  <c r="D141" i="4" l="1"/>
  <c r="D162" i="4" l="1"/>
  <c r="D140" i="4"/>
  <c r="D55" i="4" l="1"/>
  <c r="G132" i="4" l="1"/>
  <c r="G67" i="4" l="1"/>
  <c r="D71" i="4"/>
  <c r="D69" i="4"/>
  <c r="F154" i="4" l="1"/>
  <c r="D70" i="4" l="1"/>
  <c r="P93" i="4" l="1"/>
  <c r="S91" i="4" l="1"/>
  <c r="Q91" i="4"/>
  <c r="D82" i="4" l="1"/>
  <c r="P84" i="4"/>
  <c r="F98" i="4"/>
  <c r="E98" i="4"/>
  <c r="P149" i="4" l="1"/>
  <c r="P151" i="4"/>
  <c r="E161" i="4"/>
  <c r="F147" i="4" l="1"/>
  <c r="D147" i="4" s="1"/>
  <c r="S155" i="4"/>
  <c r="T155" i="4" s="1"/>
  <c r="S156" i="4"/>
  <c r="T156" i="4" s="1"/>
  <c r="S157" i="4"/>
  <c r="T157" i="4" s="1"/>
  <c r="S158" i="4"/>
  <c r="T158" i="4" s="1"/>
  <c r="S159" i="4"/>
  <c r="T159" i="4" s="1"/>
  <c r="S160" i="4"/>
  <c r="T160" i="4" s="1"/>
  <c r="R154" i="4"/>
  <c r="E88" i="4" l="1"/>
  <c r="D129" i="4" l="1"/>
  <c r="D134" i="4"/>
  <c r="D135" i="4" s="1"/>
  <c r="P88" i="4"/>
  <c r="P83" i="4"/>
  <c r="D132" i="4" l="1"/>
  <c r="D79" i="4" l="1"/>
  <c r="D56" i="4"/>
  <c r="D64" i="4"/>
  <c r="F161" i="4" l="1"/>
  <c r="P154" i="4" l="1"/>
  <c r="D61" i="4" l="1"/>
  <c r="F67" i="4" l="1"/>
  <c r="H67" i="4" l="1"/>
  <c r="D156" i="4"/>
  <c r="D163" i="4" s="1"/>
  <c r="D100" i="4" l="1"/>
  <c r="D150" i="4" l="1"/>
  <c r="E67" i="4" l="1"/>
  <c r="D68" i="4"/>
  <c r="D67" i="4" l="1"/>
  <c r="D148" i="4" l="1"/>
  <c r="F126" i="4" l="1"/>
  <c r="D120" i="4" l="1"/>
  <c r="D126" i="4" l="1"/>
  <c r="R84" i="4" l="1"/>
  <c r="S84" i="4"/>
  <c r="D60" i="4" l="1"/>
  <c r="H75" i="4"/>
  <c r="D151" i="4" l="1"/>
  <c r="D153" i="4"/>
  <c r="E132" i="4"/>
  <c r="G98" i="4" l="1"/>
  <c r="G53" i="4"/>
  <c r="I154" i="4" l="1"/>
  <c r="Q151" i="4"/>
  <c r="I147" i="4"/>
  <c r="I139" i="4"/>
  <c r="D137" i="4"/>
  <c r="D136" i="4"/>
  <c r="H135" i="4"/>
  <c r="G135" i="4"/>
  <c r="E138" i="4"/>
  <c r="N132" i="4"/>
  <c r="M132" i="4"/>
  <c r="L132" i="4"/>
  <c r="K132" i="4"/>
  <c r="J132" i="4"/>
  <c r="I132" i="4"/>
  <c r="C132" i="4"/>
  <c r="C138" i="4" s="1"/>
  <c r="E126" i="4"/>
  <c r="C126" i="4"/>
  <c r="H126" i="4"/>
  <c r="D116" i="4"/>
  <c r="D113" i="4"/>
  <c r="D108" i="4"/>
  <c r="H107" i="4"/>
  <c r="G107" i="4"/>
  <c r="F107" i="4"/>
  <c r="E107" i="4"/>
  <c r="E109" i="4" s="1"/>
  <c r="C107" i="4"/>
  <c r="C109" i="4" s="1"/>
  <c r="D106" i="4"/>
  <c r="D105" i="4"/>
  <c r="D104" i="4"/>
  <c r="D103" i="4"/>
  <c r="D101" i="4"/>
  <c r="D99" i="4"/>
  <c r="H98" i="4"/>
  <c r="D97" i="4"/>
  <c r="D96" i="4"/>
  <c r="D93" i="4"/>
  <c r="D92" i="4"/>
  <c r="G88" i="4"/>
  <c r="D87" i="4"/>
  <c r="D86" i="4"/>
  <c r="D84" i="4"/>
  <c r="H72" i="4"/>
  <c r="G72" i="4"/>
  <c r="F72" i="4"/>
  <c r="E72" i="4"/>
  <c r="C72" i="4"/>
  <c r="D63" i="4"/>
  <c r="D62" i="4"/>
  <c r="C56" i="4"/>
  <c r="D59" i="4"/>
  <c r="D58" i="4"/>
  <c r="H53" i="4"/>
  <c r="E53" i="4"/>
  <c r="E74" i="4" s="1"/>
  <c r="E110" i="4" s="1"/>
  <c r="C53" i="4"/>
  <c r="G138" i="4" l="1"/>
  <c r="D138" i="4"/>
  <c r="H132" i="4"/>
  <c r="H138" i="4" s="1"/>
  <c r="F53" i="4"/>
  <c r="J157" i="4"/>
  <c r="D54" i="4"/>
  <c r="J72" i="4"/>
  <c r="F75" i="4"/>
  <c r="D75" i="4" s="1"/>
  <c r="F88" i="4"/>
  <c r="D94" i="4"/>
  <c r="D98" i="4"/>
  <c r="D102" i="4"/>
  <c r="D114" i="4"/>
  <c r="D127" i="4" s="1"/>
  <c r="D160" i="4"/>
  <c r="D167" i="4" s="1"/>
  <c r="H88" i="4"/>
  <c r="D154" i="4"/>
  <c r="D161" i="4" s="1"/>
  <c r="D107" i="4"/>
  <c r="G74" i="4"/>
  <c r="G122" i="4" s="1"/>
  <c r="D81" i="4"/>
  <c r="R83" i="4"/>
  <c r="C74" i="4"/>
  <c r="H74" i="4"/>
  <c r="I72" i="4"/>
  <c r="K72" i="4" s="1"/>
  <c r="M72" i="4" s="1"/>
  <c r="D72" i="4"/>
  <c r="R151" i="4"/>
  <c r="D159" i="4"/>
  <c r="D166" i="4" s="1"/>
  <c r="C123" i="4" l="1"/>
  <c r="C125" i="4"/>
  <c r="F109" i="4"/>
  <c r="F127" i="4"/>
  <c r="E122" i="4"/>
  <c r="S154" i="4"/>
  <c r="T154" i="4" s="1"/>
  <c r="C124" i="4"/>
  <c r="D53" i="4"/>
  <c r="F74" i="4"/>
  <c r="D78" i="4"/>
  <c r="G109" i="4"/>
  <c r="Q149" i="4"/>
  <c r="F138" i="4"/>
  <c r="H109" i="4"/>
  <c r="H124" i="4" s="1"/>
  <c r="D90" i="4"/>
  <c r="H122" i="4"/>
  <c r="L147" i="4"/>
  <c r="L72" i="4"/>
  <c r="N72" i="4" s="1"/>
  <c r="C110" i="4"/>
  <c r="C122" i="4"/>
  <c r="J75" i="4"/>
  <c r="D74" i="4" l="1"/>
  <c r="D122" i="4" s="1"/>
  <c r="P147" i="4"/>
  <c r="G124" i="4"/>
  <c r="G123" i="4"/>
  <c r="G125" i="4"/>
  <c r="F110" i="4"/>
  <c r="G110" i="4"/>
  <c r="D109" i="4"/>
  <c r="D125" i="4" s="1"/>
  <c r="H125" i="4"/>
  <c r="H110" i="4"/>
  <c r="H123" i="4"/>
  <c r="D88" i="4"/>
  <c r="F122" i="4"/>
  <c r="F124" i="4"/>
  <c r="F123" i="4"/>
  <c r="F125" i="4"/>
  <c r="E123" i="4" l="1"/>
  <c r="E125" i="4"/>
  <c r="D123" i="4" l="1"/>
  <c r="D110" i="4"/>
  <c r="E127" i="4" l="1"/>
  <c r="E124" i="4"/>
  <c r="D124" i="4" l="1"/>
  <c r="D131" i="4" l="1"/>
</calcChain>
</file>

<file path=xl/sharedStrings.xml><?xml version="1.0" encoding="utf-8"?>
<sst xmlns="http://schemas.openxmlformats.org/spreadsheetml/2006/main" count="197" uniqueCount="167">
  <si>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</si>
  <si>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</si>
  <si>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</si>
  <si>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</si>
  <si>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</si>
  <si>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</si>
  <si>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</si>
  <si>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</si>
  <si>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</si>
  <si>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</si>
  <si>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</si>
  <si>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</si>
  <si>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</si>
  <si>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</si>
  <si>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</si>
  <si>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</si>
  <si>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</si>
  <si>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</si>
  <si>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</si>
  <si>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</si>
  <si>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</si>
  <si>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</si>
  <si>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</si>
  <si>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</si>
  <si>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</si>
  <si>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</si>
  <si>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</si>
  <si>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</si>
  <si>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</si>
  <si>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</si>
  <si>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</si>
  <si>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</si>
  <si>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</si>
  <si>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</si>
  <si>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</si>
  <si>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</si>
  <si>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</si>
  <si>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</si>
  <si>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</si>
  <si>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</si>
  <si>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</si>
  <si>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</si>
  <si>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</si>
  <si>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</si>
  <si>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</si>
  <si>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</si>
  <si>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</si>
  <si>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</si>
  <si>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</si>
  <si>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</si>
  <si>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</si>
  <si>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</si>
  <si>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</si>
  <si>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</si>
  <si>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</si>
  <si>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</si>
  <si>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</si>
  <si>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</si>
  <si>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</si>
  <si>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</si>
  <si>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</si>
  <si>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</si>
  <si>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</si>
  <si>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</si>
  <si>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</si>
  <si>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</si>
  <si>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</si>
  <si>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</si>
  <si>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</si>
  <si>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</si>
  <si>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</si>
  <si>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</si>
  <si>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</si>
  <si>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</si>
  <si>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</si>
  <si>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</si>
  <si>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</si>
  <si>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</si>
  <si>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</si>
  <si>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</si>
  <si>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</si>
  <si>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</si>
  <si>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</si>
  <si>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</si>
  <si>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</si>
  <si>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</si>
  <si>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</si>
  <si>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</si>
  <si>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</si>
  <si>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</si>
  <si>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</si>
  <si>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</si>
  <si>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</si>
  <si>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</si>
  <si>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</si>
  <si>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</si>
  <si>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</si>
  <si>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</si>
  <si>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</si>
  <si>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</si>
  <si>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</si>
  <si>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</si>
  <si>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</si>
  <si>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</si>
  <si>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</si>
  <si>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</si>
  <si>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</si>
  <si>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</si>
  <si>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</si>
  <si>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</si>
  <si>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</si>
  <si>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</si>
  <si>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</si>
  <si>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</si>
  <si>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</si>
  <si>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</si>
  <si>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</si>
  <si>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</si>
  <si>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</si>
  <si>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</si>
  <si>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</si>
  <si>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</si>
  <si>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</si>
  <si>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</si>
  <si>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</si>
  <si>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</si>
  <si>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</si>
  <si>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</si>
  <si>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</si>
  <si>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</si>
  <si>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</si>
  <si>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</si>
  <si>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</si>
  <si>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02000323</t>
  </si>
  <si>
    <t>комунальне підприємство</t>
  </si>
  <si>
    <t>м. Суми</t>
  </si>
  <si>
    <t>Сумська міська рада</t>
  </si>
  <si>
    <t>охорона здоров'я</t>
  </si>
  <si>
    <t>86.10</t>
  </si>
  <si>
    <t>тис. грн.</t>
  </si>
  <si>
    <t>комунальна</t>
  </si>
  <si>
    <t>0542788440</t>
  </si>
  <si>
    <t>діяльність лікарських закладів</t>
  </si>
  <si>
    <t>Середня змінена</t>
  </si>
  <si>
    <t>Ольга ЧИРВА</t>
  </si>
  <si>
    <t>фонд ЗП</t>
  </si>
  <si>
    <t xml:space="preserve">ФІНАНСОВИЙ  ПЛАН ПІДПРИЄМСТВА </t>
  </si>
  <si>
    <t>40022, м. Суми, вул. Троїцька, буд. 20</t>
  </si>
  <si>
    <t xml:space="preserve">КНП "Клінічний перинатальний центр Пресвятої Діви Марії" СМР </t>
  </si>
  <si>
    <t xml:space="preserve">Директор     </t>
  </si>
  <si>
    <t>Начальник Управління внутрішнього контролю та аудиту Сумської міської ради</t>
  </si>
  <si>
    <t>( керівник уповноваженого органу управління  )</t>
  </si>
  <si>
    <t>(рішення виконкому Сумської міської ради)</t>
  </si>
  <si>
    <t>М.П.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</si>
  <si>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</si>
  <si>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</si>
  <si>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</si>
  <si>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</si>
  <si>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</si>
  <si>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на  2024   рік</t>
  </si>
  <si>
    <t>1019.1</t>
  </si>
  <si>
    <t>Інші операційні доходи, які не включені в рядки 1011-1018, в т.ч.</t>
  </si>
  <si>
    <t>Компенсація витрат на заробітну плату фонду (ТПО)</t>
  </si>
  <si>
    <t>Х</t>
  </si>
  <si>
    <t xml:space="preserve">Додаток </t>
  </si>
  <si>
    <t>до рішення виконавчого комітету</t>
  </si>
  <si>
    <t>від 26.12.2024 № 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</si>
</sst>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_(* #,##0.00_);_(* \(#,##0.00\);_(* &quot;-&quot;_);_(@_)"/>
    <numFmt numFmtId="166" formatCode="0.0"/>
    <numFmt numFmtId="167" formatCode="0.0%"/>
    <numFmt numFmtId="168" formatCode="_-* #,##0.0\ _₽_-;\-* #,##0.0\ _₽_-;_-* &quot;-&quot;?\ _₽_-;_-@_-"/>
    <numFmt numFmtId="169" formatCode="_-* #,##0.0\ _₴_-;\-* #,##0.0\ _₴_-;_-* &quot;-&quot;?\ _₴_-;_-@_-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FFF5CE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5" fontId="7" fillId="0" borderId="3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/>
    </xf>
    <xf numFmtId="166" fontId="2" fillId="0" borderId="3" xfId="0" quotePrefix="1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 wrapText="1"/>
    </xf>
    <xf numFmtId="166" fontId="16" fillId="3" borderId="3" xfId="0" applyNumberFormat="1" applyFont="1" applyFill="1" applyBorder="1" applyAlignment="1">
      <alignment horizontal="center" vertical="center" wrapText="1"/>
    </xf>
    <xf numFmtId="167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3" borderId="0" xfId="0" quotePrefix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166" fontId="15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center" vertical="center" wrapText="1"/>
    </xf>
    <xf numFmtId="166" fontId="2" fillId="5" borderId="3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Alignment="1">
      <alignment vertical="center"/>
    </xf>
    <xf numFmtId="168" fontId="4" fillId="0" borderId="0" xfId="0" applyNumberFormat="1" applyFont="1" applyAlignment="1">
      <alignment vertical="center"/>
    </xf>
    <xf numFmtId="166" fontId="6" fillId="2" borderId="8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applyNumberFormat="1" applyFont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166" fontId="14" fillId="3" borderId="0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66" fontId="14" fillId="4" borderId="3" xfId="0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6" fontId="14" fillId="0" borderId="3" xfId="0" applyNumberFormat="1" applyFont="1" applyBorder="1" applyAlignment="1">
      <alignment vertical="center"/>
    </xf>
    <xf numFmtId="166" fontId="13" fillId="2" borderId="3" xfId="0" applyNumberFormat="1" applyFont="1" applyFill="1" applyBorder="1" applyAlignment="1">
      <alignment horizontal="center" vertical="center" wrapText="1"/>
    </xf>
    <xf numFmtId="166" fontId="13" fillId="2" borderId="8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169" fontId="1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  <sheetName val="1993"/>
      <sheetName val="Infor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379"/>
  <sheetViews>
    <sheetView tabSelected="1" view="pageBreakPreview" zoomScale="80" zoomScaleNormal="80" zoomScaleSheetLayoutView="80" workbookViewId="0">
      <pane ySplit="1" topLeftCell="A2" activePane="bottomLeft" state="frozen"/>
      <selection pane="bottomLeft" activeCell="E8" sqref="E8"/>
    </sheetView>
  </sheetViews>
  <sheetFormatPr defaultColWidth="8.85546875" defaultRowHeight="18.75" x14ac:dyDescent="0.2"/>
  <cols>
    <col min="1" max="1" width="60" style="1" customWidth="1"/>
    <col min="2" max="2" width="10.85546875" style="80" customWidth="1"/>
    <col min="3" max="3" width="16.42578125" style="80" customWidth="1"/>
    <col min="4" max="4" width="16.42578125" style="90" customWidth="1"/>
    <col min="5" max="5" width="16" style="1" customWidth="1"/>
    <col min="6" max="6" width="15.42578125" style="108" customWidth="1"/>
    <col min="7" max="7" width="18.140625" style="1" customWidth="1"/>
    <col min="8" max="8" width="19.8554687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4" width="0" style="1" hidden="1" customWidth="1"/>
    <col min="15" max="15" width="15.28515625" style="42" hidden="1" customWidth="1"/>
    <col min="16" max="16" width="13.7109375" style="1" hidden="1" customWidth="1"/>
    <col min="17" max="17" width="13" style="1" hidden="1" customWidth="1"/>
    <col min="18" max="18" width="12.85546875" style="1" hidden="1" customWidth="1"/>
    <col min="19" max="20" width="10.5703125" style="1" hidden="1" customWidth="1"/>
    <col min="21" max="21" width="0" style="1" hidden="1" customWidth="1"/>
    <col min="22" max="22" width="11.5703125" style="1" customWidth="1"/>
    <col min="23" max="23" width="9.7109375" style="1" bestFit="1" customWidth="1"/>
    <col min="24" max="24" width="11.85546875" style="1" customWidth="1"/>
    <col min="25" max="26" width="9.7109375" style="1" bestFit="1" customWidth="1"/>
    <col min="27" max="27" width="21.7109375" style="1" customWidth="1"/>
    <col min="28" max="28" width="11.5703125" style="1" bestFit="1" customWidth="1"/>
    <col min="29" max="16384" width="8.85546875" style="1"/>
  </cols>
  <sheetData>
    <row r="1" spans="2:15" x14ac:dyDescent="0.2">
      <c r="F1" s="188" t="s">
        <v>164</v>
      </c>
      <c r="G1" s="188"/>
      <c r="H1" s="188"/>
    </row>
    <row r="2" spans="2:15" x14ac:dyDescent="0.2">
      <c r="B2" s="156"/>
      <c r="C2" s="156"/>
      <c r="F2" s="188" t="s">
        <v>165</v>
      </c>
      <c r="G2" s="188"/>
      <c r="H2" s="188"/>
    </row>
    <row r="3" spans="2:15" x14ac:dyDescent="0.2">
      <c r="B3" s="139"/>
      <c r="C3" s="139"/>
      <c r="D3" s="139"/>
      <c r="F3" s="189" t="s">
        <v>166</v>
      </c>
      <c r="G3" s="189"/>
      <c r="H3" s="189"/>
      <c r="O3" s="1"/>
    </row>
    <row r="4" spans="2:15" x14ac:dyDescent="0.2">
      <c r="B4" s="139"/>
      <c r="C4" s="139"/>
      <c r="D4" s="139"/>
      <c r="F4" s="42" t="s">
        <v>46</v>
      </c>
      <c r="H4" s="41"/>
      <c r="O4" s="1"/>
    </row>
    <row r="5" spans="2:15" x14ac:dyDescent="0.2">
      <c r="B5" s="139"/>
      <c r="C5" s="139"/>
      <c r="D5" s="139"/>
      <c r="F5" s="43"/>
      <c r="G5" s="140"/>
      <c r="H5" s="141"/>
      <c r="O5" s="1"/>
    </row>
    <row r="6" spans="2:15" x14ac:dyDescent="0.2">
      <c r="B6" s="139"/>
      <c r="C6" s="139"/>
      <c r="D6" s="139"/>
      <c r="F6" s="160" t="s">
        <v>152</v>
      </c>
      <c r="G6" s="160"/>
      <c r="H6" s="160"/>
      <c r="O6" s="1"/>
    </row>
    <row r="7" spans="2:15" x14ac:dyDescent="0.2">
      <c r="B7" s="139"/>
      <c r="C7" s="139"/>
      <c r="D7" s="139"/>
      <c r="F7" s="43"/>
      <c r="G7" s="140"/>
      <c r="H7" s="141"/>
      <c r="O7" s="1"/>
    </row>
    <row r="8" spans="2:15" x14ac:dyDescent="0.2">
      <c r="B8" s="139"/>
      <c r="C8" s="139"/>
      <c r="D8" s="139"/>
      <c r="F8" s="44" t="s">
        <v>153</v>
      </c>
      <c r="H8" s="41"/>
      <c r="O8" s="1"/>
    </row>
    <row r="9" spans="2:15" x14ac:dyDescent="0.2">
      <c r="B9" s="139"/>
      <c r="C9" s="139"/>
      <c r="D9" s="139"/>
      <c r="F9" s="43"/>
      <c r="G9" s="140"/>
      <c r="H9" s="141"/>
      <c r="O9" s="1"/>
    </row>
    <row r="10" spans="2:15" x14ac:dyDescent="0.2">
      <c r="B10" s="139"/>
      <c r="C10" s="139"/>
      <c r="D10" s="139"/>
      <c r="F10" s="44" t="s">
        <v>43</v>
      </c>
      <c r="H10" s="41"/>
      <c r="O10" s="1"/>
    </row>
    <row r="11" spans="2:15" x14ac:dyDescent="0.2">
      <c r="B11" s="139"/>
      <c r="C11" s="139"/>
      <c r="D11" s="139"/>
      <c r="F11" s="44"/>
      <c r="H11" s="41"/>
      <c r="O11" s="1"/>
    </row>
    <row r="12" spans="2:15" ht="23.25" customHeight="1" x14ac:dyDescent="0.2">
      <c r="B12" s="139"/>
      <c r="C12" s="139"/>
      <c r="D12" s="139"/>
      <c r="E12" s="139"/>
      <c r="F12" s="42" t="s">
        <v>45</v>
      </c>
      <c r="H12" s="41"/>
      <c r="O12" s="1"/>
    </row>
    <row r="13" spans="2:15" ht="37.5" customHeight="1" x14ac:dyDescent="0.2">
      <c r="B13" s="139"/>
      <c r="C13" s="139"/>
      <c r="D13" s="139"/>
      <c r="E13" s="139"/>
      <c r="F13" s="166" t="s">
        <v>150</v>
      </c>
      <c r="G13" s="166"/>
      <c r="H13" s="166"/>
      <c r="O13" s="1"/>
    </row>
    <row r="14" spans="2:15" ht="15" customHeight="1" x14ac:dyDescent="0.2">
      <c r="B14" s="139"/>
      <c r="C14" s="139"/>
      <c r="D14" s="139"/>
      <c r="E14" s="139"/>
      <c r="F14" s="167"/>
      <c r="G14" s="167"/>
      <c r="H14" s="167"/>
      <c r="O14" s="1"/>
    </row>
    <row r="15" spans="2:15" ht="18" customHeight="1" x14ac:dyDescent="0.2">
      <c r="B15" s="139"/>
      <c r="C15" s="139"/>
      <c r="D15" s="139"/>
      <c r="E15" s="139"/>
      <c r="F15" s="43"/>
      <c r="G15" s="140"/>
      <c r="H15" s="141"/>
      <c r="O15" s="1"/>
    </row>
    <row r="16" spans="2:15" ht="23.25" customHeight="1" x14ac:dyDescent="0.2">
      <c r="B16" s="139"/>
      <c r="C16" s="139"/>
      <c r="D16" s="139"/>
      <c r="E16" s="139"/>
      <c r="F16" s="44" t="s">
        <v>44</v>
      </c>
      <c r="H16" s="41"/>
      <c r="O16" s="1"/>
    </row>
    <row r="17" spans="1:15" ht="23.25" customHeight="1" x14ac:dyDescent="0.2">
      <c r="B17" s="139"/>
      <c r="C17" s="139"/>
      <c r="D17" s="139"/>
      <c r="E17" s="139"/>
      <c r="F17" s="43"/>
      <c r="G17" s="140"/>
      <c r="H17" s="141"/>
      <c r="O17" s="1"/>
    </row>
    <row r="18" spans="1:15" ht="23.25" customHeight="1" x14ac:dyDescent="0.2">
      <c r="B18" s="139"/>
      <c r="C18" s="139"/>
      <c r="D18" s="139"/>
      <c r="E18" s="139"/>
      <c r="F18" s="44" t="s">
        <v>43</v>
      </c>
      <c r="H18" s="41"/>
      <c r="O18" s="1"/>
    </row>
    <row r="19" spans="1:15" ht="23.25" customHeight="1" x14ac:dyDescent="0.2">
      <c r="B19" s="139"/>
      <c r="C19" s="139"/>
      <c r="D19" s="139"/>
      <c r="E19" s="139"/>
      <c r="F19" s="42"/>
      <c r="H19" s="41"/>
      <c r="O19" s="1"/>
    </row>
    <row r="20" spans="1:15" x14ac:dyDescent="0.2">
      <c r="B20" s="139"/>
      <c r="C20" s="139"/>
      <c r="D20" s="139"/>
      <c r="E20" s="139"/>
      <c r="F20" s="42" t="s">
        <v>45</v>
      </c>
      <c r="O20" s="1"/>
    </row>
    <row r="21" spans="1:15" x14ac:dyDescent="0.2">
      <c r="B21" s="1"/>
      <c r="C21" s="1"/>
      <c r="D21" s="1"/>
      <c r="F21" s="45"/>
      <c r="G21" s="142"/>
      <c r="H21" s="142"/>
      <c r="O21" s="1"/>
    </row>
    <row r="22" spans="1:15" x14ac:dyDescent="0.2">
      <c r="A22" s="40"/>
      <c r="B22" s="1"/>
      <c r="C22" s="1"/>
      <c r="D22" s="1"/>
      <c r="F22" s="44" t="s">
        <v>151</v>
      </c>
      <c r="O22" s="1"/>
    </row>
    <row r="23" spans="1:15" x14ac:dyDescent="0.2">
      <c r="B23" s="1"/>
      <c r="C23" s="1"/>
      <c r="D23" s="1"/>
      <c r="F23" s="43"/>
      <c r="G23" s="140"/>
      <c r="H23" s="140"/>
      <c r="O23" s="1"/>
    </row>
    <row r="24" spans="1:15" x14ac:dyDescent="0.2">
      <c r="A24" s="40"/>
      <c r="B24" s="1"/>
      <c r="C24" s="1"/>
      <c r="D24" s="1"/>
      <c r="F24" s="44" t="s">
        <v>44</v>
      </c>
      <c r="G24" s="40"/>
      <c r="H24" s="40"/>
      <c r="O24" s="1"/>
    </row>
    <row r="25" spans="1:15" x14ac:dyDescent="0.2">
      <c r="B25" s="1"/>
      <c r="C25" s="1"/>
      <c r="D25" s="1"/>
      <c r="F25" s="43"/>
      <c r="G25" s="140"/>
      <c r="H25" s="140"/>
      <c r="O25" s="1"/>
    </row>
    <row r="26" spans="1:15" x14ac:dyDescent="0.2">
      <c r="A26" s="40"/>
      <c r="B26" s="1"/>
      <c r="C26" s="1"/>
      <c r="D26" s="1"/>
      <c r="F26" s="44" t="s">
        <v>43</v>
      </c>
      <c r="G26" s="40"/>
      <c r="H26" s="40"/>
      <c r="O26" s="1"/>
    </row>
    <row r="27" spans="1:15" x14ac:dyDescent="0.2">
      <c r="A27" s="40"/>
      <c r="B27" s="1"/>
      <c r="C27" s="1"/>
      <c r="D27" s="1"/>
      <c r="F27" s="44"/>
      <c r="G27" s="60" t="s">
        <v>62</v>
      </c>
      <c r="H27" s="77"/>
      <c r="O27" s="1"/>
    </row>
    <row r="28" spans="1:15" x14ac:dyDescent="0.2">
      <c r="A28" s="40"/>
      <c r="B28" s="1"/>
      <c r="C28" s="1"/>
      <c r="D28" s="1"/>
      <c r="F28" s="44"/>
      <c r="G28" s="60" t="s">
        <v>63</v>
      </c>
      <c r="H28" s="77"/>
      <c r="O28" s="1"/>
    </row>
    <row r="29" spans="1:15" x14ac:dyDescent="0.2">
      <c r="A29" s="40"/>
      <c r="B29" s="1"/>
      <c r="C29" s="1"/>
      <c r="D29" s="1"/>
      <c r="F29" s="44"/>
      <c r="G29" s="60" t="s">
        <v>65</v>
      </c>
      <c r="H29" s="77" t="s">
        <v>163</v>
      </c>
      <c r="O29" s="1"/>
    </row>
    <row r="30" spans="1:15" ht="20.25" customHeight="1" x14ac:dyDescent="0.2">
      <c r="A30" s="40"/>
      <c r="B30" s="1"/>
      <c r="C30" s="1"/>
      <c r="D30" s="1"/>
      <c r="F30" s="44"/>
      <c r="G30" s="161" t="s">
        <v>64</v>
      </c>
      <c r="H30" s="162"/>
      <c r="O30" s="1"/>
    </row>
    <row r="32" spans="1:15" x14ac:dyDescent="0.2">
      <c r="B32" s="163"/>
      <c r="C32" s="163"/>
      <c r="D32" s="91"/>
      <c r="E32" s="39"/>
      <c r="F32" s="109"/>
      <c r="G32" s="164" t="s">
        <v>42</v>
      </c>
      <c r="H32" s="165"/>
    </row>
    <row r="33" spans="1:15" ht="31.5" customHeight="1" x14ac:dyDescent="0.2">
      <c r="A33" s="36" t="s">
        <v>41</v>
      </c>
      <c r="B33" s="157" t="s">
        <v>148</v>
      </c>
      <c r="C33" s="157"/>
      <c r="D33" s="158"/>
      <c r="E33" s="38" t="s">
        <v>40</v>
      </c>
      <c r="F33" s="110"/>
      <c r="G33" s="159" t="s">
        <v>133</v>
      </c>
      <c r="H33" s="159"/>
    </row>
    <row r="34" spans="1:15" ht="21.75" customHeight="1" x14ac:dyDescent="0.2">
      <c r="A34" s="36" t="s">
        <v>39</v>
      </c>
      <c r="B34" s="157" t="s">
        <v>134</v>
      </c>
      <c r="C34" s="157"/>
      <c r="D34" s="158"/>
      <c r="E34" s="38" t="s">
        <v>38</v>
      </c>
      <c r="F34" s="111"/>
      <c r="G34" s="168">
        <v>430</v>
      </c>
      <c r="H34" s="168"/>
    </row>
    <row r="35" spans="1:15" ht="18.75" customHeight="1" x14ac:dyDescent="0.2">
      <c r="A35" s="36" t="s">
        <v>37</v>
      </c>
      <c r="B35" s="157" t="s">
        <v>135</v>
      </c>
      <c r="C35" s="157"/>
      <c r="D35" s="92"/>
      <c r="E35" s="38" t="s">
        <v>36</v>
      </c>
      <c r="F35" s="111"/>
      <c r="G35" s="168">
        <v>5910136600</v>
      </c>
      <c r="H35" s="168"/>
    </row>
    <row r="36" spans="1:15" x14ac:dyDescent="0.2">
      <c r="A36" s="36" t="s">
        <v>35</v>
      </c>
      <c r="B36" s="157" t="s">
        <v>136</v>
      </c>
      <c r="C36" s="157"/>
      <c r="D36" s="158"/>
      <c r="E36" s="38" t="s">
        <v>34</v>
      </c>
      <c r="F36" s="112"/>
      <c r="G36" s="168">
        <v>17184</v>
      </c>
      <c r="H36" s="168"/>
    </row>
    <row r="37" spans="1:15" ht="18" customHeight="1" x14ac:dyDescent="0.2">
      <c r="A37" s="36" t="s">
        <v>33</v>
      </c>
      <c r="B37" s="157" t="s">
        <v>137</v>
      </c>
      <c r="C37" s="157"/>
      <c r="D37" s="158"/>
      <c r="E37" s="38" t="s">
        <v>32</v>
      </c>
      <c r="F37" s="112"/>
      <c r="G37" s="168"/>
      <c r="H37" s="168"/>
    </row>
    <row r="38" spans="1:15" ht="19.5" customHeight="1" x14ac:dyDescent="0.2">
      <c r="A38" s="36" t="s">
        <v>31</v>
      </c>
      <c r="B38" s="157" t="s">
        <v>142</v>
      </c>
      <c r="C38" s="157"/>
      <c r="D38" s="158"/>
      <c r="E38" s="37" t="s">
        <v>30</v>
      </c>
      <c r="F38" s="112"/>
      <c r="G38" s="168" t="s">
        <v>138</v>
      </c>
      <c r="H38" s="168"/>
    </row>
    <row r="39" spans="1:15" ht="21" customHeight="1" x14ac:dyDescent="0.2">
      <c r="A39" s="36" t="s">
        <v>29</v>
      </c>
      <c r="B39" s="171" t="s">
        <v>139</v>
      </c>
      <c r="C39" s="172"/>
      <c r="D39" s="93"/>
      <c r="E39" s="173" t="s">
        <v>28</v>
      </c>
      <c r="F39" s="173"/>
      <c r="G39" s="173"/>
      <c r="H39" s="24"/>
    </row>
    <row r="40" spans="1:15" ht="18.75" customHeight="1" x14ac:dyDescent="0.2">
      <c r="A40" s="36" t="s">
        <v>27</v>
      </c>
      <c r="B40" s="174" t="s">
        <v>140</v>
      </c>
      <c r="C40" s="175"/>
      <c r="D40" s="94"/>
      <c r="E40" s="173" t="s">
        <v>26</v>
      </c>
      <c r="F40" s="173"/>
      <c r="G40" s="173"/>
      <c r="H40" s="32"/>
    </row>
    <row r="41" spans="1:15" ht="21" customHeight="1" x14ac:dyDescent="0.2">
      <c r="A41" s="36" t="s">
        <v>25</v>
      </c>
      <c r="B41" s="176" t="s">
        <v>147</v>
      </c>
      <c r="C41" s="176"/>
      <c r="D41" s="176"/>
      <c r="E41" s="176"/>
      <c r="F41" s="176"/>
      <c r="G41" s="176"/>
      <c r="H41" s="176"/>
      <c r="I41" s="176"/>
    </row>
    <row r="42" spans="1:15" ht="18.75" customHeight="1" x14ac:dyDescent="0.2">
      <c r="A42" s="36" t="s">
        <v>24</v>
      </c>
      <c r="B42" s="177" t="s">
        <v>141</v>
      </c>
      <c r="C42" s="177"/>
      <c r="D42" s="177"/>
      <c r="E42" s="177"/>
      <c r="F42" s="113"/>
      <c r="G42" s="55"/>
      <c r="H42" s="56"/>
    </row>
    <row r="43" spans="1:15" ht="18.75" customHeight="1" x14ac:dyDescent="0.2">
      <c r="A43" s="36" t="s">
        <v>23</v>
      </c>
      <c r="B43" s="176" t="s">
        <v>144</v>
      </c>
      <c r="C43" s="176"/>
      <c r="D43" s="176"/>
      <c r="E43" s="176"/>
      <c r="F43" s="176"/>
      <c r="G43" s="57"/>
      <c r="H43" s="58"/>
    </row>
    <row r="44" spans="1:15" ht="23.25" customHeight="1" x14ac:dyDescent="0.2">
      <c r="A44" s="169"/>
      <c r="B44" s="170"/>
      <c r="C44" s="170"/>
      <c r="D44" s="170"/>
      <c r="E44" s="170"/>
      <c r="F44" s="170"/>
      <c r="G44" s="170"/>
      <c r="H44" s="170"/>
    </row>
    <row r="45" spans="1:15" x14ac:dyDescent="0.2">
      <c r="A45" s="169" t="s">
        <v>146</v>
      </c>
      <c r="B45" s="169"/>
      <c r="C45" s="169"/>
      <c r="D45" s="169"/>
      <c r="E45" s="169"/>
      <c r="F45" s="169"/>
      <c r="G45" s="169"/>
      <c r="H45" s="169"/>
    </row>
    <row r="46" spans="1:15" x14ac:dyDescent="0.2">
      <c r="A46" s="178" t="s">
        <v>159</v>
      </c>
      <c r="B46" s="178"/>
      <c r="C46" s="178"/>
      <c r="D46" s="178"/>
      <c r="E46" s="178"/>
      <c r="F46" s="178"/>
      <c r="G46" s="178"/>
      <c r="H46" s="178"/>
    </row>
    <row r="47" spans="1:15" x14ac:dyDescent="0.2">
      <c r="A47" s="81"/>
      <c r="B47" s="35"/>
      <c r="C47" s="81"/>
      <c r="D47" s="95"/>
      <c r="E47" s="81"/>
      <c r="F47" s="114"/>
      <c r="G47" s="81"/>
      <c r="H47" s="81" t="s">
        <v>61</v>
      </c>
    </row>
    <row r="48" spans="1:15" s="33" customFormat="1" ht="18.75" customHeight="1" x14ac:dyDescent="0.2">
      <c r="A48" s="179" t="s">
        <v>22</v>
      </c>
      <c r="B48" s="180" t="s">
        <v>21</v>
      </c>
      <c r="C48" s="180" t="s">
        <v>54</v>
      </c>
      <c r="D48" s="181" t="s">
        <v>55</v>
      </c>
      <c r="E48" s="180" t="s">
        <v>56</v>
      </c>
      <c r="F48" s="180"/>
      <c r="G48" s="180"/>
      <c r="H48" s="180"/>
      <c r="O48" s="124"/>
    </row>
    <row r="49" spans="1:28" s="33" customFormat="1" ht="61.5" customHeight="1" x14ac:dyDescent="0.2">
      <c r="A49" s="179"/>
      <c r="B49" s="180"/>
      <c r="C49" s="180"/>
      <c r="D49" s="182"/>
      <c r="E49" s="34" t="s">
        <v>57</v>
      </c>
      <c r="F49" s="34" t="s">
        <v>58</v>
      </c>
      <c r="G49" s="34" t="s">
        <v>59</v>
      </c>
      <c r="H49" s="34" t="s">
        <v>60</v>
      </c>
      <c r="O49" s="124"/>
    </row>
    <row r="50" spans="1:28" x14ac:dyDescent="0.2">
      <c r="A50" s="26">
        <v>1</v>
      </c>
      <c r="B50" s="24">
        <v>2</v>
      </c>
      <c r="C50" s="24">
        <v>3</v>
      </c>
      <c r="D50" s="96">
        <v>4</v>
      </c>
      <c r="E50" s="24">
        <v>5</v>
      </c>
      <c r="F50" s="24">
        <v>6</v>
      </c>
      <c r="G50" s="24">
        <v>7</v>
      </c>
      <c r="H50" s="24">
        <v>8</v>
      </c>
    </row>
    <row r="51" spans="1:28" x14ac:dyDescent="0.2">
      <c r="A51" s="185" t="s">
        <v>20</v>
      </c>
      <c r="B51" s="185"/>
      <c r="C51" s="185"/>
      <c r="D51" s="185"/>
      <c r="E51" s="185"/>
      <c r="F51" s="185"/>
      <c r="G51" s="185"/>
      <c r="H51" s="185"/>
      <c r="Q51" s="17"/>
      <c r="R51" s="17"/>
      <c r="S51" s="17"/>
      <c r="T51" s="17"/>
    </row>
    <row r="52" spans="1:28" s="31" customFormat="1" ht="18.75" customHeight="1" x14ac:dyDescent="0.2">
      <c r="A52" s="186" t="s">
        <v>19</v>
      </c>
      <c r="B52" s="186"/>
      <c r="C52" s="186"/>
      <c r="D52" s="186"/>
      <c r="E52" s="186"/>
      <c r="F52" s="186"/>
      <c r="G52" s="186"/>
      <c r="H52" s="186"/>
      <c r="O52" s="125"/>
    </row>
    <row r="53" spans="1:28" s="31" customFormat="1" ht="27.75" customHeight="1" x14ac:dyDescent="0.2">
      <c r="A53" s="13" t="s">
        <v>76</v>
      </c>
      <c r="B53" s="20">
        <v>1000</v>
      </c>
      <c r="C53" s="71">
        <f>C54+C55</f>
        <v>86250.5</v>
      </c>
      <c r="D53" s="86">
        <f>E53+F53+G53+H53</f>
        <v>96298.3</v>
      </c>
      <c r="E53" s="72">
        <f>E54+E55</f>
        <v>20625.3</v>
      </c>
      <c r="F53" s="71">
        <f>F54+F55</f>
        <v>22752</v>
      </c>
      <c r="G53" s="73">
        <f>G54+G55</f>
        <v>26841.200000000001</v>
      </c>
      <c r="H53" s="73">
        <f>H54+H55</f>
        <v>26079.8</v>
      </c>
      <c r="O53" s="126"/>
      <c r="Q53" s="101"/>
    </row>
    <row r="54" spans="1:28" s="31" customFormat="1" ht="38.25" customHeight="1" x14ac:dyDescent="0.2">
      <c r="A54" s="61" t="s">
        <v>154</v>
      </c>
      <c r="B54" s="29">
        <v>1001</v>
      </c>
      <c r="C54" s="51">
        <v>73252</v>
      </c>
      <c r="D54" s="51">
        <f>E54+F54+G54+H54</f>
        <v>79502.8</v>
      </c>
      <c r="E54" s="59">
        <v>16849.8</v>
      </c>
      <c r="F54" s="102">
        <v>19712</v>
      </c>
      <c r="G54" s="51">
        <v>21411.200000000001</v>
      </c>
      <c r="H54" s="51">
        <v>21529.8</v>
      </c>
      <c r="I54" s="143"/>
      <c r="J54" s="143"/>
      <c r="K54" s="143"/>
      <c r="L54" s="143"/>
      <c r="M54" s="143"/>
      <c r="N54" s="143"/>
      <c r="O54" s="144"/>
      <c r="P54" s="143"/>
      <c r="Q54" s="143"/>
      <c r="R54" s="145"/>
      <c r="S54" s="143"/>
      <c r="T54" s="143"/>
      <c r="U54" s="143"/>
      <c r="V54" s="143"/>
    </row>
    <row r="55" spans="1:28" s="31" customFormat="1" ht="23.25" customHeight="1" x14ac:dyDescent="0.2">
      <c r="A55" s="28" t="s">
        <v>155</v>
      </c>
      <c r="B55" s="29">
        <v>1002</v>
      </c>
      <c r="C55" s="51">
        <v>12998.5</v>
      </c>
      <c r="D55" s="65">
        <f>E55+F55+G55+H55</f>
        <v>16795.5</v>
      </c>
      <c r="E55" s="59">
        <v>3775.5</v>
      </c>
      <c r="F55" s="59">
        <v>3040</v>
      </c>
      <c r="G55" s="59">
        <v>5430</v>
      </c>
      <c r="H55" s="59">
        <v>4550</v>
      </c>
      <c r="I55" s="143"/>
      <c r="J55" s="143"/>
      <c r="K55" s="143"/>
      <c r="L55" s="143"/>
      <c r="M55" s="143"/>
      <c r="N55" s="143"/>
      <c r="O55" s="144"/>
      <c r="P55" s="143"/>
      <c r="Q55" s="143"/>
      <c r="R55" s="143"/>
      <c r="S55" s="143"/>
      <c r="T55" s="143"/>
      <c r="U55" s="143"/>
      <c r="V55" s="146"/>
    </row>
    <row r="56" spans="1:28" s="31" customFormat="1" x14ac:dyDescent="0.2">
      <c r="A56" s="13" t="s">
        <v>77</v>
      </c>
      <c r="B56" s="20">
        <v>1010</v>
      </c>
      <c r="C56" s="71">
        <f t="shared" ref="C56" si="0">SUM(C57:C65)</f>
        <v>19614.199999999997</v>
      </c>
      <c r="D56" s="71">
        <f>SUM(D57:D65)</f>
        <v>26242.400000000001</v>
      </c>
      <c r="E56" s="71">
        <f t="shared" ref="E56:H56" si="1">SUM(E57:E65)</f>
        <v>3144.3999999999996</v>
      </c>
      <c r="F56" s="71">
        <f t="shared" si="1"/>
        <v>9473.1</v>
      </c>
      <c r="G56" s="71">
        <f t="shared" si="1"/>
        <v>9511.4000000000015</v>
      </c>
      <c r="H56" s="71">
        <f t="shared" si="1"/>
        <v>4113.5</v>
      </c>
      <c r="I56" s="143"/>
      <c r="J56" s="143"/>
      <c r="K56" s="143"/>
      <c r="L56" s="143"/>
      <c r="M56" s="143"/>
      <c r="N56" s="143"/>
      <c r="O56" s="147"/>
      <c r="P56" s="143"/>
      <c r="Q56" s="143"/>
      <c r="R56" s="145"/>
      <c r="S56" s="143"/>
      <c r="T56" s="143"/>
      <c r="U56" s="143"/>
      <c r="V56" s="143"/>
    </row>
    <row r="57" spans="1:28" s="31" customFormat="1" ht="37.5" x14ac:dyDescent="0.2">
      <c r="A57" s="79" t="s">
        <v>93</v>
      </c>
      <c r="B57" s="14">
        <v>1011</v>
      </c>
      <c r="C57" s="51">
        <v>254.4</v>
      </c>
      <c r="D57" s="65">
        <f>E57+F57+G57+H57</f>
        <v>270</v>
      </c>
      <c r="E57" s="52">
        <v>164.1</v>
      </c>
      <c r="F57" s="52">
        <v>35.299999999999997</v>
      </c>
      <c r="G57" s="59">
        <v>35.299999999999997</v>
      </c>
      <c r="H57" s="52">
        <v>35.299999999999997</v>
      </c>
      <c r="I57" s="143"/>
      <c r="J57" s="143"/>
      <c r="K57" s="143"/>
      <c r="L57" s="143"/>
      <c r="M57" s="143"/>
      <c r="N57" s="143"/>
      <c r="O57" s="147"/>
      <c r="P57" s="143"/>
      <c r="Q57" s="143"/>
      <c r="R57" s="145"/>
      <c r="S57" s="145"/>
      <c r="T57" s="145"/>
      <c r="U57" s="143"/>
      <c r="V57" s="143"/>
    </row>
    <row r="58" spans="1:28" s="31" customFormat="1" x14ac:dyDescent="0.2">
      <c r="A58" s="79" t="s">
        <v>94</v>
      </c>
      <c r="B58" s="14">
        <v>1012</v>
      </c>
      <c r="C58" s="51">
        <v>0</v>
      </c>
      <c r="D58" s="51">
        <f>E58+F58+G58+H58</f>
        <v>0</v>
      </c>
      <c r="E58" s="52">
        <v>0</v>
      </c>
      <c r="F58" s="51">
        <v>0</v>
      </c>
      <c r="G58" s="49">
        <v>0</v>
      </c>
      <c r="H58" s="51">
        <v>0</v>
      </c>
      <c r="I58" s="143"/>
      <c r="J58" s="143"/>
      <c r="K58" s="143"/>
      <c r="L58" s="143"/>
      <c r="M58" s="143"/>
      <c r="N58" s="143"/>
      <c r="O58" s="147"/>
      <c r="P58" s="143"/>
      <c r="Q58" s="143"/>
      <c r="R58" s="143"/>
      <c r="S58" s="143"/>
      <c r="T58" s="143"/>
      <c r="U58" s="143"/>
      <c r="V58" s="143"/>
    </row>
    <row r="59" spans="1:28" s="31" customFormat="1" x14ac:dyDescent="0.2">
      <c r="A59" s="79" t="s">
        <v>95</v>
      </c>
      <c r="B59" s="14">
        <v>1013</v>
      </c>
      <c r="C59" s="51">
        <v>0</v>
      </c>
      <c r="D59" s="51">
        <f>E59+F59+G59+H59</f>
        <v>0</v>
      </c>
      <c r="E59" s="52">
        <v>0</v>
      </c>
      <c r="F59" s="51">
        <v>0</v>
      </c>
      <c r="G59" s="49">
        <v>0</v>
      </c>
      <c r="H59" s="51">
        <v>0</v>
      </c>
      <c r="I59" s="143"/>
      <c r="J59" s="143"/>
      <c r="K59" s="143"/>
      <c r="L59" s="143"/>
      <c r="M59" s="143"/>
      <c r="N59" s="143"/>
      <c r="O59" s="147"/>
      <c r="P59" s="143"/>
      <c r="Q59" s="143"/>
      <c r="R59" s="145"/>
      <c r="S59" s="143"/>
      <c r="T59" s="143"/>
      <c r="U59" s="143"/>
      <c r="V59" s="143"/>
    </row>
    <row r="60" spans="1:28" s="31" customFormat="1" x14ac:dyDescent="0.2">
      <c r="A60" s="79" t="s">
        <v>96</v>
      </c>
      <c r="B60" s="14">
        <v>1014</v>
      </c>
      <c r="C60" s="51">
        <v>15345.4</v>
      </c>
      <c r="D60" s="51">
        <f>E60+F60+G60+H60</f>
        <v>20370.400000000001</v>
      </c>
      <c r="E60" s="59">
        <v>1298.3</v>
      </c>
      <c r="F60" s="59">
        <v>9065.1</v>
      </c>
      <c r="G60" s="59">
        <v>7936.6</v>
      </c>
      <c r="H60" s="59">
        <v>2070.4</v>
      </c>
      <c r="I60" s="143"/>
      <c r="J60" s="143"/>
      <c r="K60" s="143"/>
      <c r="L60" s="143"/>
      <c r="M60" s="143"/>
      <c r="N60" s="143"/>
      <c r="O60" s="147"/>
      <c r="P60" s="143"/>
      <c r="Q60" s="143"/>
      <c r="R60" s="145"/>
      <c r="S60" s="143"/>
      <c r="T60" s="143"/>
      <c r="U60" s="143"/>
      <c r="V60" s="143"/>
      <c r="AB60" s="119"/>
    </row>
    <row r="61" spans="1:28" s="31" customFormat="1" ht="37.5" x14ac:dyDescent="0.2">
      <c r="A61" s="28" t="s">
        <v>97</v>
      </c>
      <c r="B61" s="14">
        <v>1015</v>
      </c>
      <c r="C61" s="51">
        <v>4011.3</v>
      </c>
      <c r="D61" s="65">
        <f>E61+F61+G61+H61</f>
        <v>5511.2999999999993</v>
      </c>
      <c r="E61" s="78">
        <v>1682</v>
      </c>
      <c r="F61" s="78">
        <v>372.7</v>
      </c>
      <c r="G61" s="78">
        <v>1511</v>
      </c>
      <c r="H61" s="78">
        <v>1945.6</v>
      </c>
      <c r="I61" s="143"/>
      <c r="J61" s="143"/>
      <c r="K61" s="143"/>
      <c r="L61" s="143"/>
      <c r="M61" s="143"/>
      <c r="N61" s="143"/>
      <c r="O61" s="147"/>
      <c r="P61" s="143"/>
      <c r="Q61" s="143"/>
      <c r="R61" s="143"/>
      <c r="S61" s="143"/>
      <c r="T61" s="143"/>
      <c r="U61" s="143"/>
      <c r="V61" s="143"/>
    </row>
    <row r="62" spans="1:28" s="31" customFormat="1" ht="20.25" customHeight="1" x14ac:dyDescent="0.2">
      <c r="A62" s="62" t="s">
        <v>98</v>
      </c>
      <c r="B62" s="14">
        <v>1016</v>
      </c>
      <c r="C62" s="49">
        <v>0</v>
      </c>
      <c r="D62" s="49">
        <f t="shared" ref="D62:D108" si="2">E62+F62+G62+H62</f>
        <v>0</v>
      </c>
      <c r="E62" s="52">
        <v>0</v>
      </c>
      <c r="F62" s="51">
        <v>0</v>
      </c>
      <c r="G62" s="49">
        <v>0</v>
      </c>
      <c r="H62" s="51">
        <v>0</v>
      </c>
      <c r="I62" s="143"/>
      <c r="J62" s="143"/>
      <c r="K62" s="143"/>
      <c r="L62" s="143"/>
      <c r="M62" s="143"/>
      <c r="N62" s="143"/>
      <c r="O62" s="147"/>
      <c r="P62" s="143"/>
      <c r="Q62" s="143"/>
      <c r="R62" s="143"/>
      <c r="S62" s="143"/>
      <c r="T62" s="143"/>
      <c r="U62" s="143"/>
      <c r="V62" s="143"/>
    </row>
    <row r="63" spans="1:28" s="31" customFormat="1" ht="37.5" x14ac:dyDescent="0.2">
      <c r="A63" s="79" t="s">
        <v>99</v>
      </c>
      <c r="B63" s="14">
        <v>1017</v>
      </c>
      <c r="C63" s="49">
        <v>0</v>
      </c>
      <c r="D63" s="49">
        <f t="shared" si="2"/>
        <v>0</v>
      </c>
      <c r="E63" s="52">
        <v>0</v>
      </c>
      <c r="F63" s="51">
        <v>0</v>
      </c>
      <c r="G63" s="49">
        <v>0</v>
      </c>
      <c r="H63" s="51">
        <v>0</v>
      </c>
      <c r="I63" s="143"/>
      <c r="J63" s="143"/>
      <c r="K63" s="143"/>
      <c r="L63" s="143"/>
      <c r="M63" s="143"/>
      <c r="N63" s="143"/>
      <c r="O63" s="147"/>
      <c r="P63" s="143"/>
      <c r="Q63" s="143"/>
      <c r="R63" s="145"/>
      <c r="S63" s="143"/>
      <c r="T63" s="143"/>
      <c r="U63" s="143"/>
      <c r="V63" s="143"/>
    </row>
    <row r="64" spans="1:28" s="31" customFormat="1" ht="37.5" x14ac:dyDescent="0.2">
      <c r="A64" s="104" t="s">
        <v>100</v>
      </c>
      <c r="B64" s="14">
        <v>1018</v>
      </c>
      <c r="C64" s="49">
        <v>3.1</v>
      </c>
      <c r="D64" s="65">
        <f t="shared" ref="D64:D66" si="3">E64+F64+G64+H64</f>
        <v>28.5</v>
      </c>
      <c r="E64" s="78">
        <v>0</v>
      </c>
      <c r="F64" s="65">
        <v>0</v>
      </c>
      <c r="G64" s="51">
        <v>28.5</v>
      </c>
      <c r="H64" s="65">
        <v>0</v>
      </c>
      <c r="I64" s="143"/>
      <c r="J64" s="143"/>
      <c r="K64" s="143"/>
      <c r="L64" s="143"/>
      <c r="M64" s="143"/>
      <c r="N64" s="143"/>
      <c r="O64" s="147"/>
      <c r="P64" s="143"/>
      <c r="Q64" s="143"/>
      <c r="R64" s="145"/>
      <c r="S64" s="143"/>
      <c r="T64" s="143"/>
      <c r="U64" s="143"/>
      <c r="V64" s="143"/>
    </row>
    <row r="65" spans="1:22" s="31" customFormat="1" ht="37.5" x14ac:dyDescent="0.2">
      <c r="A65" s="79" t="s">
        <v>161</v>
      </c>
      <c r="B65" s="14">
        <v>1019</v>
      </c>
      <c r="C65" s="49">
        <v>0</v>
      </c>
      <c r="D65" s="65">
        <f>D66</f>
        <v>62.2</v>
      </c>
      <c r="E65" s="78">
        <f>E66</f>
        <v>0</v>
      </c>
      <c r="F65" s="78">
        <f t="shared" ref="F65:H65" si="4">F66</f>
        <v>0</v>
      </c>
      <c r="G65" s="78">
        <f t="shared" si="4"/>
        <v>0</v>
      </c>
      <c r="H65" s="78">
        <f t="shared" si="4"/>
        <v>62.2</v>
      </c>
      <c r="I65" s="143"/>
      <c r="J65" s="143"/>
      <c r="K65" s="143"/>
      <c r="L65" s="143"/>
      <c r="M65" s="143"/>
      <c r="N65" s="143"/>
      <c r="O65" s="147"/>
      <c r="P65" s="143"/>
      <c r="Q65" s="143"/>
      <c r="R65" s="143"/>
      <c r="S65" s="143"/>
      <c r="T65" s="143"/>
      <c r="U65" s="143"/>
      <c r="V65" s="143"/>
    </row>
    <row r="66" spans="1:22" s="31" customFormat="1" ht="37.5" x14ac:dyDescent="0.2">
      <c r="A66" s="155" t="s">
        <v>162</v>
      </c>
      <c r="B66" s="14" t="s">
        <v>160</v>
      </c>
      <c r="C66" s="49">
        <v>0</v>
      </c>
      <c r="D66" s="65">
        <f t="shared" si="3"/>
        <v>62.2</v>
      </c>
      <c r="E66" s="78">
        <v>0</v>
      </c>
      <c r="F66" s="65">
        <v>0</v>
      </c>
      <c r="G66" s="51">
        <v>0</v>
      </c>
      <c r="H66" s="65">
        <v>62.2</v>
      </c>
      <c r="I66" s="143"/>
      <c r="J66" s="143"/>
      <c r="K66" s="143"/>
      <c r="L66" s="143"/>
      <c r="M66" s="143"/>
      <c r="N66" s="143"/>
      <c r="O66" s="147"/>
      <c r="P66" s="143"/>
      <c r="Q66" s="143"/>
      <c r="R66" s="143"/>
      <c r="S66" s="143"/>
      <c r="T66" s="143"/>
      <c r="U66" s="143"/>
      <c r="V66" s="143"/>
    </row>
    <row r="67" spans="1:22" s="31" customFormat="1" ht="23.25" customHeight="1" x14ac:dyDescent="0.2">
      <c r="A67" s="13" t="s">
        <v>74</v>
      </c>
      <c r="B67" s="20">
        <v>1020</v>
      </c>
      <c r="C67" s="71">
        <f>C68+C71</f>
        <v>4246.5</v>
      </c>
      <c r="D67" s="86">
        <f>E67+F67+G67+H67</f>
        <v>4644.8</v>
      </c>
      <c r="E67" s="71">
        <f>E68+E70+E71</f>
        <v>1001.4</v>
      </c>
      <c r="F67" s="71">
        <f>F68+F70+F71</f>
        <v>952.9</v>
      </c>
      <c r="G67" s="71">
        <f>G68+G70+G71</f>
        <v>1190.5</v>
      </c>
      <c r="H67" s="71">
        <f>H68+H70+H71</f>
        <v>1500</v>
      </c>
      <c r="I67" s="143"/>
      <c r="J67" s="143"/>
      <c r="K67" s="143"/>
      <c r="L67" s="143"/>
      <c r="M67" s="143"/>
      <c r="N67" s="143"/>
      <c r="O67" s="147"/>
      <c r="P67" s="143"/>
      <c r="Q67" s="143"/>
      <c r="R67" s="143"/>
      <c r="S67" s="143"/>
      <c r="T67" s="143"/>
      <c r="U67" s="143"/>
      <c r="V67" s="143"/>
    </row>
    <row r="68" spans="1:22" ht="41.25" customHeight="1" x14ac:dyDescent="0.3">
      <c r="A68" s="63" t="s">
        <v>119</v>
      </c>
      <c r="B68" s="29">
        <v>1021</v>
      </c>
      <c r="C68" s="51">
        <v>4246.5</v>
      </c>
      <c r="D68" s="85">
        <f>E68+F68+G68+H68</f>
        <v>4644.8</v>
      </c>
      <c r="E68" s="65">
        <v>1001.4</v>
      </c>
      <c r="F68" s="65">
        <v>952.9</v>
      </c>
      <c r="G68" s="65">
        <v>1190.5</v>
      </c>
      <c r="H68" s="65">
        <v>1500</v>
      </c>
      <c r="I68" s="108"/>
      <c r="J68" s="108"/>
      <c r="K68" s="108"/>
      <c r="L68" s="108"/>
      <c r="M68" s="108"/>
      <c r="N68" s="108"/>
      <c r="O68" s="147"/>
      <c r="P68" s="108"/>
      <c r="Q68" s="108"/>
      <c r="R68" s="108"/>
      <c r="S68" s="108"/>
      <c r="T68" s="108"/>
      <c r="U68" s="108"/>
      <c r="V68" s="108"/>
    </row>
    <row r="69" spans="1:22" ht="57.75" customHeight="1" x14ac:dyDescent="0.3">
      <c r="A69" s="63" t="s">
        <v>123</v>
      </c>
      <c r="B69" s="29" t="s">
        <v>124</v>
      </c>
      <c r="C69" s="51">
        <v>2086.3000000000002</v>
      </c>
      <c r="D69" s="65">
        <f>E69+F69+G69+H69</f>
        <v>2090</v>
      </c>
      <c r="E69" s="65">
        <v>78</v>
      </c>
      <c r="F69" s="65">
        <v>670.7</v>
      </c>
      <c r="G69" s="65">
        <v>670.6</v>
      </c>
      <c r="H69" s="65">
        <v>670.7</v>
      </c>
      <c r="I69" s="108"/>
      <c r="J69" s="108"/>
      <c r="K69" s="108"/>
      <c r="L69" s="108"/>
      <c r="M69" s="108"/>
      <c r="N69" s="108"/>
      <c r="O69" s="147"/>
      <c r="P69" s="108"/>
      <c r="Q69" s="108"/>
      <c r="R69" s="108"/>
      <c r="S69" s="108"/>
      <c r="T69" s="108"/>
      <c r="U69" s="108"/>
      <c r="V69" s="108"/>
    </row>
    <row r="70" spans="1:22" ht="21" customHeight="1" x14ac:dyDescent="0.3">
      <c r="A70" s="54" t="s">
        <v>101</v>
      </c>
      <c r="B70" s="29">
        <v>1022</v>
      </c>
      <c r="C70" s="51">
        <v>0</v>
      </c>
      <c r="D70" s="65">
        <f t="shared" ref="D70" si="5">E70+F70+G70+H70</f>
        <v>0</v>
      </c>
      <c r="E70" s="51">
        <v>0</v>
      </c>
      <c r="F70" s="51">
        <v>0</v>
      </c>
      <c r="G70" s="51">
        <v>0</v>
      </c>
      <c r="H70" s="51">
        <v>0</v>
      </c>
      <c r="I70" s="108"/>
      <c r="J70" s="108"/>
      <c r="K70" s="108"/>
      <c r="L70" s="108"/>
      <c r="M70" s="108"/>
      <c r="N70" s="108"/>
      <c r="O70" s="147"/>
      <c r="P70" s="108"/>
      <c r="Q70" s="108"/>
      <c r="R70" s="108"/>
      <c r="S70" s="108"/>
      <c r="T70" s="108"/>
      <c r="U70" s="108"/>
      <c r="V70" s="108"/>
    </row>
    <row r="71" spans="1:22" ht="21" customHeight="1" x14ac:dyDescent="0.2">
      <c r="A71" s="64" t="s">
        <v>102</v>
      </c>
      <c r="B71" s="29">
        <v>1023</v>
      </c>
      <c r="C71" s="51">
        <v>0</v>
      </c>
      <c r="D71" s="65">
        <f>E71+F71+G71+H71</f>
        <v>0</v>
      </c>
      <c r="E71" s="51">
        <v>0</v>
      </c>
      <c r="F71" s="51">
        <v>0</v>
      </c>
      <c r="G71" s="51">
        <v>0</v>
      </c>
      <c r="H71" s="51">
        <v>0</v>
      </c>
      <c r="I71" s="108"/>
      <c r="J71" s="108"/>
      <c r="K71" s="108"/>
      <c r="L71" s="108"/>
      <c r="M71" s="108"/>
      <c r="N71" s="108"/>
      <c r="O71" s="147"/>
      <c r="P71" s="108"/>
      <c r="Q71" s="108"/>
      <c r="R71" s="108"/>
      <c r="S71" s="108"/>
      <c r="T71" s="108"/>
      <c r="U71" s="108"/>
      <c r="V71" s="108"/>
    </row>
    <row r="72" spans="1:22" s="31" customFormat="1" ht="23.25" customHeight="1" x14ac:dyDescent="0.2">
      <c r="A72" s="13" t="s">
        <v>75</v>
      </c>
      <c r="B72" s="20">
        <v>1030</v>
      </c>
      <c r="C72" s="47">
        <f>C73</f>
        <v>0</v>
      </c>
      <c r="D72" s="47">
        <f t="shared" si="2"/>
        <v>0</v>
      </c>
      <c r="E72" s="47">
        <f>E73</f>
        <v>0</v>
      </c>
      <c r="F72" s="47">
        <f>F73</f>
        <v>0</v>
      </c>
      <c r="G72" s="47">
        <f>G73</f>
        <v>0</v>
      </c>
      <c r="H72" s="47">
        <f>H73</f>
        <v>0</v>
      </c>
      <c r="I72" s="148" t="e">
        <f t="shared" ref="I72:N72" si="6">G72*100/F72</f>
        <v>#DIV/0!</v>
      </c>
      <c r="J72" s="148" t="e">
        <f t="shared" si="6"/>
        <v>#DIV/0!</v>
      </c>
      <c r="K72" s="148" t="e">
        <f t="shared" si="6"/>
        <v>#DIV/0!</v>
      </c>
      <c r="L72" s="148" t="e">
        <f t="shared" si="6"/>
        <v>#DIV/0!</v>
      </c>
      <c r="M72" s="148" t="e">
        <f t="shared" si="6"/>
        <v>#DIV/0!</v>
      </c>
      <c r="N72" s="149" t="e">
        <f t="shared" si="6"/>
        <v>#DIV/0!</v>
      </c>
      <c r="O72" s="147"/>
      <c r="P72" s="143"/>
      <c r="Q72" s="143"/>
      <c r="R72" s="143"/>
      <c r="S72" s="143"/>
      <c r="T72" s="143"/>
      <c r="U72" s="143"/>
      <c r="V72" s="143"/>
    </row>
    <row r="73" spans="1:22" s="31" customFormat="1" ht="19.5" customHeight="1" x14ac:dyDescent="0.2">
      <c r="A73" s="64" t="s">
        <v>102</v>
      </c>
      <c r="B73" s="29">
        <v>1031</v>
      </c>
      <c r="C73" s="49">
        <v>0</v>
      </c>
      <c r="D73" s="51">
        <v>0</v>
      </c>
      <c r="E73" s="49">
        <v>0</v>
      </c>
      <c r="F73" s="51">
        <v>0</v>
      </c>
      <c r="G73" s="51">
        <v>0</v>
      </c>
      <c r="H73" s="51">
        <v>0</v>
      </c>
      <c r="I73" s="143"/>
      <c r="J73" s="143"/>
      <c r="K73" s="143"/>
      <c r="L73" s="143"/>
      <c r="M73" s="143"/>
      <c r="N73" s="143"/>
      <c r="O73" s="147"/>
      <c r="P73" s="143"/>
      <c r="Q73" s="143"/>
      <c r="R73" s="143"/>
      <c r="S73" s="143"/>
      <c r="T73" s="143"/>
      <c r="U73" s="143"/>
      <c r="V73" s="143"/>
    </row>
    <row r="74" spans="1:22" s="31" customFormat="1" ht="19.5" customHeight="1" x14ac:dyDescent="0.2">
      <c r="A74" s="13" t="s">
        <v>47</v>
      </c>
      <c r="B74" s="20">
        <v>1040</v>
      </c>
      <c r="C74" s="71">
        <f t="shared" ref="C74:G74" si="7">C53+C56+C67+C72</f>
        <v>110111.2</v>
      </c>
      <c r="D74" s="86">
        <f>D53+D56+D67+D72</f>
        <v>127185.50000000001</v>
      </c>
      <c r="E74" s="71">
        <f>E53+E56+E67+E72</f>
        <v>24771.1</v>
      </c>
      <c r="F74" s="71">
        <f>F53+F56+F67+F72</f>
        <v>33178</v>
      </c>
      <c r="G74" s="71">
        <f t="shared" si="7"/>
        <v>37543.100000000006</v>
      </c>
      <c r="H74" s="71">
        <f>H53+H56+H67+H72</f>
        <v>31693.3</v>
      </c>
      <c r="I74" s="143"/>
      <c r="J74" s="143"/>
      <c r="K74" s="143"/>
      <c r="L74" s="143"/>
      <c r="M74" s="143"/>
      <c r="N74" s="143"/>
      <c r="O74" s="147"/>
      <c r="P74" s="143"/>
      <c r="Q74" s="143"/>
      <c r="R74" s="143"/>
      <c r="S74" s="143"/>
      <c r="T74" s="143"/>
      <c r="U74" s="143"/>
      <c r="V74" s="143"/>
    </row>
    <row r="75" spans="1:22" ht="23.25" customHeight="1" x14ac:dyDescent="0.2">
      <c r="A75" s="13" t="s">
        <v>73</v>
      </c>
      <c r="B75" s="20">
        <v>1050</v>
      </c>
      <c r="C75" s="71">
        <v>80683.600000000006</v>
      </c>
      <c r="D75" s="86">
        <f>E75+F75+G75+H75</f>
        <v>83003.999999999985</v>
      </c>
      <c r="E75" s="71">
        <f>E76+E77+E78+E82+E83+E84+E85+E86+E87</f>
        <v>21209.999999999996</v>
      </c>
      <c r="F75" s="71">
        <f>F76+F77+F78+F82+F83+F84+F85+F86+F87</f>
        <v>19899.3</v>
      </c>
      <c r="G75" s="71">
        <f>G76+G77+G78+G82+G83+G84+G85+G86+G87</f>
        <v>20710.3</v>
      </c>
      <c r="H75" s="71">
        <f>H76+H77+H78+H82+H83+H84+H85+H86+H87</f>
        <v>21184.399999999998</v>
      </c>
      <c r="I75" s="108">
        <v>24763</v>
      </c>
      <c r="J75" s="150">
        <f>I75-F75</f>
        <v>4863.7000000000007</v>
      </c>
      <c r="K75" s="108"/>
      <c r="L75" s="108"/>
      <c r="M75" s="108"/>
      <c r="N75" s="108"/>
      <c r="O75" s="144"/>
      <c r="P75" s="108"/>
      <c r="Q75" s="108"/>
      <c r="R75" s="108"/>
      <c r="S75" s="108"/>
      <c r="T75" s="108"/>
      <c r="U75" s="108"/>
      <c r="V75" s="108"/>
    </row>
    <row r="76" spans="1:22" ht="21" customHeight="1" x14ac:dyDescent="0.2">
      <c r="A76" s="64" t="s">
        <v>104</v>
      </c>
      <c r="B76" s="66">
        <v>1051</v>
      </c>
      <c r="C76" s="65">
        <v>43769.3</v>
      </c>
      <c r="D76" s="87">
        <f>E76+F76+G76+H76</f>
        <v>42969.099999999991</v>
      </c>
      <c r="E76" s="51">
        <v>11087.4</v>
      </c>
      <c r="F76" s="51">
        <v>10461.700000000001</v>
      </c>
      <c r="G76" s="51">
        <v>11362.3</v>
      </c>
      <c r="H76" s="51">
        <f>10461.3-403.6</f>
        <v>10057.699999999999</v>
      </c>
      <c r="I76" s="108">
        <v>10861.3</v>
      </c>
      <c r="J76" s="150"/>
      <c r="K76" s="108"/>
      <c r="L76" s="108"/>
      <c r="M76" s="108"/>
      <c r="N76" s="108"/>
      <c r="O76" s="144"/>
      <c r="P76" s="108"/>
      <c r="Q76" s="150"/>
      <c r="R76" s="150"/>
      <c r="S76" s="108"/>
      <c r="T76" s="108"/>
      <c r="U76" s="108"/>
      <c r="V76" s="108"/>
    </row>
    <row r="77" spans="1:22" ht="21.75" customHeight="1" x14ac:dyDescent="0.2">
      <c r="A77" s="64" t="s">
        <v>105</v>
      </c>
      <c r="B77" s="66">
        <v>1052</v>
      </c>
      <c r="C77" s="65">
        <v>9674.5</v>
      </c>
      <c r="D77" s="87">
        <f>E77+F77+G77+H77</f>
        <v>9330.5</v>
      </c>
      <c r="E77" s="51">
        <v>2405.5</v>
      </c>
      <c r="F77" s="51">
        <v>2276.9</v>
      </c>
      <c r="G77" s="51">
        <v>2465.6</v>
      </c>
      <c r="H77" s="51">
        <f>2270.1-87.6</f>
        <v>2182.5</v>
      </c>
      <c r="I77" s="108">
        <v>2357</v>
      </c>
      <c r="J77" s="150"/>
      <c r="K77" s="108"/>
      <c r="L77" s="108"/>
      <c r="M77" s="108"/>
      <c r="N77" s="108"/>
      <c r="O77" s="144"/>
      <c r="P77" s="108"/>
      <c r="Q77" s="150"/>
      <c r="R77" s="108"/>
      <c r="S77" s="108"/>
      <c r="T77" s="108"/>
      <c r="U77" s="108"/>
      <c r="V77" s="108"/>
    </row>
    <row r="78" spans="1:22" x14ac:dyDescent="0.2">
      <c r="A78" s="64" t="s">
        <v>120</v>
      </c>
      <c r="B78" s="24">
        <v>1053</v>
      </c>
      <c r="C78" s="49">
        <f>C79+C81+C80</f>
        <v>13296.1</v>
      </c>
      <c r="D78" s="87">
        <f>D79+D81+D80</f>
        <v>18658.5</v>
      </c>
      <c r="E78" s="49">
        <v>4024.2</v>
      </c>
      <c r="F78" s="49">
        <v>3396.9</v>
      </c>
      <c r="G78" s="49">
        <v>3077.1000000000004</v>
      </c>
      <c r="H78" s="49">
        <v>2941.7999999999997</v>
      </c>
      <c r="I78" s="108">
        <v>2941.7999999999997</v>
      </c>
      <c r="J78" s="108"/>
      <c r="K78" s="108"/>
      <c r="L78" s="108"/>
      <c r="M78" s="108"/>
      <c r="N78" s="108"/>
      <c r="O78" s="144"/>
      <c r="P78" s="108"/>
      <c r="Q78" s="150"/>
      <c r="R78" s="150"/>
      <c r="S78" s="108"/>
      <c r="T78" s="108"/>
      <c r="U78" s="108"/>
      <c r="V78" s="108"/>
    </row>
    <row r="79" spans="1:22" ht="56.25" x14ac:dyDescent="0.2">
      <c r="A79" s="64" t="s">
        <v>92</v>
      </c>
      <c r="B79" s="24" t="s">
        <v>125</v>
      </c>
      <c r="C79" s="49">
        <v>3659.1</v>
      </c>
      <c r="D79" s="85">
        <f>E79+F79+G79+H79</f>
        <v>7068.2</v>
      </c>
      <c r="E79" s="135">
        <v>219.1</v>
      </c>
      <c r="F79" s="136">
        <v>1146.9000000000001</v>
      </c>
      <c r="G79" s="51">
        <v>1147</v>
      </c>
      <c r="H79" s="51">
        <f>1147+3408.2</f>
        <v>4555.2</v>
      </c>
      <c r="I79" s="108">
        <v>1147</v>
      </c>
      <c r="J79" s="108"/>
      <c r="K79" s="108"/>
      <c r="L79" s="108"/>
      <c r="M79" s="108"/>
      <c r="N79" s="108"/>
      <c r="O79" s="144"/>
      <c r="P79" s="108"/>
      <c r="Q79" s="150"/>
      <c r="R79" s="108"/>
      <c r="S79" s="108"/>
      <c r="T79" s="108"/>
      <c r="U79" s="108"/>
      <c r="V79" s="108"/>
    </row>
    <row r="80" spans="1:22" x14ac:dyDescent="0.2">
      <c r="A80" s="79" t="s">
        <v>71</v>
      </c>
      <c r="B80" s="24" t="s">
        <v>126</v>
      </c>
      <c r="C80" s="49">
        <v>8072.5</v>
      </c>
      <c r="D80" s="67">
        <f>E80+F80+G80+H80</f>
        <v>8180</v>
      </c>
      <c r="E80" s="59">
        <v>3000</v>
      </c>
      <c r="F80" s="59">
        <v>2050</v>
      </c>
      <c r="G80" s="59">
        <v>1773.8</v>
      </c>
      <c r="H80" s="59">
        <v>1356.2</v>
      </c>
      <c r="I80" s="108">
        <v>1356.2</v>
      </c>
      <c r="J80" s="108"/>
      <c r="K80" s="108"/>
      <c r="L80" s="108"/>
      <c r="M80" s="108"/>
      <c r="N80" s="108"/>
      <c r="O80" s="144"/>
      <c r="P80" s="108"/>
      <c r="Q80" s="150"/>
      <c r="R80" s="108"/>
      <c r="S80" s="108"/>
      <c r="T80" s="108"/>
      <c r="U80" s="108"/>
      <c r="V80" s="108"/>
    </row>
    <row r="81" spans="1:27" x14ac:dyDescent="0.2">
      <c r="A81" s="79" t="s">
        <v>72</v>
      </c>
      <c r="B81" s="24" t="s">
        <v>127</v>
      </c>
      <c r="C81" s="49">
        <v>1564.5</v>
      </c>
      <c r="D81" s="67">
        <f t="shared" ref="D81:D84" si="8">E81+F81+G81+H81</f>
        <v>3410.3</v>
      </c>
      <c r="E81" s="59">
        <v>805.1</v>
      </c>
      <c r="F81" s="78">
        <v>200</v>
      </c>
      <c r="G81" s="51">
        <v>156.30000000000001</v>
      </c>
      <c r="H81" s="65">
        <f>438.6+1810.3</f>
        <v>2248.9</v>
      </c>
      <c r="I81" s="108">
        <v>438.6</v>
      </c>
      <c r="J81" s="108"/>
      <c r="K81" s="108"/>
      <c r="L81" s="108"/>
      <c r="M81" s="108"/>
      <c r="N81" s="108"/>
      <c r="O81" s="144"/>
      <c r="P81" s="108"/>
      <c r="Q81" s="150"/>
      <c r="R81" s="150"/>
      <c r="S81" s="108"/>
      <c r="T81" s="108"/>
      <c r="U81" s="108"/>
      <c r="V81" s="108"/>
    </row>
    <row r="82" spans="1:27" ht="19.5" customHeight="1" x14ac:dyDescent="0.2">
      <c r="A82" s="79" t="s">
        <v>103</v>
      </c>
      <c r="B82" s="14">
        <v>1054</v>
      </c>
      <c r="C82" s="49">
        <v>4248.5</v>
      </c>
      <c r="D82" s="87">
        <f>E82+F82+G82+H82</f>
        <v>5852.4</v>
      </c>
      <c r="E82" s="59">
        <v>1046</v>
      </c>
      <c r="F82" s="59">
        <v>1303</v>
      </c>
      <c r="G82" s="59">
        <v>1326</v>
      </c>
      <c r="H82" s="59">
        <v>2177.4</v>
      </c>
      <c r="I82" s="108">
        <v>2177.4</v>
      </c>
      <c r="J82" s="108"/>
      <c r="K82" s="108"/>
      <c r="L82" s="108"/>
      <c r="M82" s="108"/>
      <c r="N82" s="108"/>
      <c r="O82" s="144"/>
      <c r="P82" s="150"/>
      <c r="Q82" s="108"/>
      <c r="R82" s="108"/>
      <c r="S82" s="108"/>
      <c r="T82" s="108"/>
      <c r="U82" s="108"/>
      <c r="V82" s="108"/>
    </row>
    <row r="83" spans="1:27" ht="131.25" x14ac:dyDescent="0.2">
      <c r="A83" s="64" t="s">
        <v>106</v>
      </c>
      <c r="B83" s="153">
        <v>1055</v>
      </c>
      <c r="C83" s="49">
        <v>1650.2</v>
      </c>
      <c r="D83" s="85">
        <f>E83+F83+G83+H83</f>
        <v>1650</v>
      </c>
      <c r="E83" s="59">
        <v>368.1</v>
      </c>
      <c r="F83" s="59">
        <v>415</v>
      </c>
      <c r="G83" s="59">
        <v>433.5</v>
      </c>
      <c r="H83" s="59">
        <v>433.4</v>
      </c>
      <c r="I83" s="108"/>
      <c r="J83" s="108"/>
      <c r="K83" s="108"/>
      <c r="L83" s="108"/>
      <c r="M83" s="108"/>
      <c r="N83" s="108"/>
      <c r="O83" s="144"/>
      <c r="P83" s="150">
        <f>E82+E92</f>
        <v>1082.7</v>
      </c>
      <c r="Q83" s="150"/>
      <c r="R83" s="150">
        <f>D82+D92</f>
        <v>6012.4</v>
      </c>
      <c r="S83" s="108"/>
      <c r="T83" s="108"/>
      <c r="U83" s="108"/>
      <c r="V83" s="108"/>
    </row>
    <row r="84" spans="1:27" ht="37.5" x14ac:dyDescent="0.2">
      <c r="A84" s="79" t="s">
        <v>107</v>
      </c>
      <c r="B84" s="24">
        <v>1056</v>
      </c>
      <c r="C84" s="49">
        <v>5843</v>
      </c>
      <c r="D84" s="85">
        <f t="shared" si="8"/>
        <v>7286</v>
      </c>
      <c r="E84" s="78">
        <v>1879</v>
      </c>
      <c r="F84" s="78">
        <v>1353.7</v>
      </c>
      <c r="G84" s="78">
        <v>1353.7</v>
      </c>
      <c r="H84" s="78">
        <f>1353.6+1346</f>
        <v>2699.6</v>
      </c>
      <c r="I84" s="108"/>
      <c r="J84" s="108"/>
      <c r="K84" s="108"/>
      <c r="L84" s="108"/>
      <c r="M84" s="108"/>
      <c r="N84" s="108"/>
      <c r="O84" s="144"/>
      <c r="P84" s="150">
        <f>F82+F92</f>
        <v>1344.1</v>
      </c>
      <c r="Q84" s="108"/>
      <c r="R84" s="150">
        <f>G82+G92</f>
        <v>1367.1</v>
      </c>
      <c r="S84" s="150">
        <f>H82+H92</f>
        <v>2218.5</v>
      </c>
      <c r="T84" s="108"/>
      <c r="U84" s="108"/>
      <c r="V84" s="108"/>
      <c r="AA84" s="17"/>
    </row>
    <row r="85" spans="1:27" x14ac:dyDescent="0.2">
      <c r="A85" s="79" t="s">
        <v>108</v>
      </c>
      <c r="B85" s="24">
        <v>1057</v>
      </c>
      <c r="C85" s="49">
        <v>8.6999999999999993</v>
      </c>
      <c r="D85" s="85">
        <f>E85+F85+G85+H85</f>
        <v>10</v>
      </c>
      <c r="E85" s="78">
        <v>3</v>
      </c>
      <c r="F85" s="137">
        <v>2.2999999999999998</v>
      </c>
      <c r="G85" s="51">
        <v>2.2999999999999998</v>
      </c>
      <c r="H85" s="51">
        <v>2.4</v>
      </c>
      <c r="I85" s="108"/>
      <c r="J85" s="108"/>
      <c r="K85" s="108"/>
      <c r="L85" s="108"/>
      <c r="M85" s="108"/>
      <c r="N85" s="108"/>
      <c r="O85" s="144"/>
      <c r="P85" s="151"/>
      <c r="Q85" s="150"/>
      <c r="R85" s="150"/>
      <c r="S85" s="108"/>
      <c r="T85" s="108"/>
      <c r="U85" s="108"/>
      <c r="V85" s="108"/>
    </row>
    <row r="86" spans="1:27" ht="36" customHeight="1" x14ac:dyDescent="0.2">
      <c r="A86" s="79" t="s">
        <v>109</v>
      </c>
      <c r="B86" s="24">
        <v>1058</v>
      </c>
      <c r="C86" s="49">
        <v>64.7</v>
      </c>
      <c r="D86" s="87">
        <f t="shared" si="2"/>
        <v>66</v>
      </c>
      <c r="E86" s="52">
        <v>26.5</v>
      </c>
      <c r="F86" s="138">
        <v>13.2</v>
      </c>
      <c r="G86" s="65">
        <v>13.2</v>
      </c>
      <c r="H86" s="51">
        <v>13.1</v>
      </c>
      <c r="I86" s="108"/>
      <c r="J86" s="108"/>
      <c r="K86" s="108"/>
      <c r="L86" s="108"/>
      <c r="M86" s="108"/>
      <c r="N86" s="108"/>
      <c r="O86" s="144"/>
      <c r="P86" s="108"/>
      <c r="Q86" s="108"/>
      <c r="R86" s="150"/>
      <c r="S86" s="108"/>
      <c r="T86" s="108"/>
      <c r="U86" s="108"/>
      <c r="V86" s="108"/>
      <c r="AA86" s="17"/>
    </row>
    <row r="87" spans="1:27" ht="23.25" customHeight="1" x14ac:dyDescent="0.2">
      <c r="A87" s="79" t="s">
        <v>110</v>
      </c>
      <c r="B87" s="24">
        <v>1059</v>
      </c>
      <c r="C87" s="49">
        <v>2404.3000000000002</v>
      </c>
      <c r="D87" s="87">
        <f t="shared" si="2"/>
        <v>2400</v>
      </c>
      <c r="E87" s="52">
        <v>370.3</v>
      </c>
      <c r="F87" s="138">
        <v>676.6</v>
      </c>
      <c r="G87" s="49">
        <v>676.6</v>
      </c>
      <c r="H87" s="49">
        <v>676.5</v>
      </c>
      <c r="I87" s="108"/>
      <c r="J87" s="108"/>
      <c r="K87" s="108"/>
      <c r="L87" s="108"/>
      <c r="M87" s="108"/>
      <c r="N87" s="108"/>
      <c r="O87" s="144"/>
      <c r="P87" s="108"/>
      <c r="Q87" s="108"/>
      <c r="R87" s="108"/>
      <c r="S87" s="108"/>
      <c r="T87" s="108"/>
      <c r="U87" s="108"/>
      <c r="V87" s="108"/>
    </row>
    <row r="88" spans="1:27" ht="24.75" customHeight="1" x14ac:dyDescent="0.2">
      <c r="A88" s="13" t="s">
        <v>78</v>
      </c>
      <c r="B88" s="20">
        <v>1060</v>
      </c>
      <c r="C88" s="71">
        <f>C89+C90+C91+C92+C93+C94+C95+C96+C97-0.1</f>
        <v>10104.400000000001</v>
      </c>
      <c r="D88" s="86">
        <f>E88+F88+G88+H88</f>
        <v>12477.899999999998</v>
      </c>
      <c r="E88" s="71">
        <f>E89+E90+E91+E92+E93+E94+E95+E96+E97</f>
        <v>2812.4999999999995</v>
      </c>
      <c r="F88" s="71">
        <f>F89+F90+F91+F92+F93+F94+F95+F96+F97</f>
        <v>2952.8</v>
      </c>
      <c r="G88" s="71">
        <f>G89+G90+G91+G92+G93+G94+G95+G96+G97</f>
        <v>3292.7999999999997</v>
      </c>
      <c r="H88" s="71">
        <f>H89+H90+H91+H92+H93+H94+H95+H96+H97</f>
        <v>3419.7999999999997</v>
      </c>
      <c r="I88" s="108"/>
      <c r="J88" s="108"/>
      <c r="K88" s="108"/>
      <c r="L88" s="108"/>
      <c r="M88" s="108"/>
      <c r="N88" s="108"/>
      <c r="O88" s="144"/>
      <c r="P88" s="150">
        <f>H83+H91</f>
        <v>530.4</v>
      </c>
      <c r="Q88" s="108"/>
      <c r="R88" s="108"/>
      <c r="S88" s="108"/>
      <c r="T88" s="108"/>
      <c r="U88" s="108"/>
      <c r="V88" s="108"/>
    </row>
    <row r="89" spans="1:27" ht="24.75" customHeight="1" x14ac:dyDescent="0.2">
      <c r="A89" s="64" t="s">
        <v>104</v>
      </c>
      <c r="B89" s="69">
        <v>1061</v>
      </c>
      <c r="C89" s="65">
        <v>7846.1</v>
      </c>
      <c r="D89" s="87">
        <f>E89+F89+G89+H89</f>
        <v>9401.5</v>
      </c>
      <c r="E89" s="51">
        <v>2116.9</v>
      </c>
      <c r="F89" s="51">
        <v>2255.5</v>
      </c>
      <c r="G89" s="51">
        <v>2559.5</v>
      </c>
      <c r="H89" s="51">
        <f>2229.9+239.7</f>
        <v>2469.6</v>
      </c>
      <c r="I89" s="108"/>
      <c r="J89" s="108"/>
      <c r="K89" s="108"/>
      <c r="L89" s="108"/>
      <c r="M89" s="108"/>
      <c r="N89" s="108"/>
      <c r="O89" s="144"/>
      <c r="P89" s="108"/>
      <c r="Q89" s="150"/>
      <c r="R89" s="108"/>
      <c r="S89" s="108"/>
      <c r="T89" s="108"/>
      <c r="U89" s="108"/>
      <c r="V89" s="108"/>
    </row>
    <row r="90" spans="1:27" x14ac:dyDescent="0.2">
      <c r="A90" s="64" t="s">
        <v>105</v>
      </c>
      <c r="B90" s="69">
        <v>1062</v>
      </c>
      <c r="C90" s="65">
        <v>1578</v>
      </c>
      <c r="D90" s="87">
        <f>E90+F90+G90+H90</f>
        <v>2199.9</v>
      </c>
      <c r="E90" s="51">
        <v>477.8</v>
      </c>
      <c r="F90" s="51">
        <v>519.79999999999995</v>
      </c>
      <c r="G90" s="51">
        <v>556.20000000000005</v>
      </c>
      <c r="H90" s="51">
        <v>646.1</v>
      </c>
      <c r="I90" s="108"/>
      <c r="J90" s="108"/>
      <c r="K90" s="108"/>
      <c r="L90" s="108"/>
      <c r="M90" s="108"/>
      <c r="N90" s="108"/>
      <c r="O90" s="144"/>
      <c r="P90" s="108"/>
      <c r="Q90" s="150"/>
      <c r="R90" s="108"/>
      <c r="S90" s="108"/>
      <c r="T90" s="108"/>
      <c r="U90" s="108"/>
      <c r="V90" s="108"/>
    </row>
    <row r="91" spans="1:27" ht="101.25" customHeight="1" x14ac:dyDescent="0.2">
      <c r="A91" s="79" t="s">
        <v>111</v>
      </c>
      <c r="B91" s="68">
        <v>1063</v>
      </c>
      <c r="C91" s="49">
        <v>117.1</v>
      </c>
      <c r="D91" s="65">
        <f>E91+F91+G91+H91</f>
        <v>183.2</v>
      </c>
      <c r="E91" s="49">
        <v>0.2</v>
      </c>
      <c r="F91" s="51">
        <v>43</v>
      </c>
      <c r="G91" s="51">
        <v>43</v>
      </c>
      <c r="H91" s="65">
        <f>43+54</f>
        <v>97</v>
      </c>
      <c r="I91" s="108"/>
      <c r="J91" s="108"/>
      <c r="K91" s="108"/>
      <c r="L91" s="108"/>
      <c r="M91" s="108"/>
      <c r="N91" s="108"/>
      <c r="O91" s="144"/>
      <c r="P91" s="108"/>
      <c r="Q91" s="150">
        <f>E83+E93</f>
        <v>538.29999999999995</v>
      </c>
      <c r="R91" s="108"/>
      <c r="S91" s="150">
        <f>F93+F83</f>
        <v>494.9</v>
      </c>
      <c r="T91" s="108"/>
      <c r="U91" s="108"/>
      <c r="V91" s="108"/>
    </row>
    <row r="92" spans="1:27" x14ac:dyDescent="0.2">
      <c r="A92" s="46" t="s">
        <v>103</v>
      </c>
      <c r="B92" s="68">
        <v>1064</v>
      </c>
      <c r="C92" s="49">
        <v>124.3</v>
      </c>
      <c r="D92" s="87">
        <f t="shared" si="2"/>
        <v>160</v>
      </c>
      <c r="E92" s="51">
        <v>36.700000000000003</v>
      </c>
      <c r="F92" s="51">
        <v>41.1</v>
      </c>
      <c r="G92" s="51">
        <v>41.1</v>
      </c>
      <c r="H92" s="51">
        <v>41.1</v>
      </c>
      <c r="I92" s="108"/>
      <c r="J92" s="108"/>
      <c r="K92" s="108"/>
      <c r="L92" s="108"/>
      <c r="M92" s="108"/>
      <c r="N92" s="108"/>
      <c r="O92" s="144"/>
      <c r="P92" s="108"/>
      <c r="Q92" s="108"/>
      <c r="R92" s="108"/>
      <c r="S92" s="108"/>
      <c r="T92" s="108"/>
      <c r="U92" s="108"/>
      <c r="V92" s="108"/>
    </row>
    <row r="93" spans="1:27" ht="101.25" customHeight="1" x14ac:dyDescent="0.2">
      <c r="A93" s="30" t="s">
        <v>128</v>
      </c>
      <c r="B93" s="154">
        <v>1065</v>
      </c>
      <c r="C93" s="49">
        <v>395</v>
      </c>
      <c r="D93" s="51">
        <f t="shared" si="2"/>
        <v>482.09999999999997</v>
      </c>
      <c r="E93" s="51">
        <v>170.2</v>
      </c>
      <c r="F93" s="51">
        <v>79.900000000000006</v>
      </c>
      <c r="G93" s="51">
        <v>79.8</v>
      </c>
      <c r="H93" s="51">
        <f>79.8+72.4</f>
        <v>152.19999999999999</v>
      </c>
      <c r="I93" s="108"/>
      <c r="J93" s="108"/>
      <c r="K93" s="108"/>
      <c r="L93" s="108"/>
      <c r="M93" s="108"/>
      <c r="N93" s="108"/>
      <c r="O93" s="144"/>
      <c r="P93" s="150">
        <f>F83+F93+F96</f>
        <v>497.9</v>
      </c>
      <c r="Q93" s="150"/>
      <c r="R93" s="108"/>
      <c r="S93" s="108"/>
      <c r="T93" s="108"/>
      <c r="U93" s="108"/>
      <c r="V93" s="108"/>
    </row>
    <row r="94" spans="1:27" ht="37.5" x14ac:dyDescent="0.2">
      <c r="A94" s="79" t="s">
        <v>112</v>
      </c>
      <c r="B94" s="68">
        <v>1066</v>
      </c>
      <c r="C94" s="49">
        <v>27.2</v>
      </c>
      <c r="D94" s="87">
        <f t="shared" si="2"/>
        <v>28</v>
      </c>
      <c r="E94" s="51">
        <v>9</v>
      </c>
      <c r="F94" s="51">
        <v>7</v>
      </c>
      <c r="G94" s="51">
        <v>6</v>
      </c>
      <c r="H94" s="51">
        <v>6</v>
      </c>
      <c r="I94" s="108"/>
      <c r="J94" s="108"/>
      <c r="K94" s="108"/>
      <c r="L94" s="108"/>
      <c r="M94" s="108"/>
      <c r="N94" s="108"/>
      <c r="O94" s="144"/>
      <c r="P94" s="108"/>
      <c r="Q94" s="108"/>
      <c r="R94" s="108"/>
      <c r="S94" s="108"/>
      <c r="T94" s="108"/>
      <c r="U94" s="108"/>
      <c r="V94" s="108"/>
    </row>
    <row r="95" spans="1:27" ht="23.25" customHeight="1" x14ac:dyDescent="0.2">
      <c r="A95" s="28" t="s">
        <v>108</v>
      </c>
      <c r="B95" s="68">
        <v>1067</v>
      </c>
      <c r="C95" s="49">
        <v>1.2</v>
      </c>
      <c r="D95" s="87">
        <f t="shared" si="2"/>
        <v>4</v>
      </c>
      <c r="E95" s="49">
        <v>0</v>
      </c>
      <c r="F95" s="51">
        <v>2</v>
      </c>
      <c r="G95" s="51">
        <v>2</v>
      </c>
      <c r="H95" s="51">
        <v>0</v>
      </c>
      <c r="I95" s="108"/>
      <c r="J95" s="108"/>
      <c r="K95" s="108"/>
      <c r="L95" s="108"/>
      <c r="M95" s="108"/>
      <c r="N95" s="108"/>
      <c r="O95" s="144"/>
      <c r="P95" s="108"/>
      <c r="Q95" s="108"/>
      <c r="R95" s="150"/>
      <c r="S95" s="108"/>
      <c r="T95" s="108"/>
      <c r="U95" s="108"/>
      <c r="V95" s="108"/>
    </row>
    <row r="96" spans="1:27" ht="36.75" customHeight="1" x14ac:dyDescent="0.2">
      <c r="A96" s="28" t="s">
        <v>109</v>
      </c>
      <c r="B96" s="68">
        <v>1068</v>
      </c>
      <c r="C96" s="49">
        <v>9.6</v>
      </c>
      <c r="D96" s="87">
        <f t="shared" si="2"/>
        <v>10</v>
      </c>
      <c r="E96" s="49">
        <v>0</v>
      </c>
      <c r="F96" s="51">
        <v>3</v>
      </c>
      <c r="G96" s="49">
        <v>4</v>
      </c>
      <c r="H96" s="51">
        <v>3</v>
      </c>
      <c r="I96" s="108"/>
      <c r="J96" s="108"/>
      <c r="K96" s="108"/>
      <c r="L96" s="108"/>
      <c r="M96" s="108"/>
      <c r="N96" s="108"/>
      <c r="O96" s="144"/>
      <c r="P96" s="108"/>
      <c r="Q96" s="108"/>
      <c r="R96" s="150"/>
      <c r="S96" s="108"/>
      <c r="T96" s="108"/>
      <c r="U96" s="108"/>
      <c r="V96" s="150"/>
    </row>
    <row r="97" spans="1:22" ht="21" customHeight="1" x14ac:dyDescent="0.2">
      <c r="A97" s="28" t="s">
        <v>110</v>
      </c>
      <c r="B97" s="68">
        <v>1069</v>
      </c>
      <c r="C97" s="49">
        <v>6</v>
      </c>
      <c r="D97" s="87">
        <f t="shared" si="2"/>
        <v>9.1999999999999993</v>
      </c>
      <c r="E97" s="49">
        <v>1.7</v>
      </c>
      <c r="F97" s="51">
        <v>1.5</v>
      </c>
      <c r="G97" s="49">
        <v>1.2</v>
      </c>
      <c r="H97" s="51">
        <v>4.8</v>
      </c>
      <c r="I97" s="108"/>
      <c r="J97" s="108"/>
      <c r="K97" s="108"/>
      <c r="L97" s="108"/>
      <c r="M97" s="108"/>
      <c r="N97" s="108"/>
      <c r="O97" s="144"/>
      <c r="P97" s="108"/>
      <c r="Q97" s="108"/>
      <c r="R97" s="108"/>
      <c r="S97" s="108"/>
      <c r="T97" s="108"/>
      <c r="U97" s="108"/>
      <c r="V97" s="108"/>
    </row>
    <row r="98" spans="1:22" ht="26.25" customHeight="1" x14ac:dyDescent="0.2">
      <c r="A98" s="27" t="s">
        <v>79</v>
      </c>
      <c r="B98" s="20">
        <v>1070</v>
      </c>
      <c r="C98" s="71">
        <f>C99+C100+C101+C102+C103+C104+C105+C106</f>
        <v>759.3</v>
      </c>
      <c r="D98" s="86">
        <f>E98+F98+G98+H98</f>
        <v>4179</v>
      </c>
      <c r="E98" s="71">
        <f>E99+E100+E101+E102+E103+E104+E105+E106</f>
        <v>746.2</v>
      </c>
      <c r="F98" s="71">
        <f>F99+F100+F101+F102+F103+F104+F105+F106</f>
        <v>502</v>
      </c>
      <c r="G98" s="71">
        <f>G99+G100+G101+G102+G103+G104+G105+G106</f>
        <v>618.70000000000005</v>
      </c>
      <c r="H98" s="71">
        <f>H99+H100+H101+H102+H103+H104+H105+H106</f>
        <v>2312.1000000000004</v>
      </c>
      <c r="I98" s="108"/>
      <c r="J98" s="108"/>
      <c r="K98" s="108"/>
      <c r="L98" s="108"/>
      <c r="M98" s="108"/>
      <c r="N98" s="108"/>
      <c r="O98" s="144"/>
      <c r="P98" s="108"/>
      <c r="Q98" s="108"/>
      <c r="R98" s="108"/>
      <c r="S98" s="108"/>
      <c r="T98" s="108"/>
      <c r="U98" s="108"/>
      <c r="V98" s="108"/>
    </row>
    <row r="99" spans="1:22" x14ac:dyDescent="0.2">
      <c r="A99" s="79" t="s">
        <v>113</v>
      </c>
      <c r="B99" s="14">
        <v>1071</v>
      </c>
      <c r="C99" s="49">
        <v>10.1</v>
      </c>
      <c r="D99" s="87">
        <f t="shared" si="2"/>
        <v>0</v>
      </c>
      <c r="E99" s="49">
        <v>0</v>
      </c>
      <c r="F99" s="51">
        <v>0</v>
      </c>
      <c r="G99" s="49">
        <v>0</v>
      </c>
      <c r="H99" s="51">
        <v>0</v>
      </c>
      <c r="I99" s="108"/>
      <c r="J99" s="108"/>
      <c r="K99" s="108"/>
      <c r="L99" s="108"/>
      <c r="M99" s="108"/>
      <c r="N99" s="108"/>
      <c r="O99" s="144"/>
      <c r="P99" s="108"/>
      <c r="Q99" s="108"/>
      <c r="R99" s="150"/>
      <c r="S99" s="108"/>
      <c r="T99" s="108"/>
      <c r="U99" s="108"/>
      <c r="V99" s="108"/>
    </row>
    <row r="100" spans="1:22" ht="33.75" customHeight="1" x14ac:dyDescent="0.2">
      <c r="A100" s="79" t="s">
        <v>114</v>
      </c>
      <c r="B100" s="29">
        <v>1072</v>
      </c>
      <c r="C100" s="49">
        <v>291.5</v>
      </c>
      <c r="D100" s="87">
        <f>E100+F100+G100+H100</f>
        <v>372.8</v>
      </c>
      <c r="E100" s="51">
        <v>151.6</v>
      </c>
      <c r="F100" s="51">
        <v>46</v>
      </c>
      <c r="G100" s="51">
        <v>76.2</v>
      </c>
      <c r="H100" s="51">
        <f>55+44</f>
        <v>99</v>
      </c>
      <c r="I100" s="108"/>
      <c r="J100" s="108"/>
      <c r="K100" s="108"/>
      <c r="L100" s="108"/>
      <c r="M100" s="108"/>
      <c r="N100" s="108"/>
      <c r="O100" s="144"/>
      <c r="P100" s="108"/>
      <c r="Q100" s="108"/>
      <c r="R100" s="108"/>
      <c r="S100" s="108"/>
      <c r="T100" s="108"/>
      <c r="U100" s="108"/>
      <c r="V100" s="108"/>
    </row>
    <row r="101" spans="1:22" ht="33.75" customHeight="1" x14ac:dyDescent="0.2">
      <c r="A101" s="79" t="s">
        <v>129</v>
      </c>
      <c r="B101" s="14">
        <v>1073</v>
      </c>
      <c r="C101" s="49">
        <v>0</v>
      </c>
      <c r="D101" s="87">
        <f t="shared" si="2"/>
        <v>0</v>
      </c>
      <c r="E101" s="49">
        <v>0</v>
      </c>
      <c r="F101" s="49">
        <v>0</v>
      </c>
      <c r="G101" s="51">
        <v>0</v>
      </c>
      <c r="H101" s="51">
        <v>0</v>
      </c>
      <c r="I101" s="108"/>
      <c r="J101" s="108"/>
      <c r="K101" s="108"/>
      <c r="L101" s="108"/>
      <c r="M101" s="108"/>
      <c r="N101" s="108"/>
      <c r="O101" s="144"/>
      <c r="P101" s="108"/>
      <c r="Q101" s="108"/>
      <c r="R101" s="150"/>
      <c r="S101" s="108"/>
      <c r="T101" s="108"/>
      <c r="U101" s="108"/>
      <c r="V101" s="108"/>
    </row>
    <row r="102" spans="1:22" ht="18" customHeight="1" x14ac:dyDescent="0.2">
      <c r="A102" s="79" t="s">
        <v>115</v>
      </c>
      <c r="B102" s="14">
        <v>1074</v>
      </c>
      <c r="C102" s="49">
        <v>169.9</v>
      </c>
      <c r="D102" s="51">
        <f t="shared" si="2"/>
        <v>351.6</v>
      </c>
      <c r="E102" s="51">
        <v>111.8</v>
      </c>
      <c r="F102" s="51">
        <v>36</v>
      </c>
      <c r="G102" s="51">
        <v>122.5</v>
      </c>
      <c r="H102" s="51">
        <v>81.3</v>
      </c>
      <c r="I102" s="108"/>
      <c r="J102" s="108"/>
      <c r="K102" s="108"/>
      <c r="L102" s="108"/>
      <c r="M102" s="108"/>
      <c r="N102" s="108"/>
      <c r="O102" s="144"/>
      <c r="P102" s="108"/>
      <c r="Q102" s="108"/>
      <c r="R102" s="108"/>
      <c r="S102" s="108"/>
      <c r="T102" s="108"/>
      <c r="U102" s="108"/>
      <c r="V102" s="108"/>
    </row>
    <row r="103" spans="1:22" ht="18.75" customHeight="1" x14ac:dyDescent="0.2">
      <c r="A103" s="79" t="s">
        <v>130</v>
      </c>
      <c r="B103" s="14">
        <v>1075</v>
      </c>
      <c r="C103" s="49">
        <v>0</v>
      </c>
      <c r="D103" s="87">
        <f t="shared" si="2"/>
        <v>0</v>
      </c>
      <c r="E103" s="49">
        <v>0</v>
      </c>
      <c r="F103" s="49">
        <v>0</v>
      </c>
      <c r="G103" s="49">
        <v>0</v>
      </c>
      <c r="H103" s="49">
        <v>0</v>
      </c>
      <c r="I103" s="108"/>
      <c r="J103" s="108"/>
      <c r="K103" s="108"/>
      <c r="L103" s="108"/>
      <c r="M103" s="108"/>
      <c r="N103" s="108"/>
      <c r="O103" s="144"/>
      <c r="P103" s="108"/>
      <c r="Q103" s="108"/>
      <c r="R103" s="108"/>
      <c r="S103" s="108"/>
      <c r="T103" s="108"/>
      <c r="U103" s="108"/>
      <c r="V103" s="108"/>
    </row>
    <row r="104" spans="1:22" ht="16.5" customHeight="1" x14ac:dyDescent="0.2">
      <c r="A104" s="79" t="s">
        <v>116</v>
      </c>
      <c r="B104" s="29">
        <v>1076</v>
      </c>
      <c r="C104" s="49">
        <v>287.8</v>
      </c>
      <c r="D104" s="87">
        <f t="shared" si="2"/>
        <v>3454.6000000000004</v>
      </c>
      <c r="E104" s="49">
        <v>482.8</v>
      </c>
      <c r="F104" s="49">
        <v>420</v>
      </c>
      <c r="G104" s="49">
        <v>420</v>
      </c>
      <c r="H104" s="49">
        <f>420+1711.8</f>
        <v>2131.8000000000002</v>
      </c>
      <c r="I104" s="108"/>
      <c r="J104" s="108"/>
      <c r="K104" s="108"/>
      <c r="L104" s="108"/>
      <c r="M104" s="108"/>
      <c r="N104" s="108"/>
      <c r="O104" s="144"/>
      <c r="P104" s="108"/>
      <c r="Q104" s="108"/>
      <c r="R104" s="108"/>
      <c r="S104" s="108"/>
      <c r="T104" s="108"/>
      <c r="U104" s="108"/>
      <c r="V104" s="108"/>
    </row>
    <row r="105" spans="1:22" x14ac:dyDescent="0.2">
      <c r="A105" s="79" t="s">
        <v>131</v>
      </c>
      <c r="B105" s="14">
        <v>1077</v>
      </c>
      <c r="C105" s="49">
        <v>0</v>
      </c>
      <c r="D105" s="87">
        <f t="shared" si="2"/>
        <v>0</v>
      </c>
      <c r="E105" s="49">
        <v>0</v>
      </c>
      <c r="F105" s="49">
        <v>0</v>
      </c>
      <c r="G105" s="49">
        <v>0</v>
      </c>
      <c r="H105" s="49">
        <v>0</v>
      </c>
      <c r="I105" s="108"/>
      <c r="J105" s="108"/>
      <c r="K105" s="108"/>
      <c r="L105" s="108"/>
      <c r="M105" s="108"/>
      <c r="N105" s="108"/>
      <c r="O105" s="144"/>
      <c r="P105" s="108"/>
      <c r="Q105" s="108"/>
      <c r="R105" s="108"/>
      <c r="S105" s="108"/>
      <c r="T105" s="108"/>
      <c r="U105" s="108"/>
      <c r="V105" s="108"/>
    </row>
    <row r="106" spans="1:22" x14ac:dyDescent="0.2">
      <c r="A106" s="79" t="s">
        <v>117</v>
      </c>
      <c r="B106" s="14">
        <v>1078</v>
      </c>
      <c r="C106" s="49">
        <v>0</v>
      </c>
      <c r="D106" s="87">
        <f t="shared" si="2"/>
        <v>0</v>
      </c>
      <c r="E106" s="49">
        <v>0</v>
      </c>
      <c r="F106" s="49">
        <v>0</v>
      </c>
      <c r="G106" s="49">
        <v>0</v>
      </c>
      <c r="H106" s="49">
        <v>0</v>
      </c>
      <c r="I106" s="108"/>
      <c r="J106" s="108"/>
      <c r="K106" s="108"/>
      <c r="L106" s="108"/>
      <c r="M106" s="108"/>
      <c r="N106" s="108"/>
      <c r="O106" s="144"/>
      <c r="P106" s="108"/>
      <c r="Q106" s="108"/>
      <c r="R106" s="108"/>
      <c r="S106" s="108"/>
      <c r="T106" s="108"/>
      <c r="U106" s="108"/>
      <c r="V106" s="108"/>
    </row>
    <row r="107" spans="1:22" ht="23.25" customHeight="1" x14ac:dyDescent="0.2">
      <c r="A107" s="13" t="s">
        <v>80</v>
      </c>
      <c r="B107" s="20">
        <v>1080</v>
      </c>
      <c r="C107" s="71">
        <f>C108</f>
        <v>0</v>
      </c>
      <c r="D107" s="86">
        <f t="shared" si="2"/>
        <v>0</v>
      </c>
      <c r="E107" s="71">
        <f>E108</f>
        <v>0</v>
      </c>
      <c r="F107" s="71">
        <f>F108</f>
        <v>0</v>
      </c>
      <c r="G107" s="71">
        <f>G108</f>
        <v>0</v>
      </c>
      <c r="H107" s="71">
        <f>H108</f>
        <v>0</v>
      </c>
      <c r="I107" s="108"/>
      <c r="J107" s="108"/>
      <c r="K107" s="108"/>
      <c r="L107" s="108"/>
      <c r="M107" s="108"/>
      <c r="N107" s="108"/>
      <c r="O107" s="144"/>
      <c r="P107" s="108"/>
      <c r="Q107" s="108"/>
      <c r="R107" s="108"/>
      <c r="S107" s="108"/>
      <c r="T107" s="108"/>
      <c r="U107" s="108"/>
      <c r="V107" s="108"/>
    </row>
    <row r="108" spans="1:22" ht="19.5" customHeight="1" x14ac:dyDescent="0.2">
      <c r="A108" s="79" t="s">
        <v>118</v>
      </c>
      <c r="B108" s="14" t="s">
        <v>18</v>
      </c>
      <c r="C108" s="49">
        <v>0</v>
      </c>
      <c r="D108" s="87">
        <f t="shared" si="2"/>
        <v>0</v>
      </c>
      <c r="E108" s="49">
        <v>0</v>
      </c>
      <c r="F108" s="49">
        <v>0</v>
      </c>
      <c r="G108" s="51">
        <v>0</v>
      </c>
      <c r="H108" s="51">
        <v>0</v>
      </c>
      <c r="I108" s="108"/>
      <c r="J108" s="108"/>
      <c r="K108" s="108"/>
      <c r="L108" s="108"/>
      <c r="M108" s="108"/>
      <c r="N108" s="108"/>
      <c r="O108" s="144"/>
      <c r="P108" s="108"/>
      <c r="Q108" s="108"/>
      <c r="R108" s="108"/>
      <c r="S108" s="108"/>
      <c r="T108" s="108"/>
      <c r="U108" s="108"/>
      <c r="V108" s="108"/>
    </row>
    <row r="109" spans="1:22" ht="19.5" customHeight="1" x14ac:dyDescent="0.2">
      <c r="A109" s="13" t="s">
        <v>48</v>
      </c>
      <c r="B109" s="20">
        <v>1090</v>
      </c>
      <c r="C109" s="71">
        <f>C75+C88+C98+C107</f>
        <v>91547.3</v>
      </c>
      <c r="D109" s="86">
        <f>E109+F109+G109+H109</f>
        <v>99660.9</v>
      </c>
      <c r="E109" s="71">
        <f>E75+E88+E98+E107+0.1</f>
        <v>24768.799999999996</v>
      </c>
      <c r="F109" s="71">
        <f>F75+F88+F98+F107-0.1</f>
        <v>23354</v>
      </c>
      <c r="G109" s="71">
        <f>G75+G88+G98+G107</f>
        <v>24621.8</v>
      </c>
      <c r="H109" s="71">
        <f>H75+H88+H98+H107</f>
        <v>26916.299999999996</v>
      </c>
      <c r="I109" s="108"/>
      <c r="J109" s="108"/>
      <c r="K109" s="108"/>
      <c r="L109" s="108"/>
      <c r="M109" s="108"/>
      <c r="N109" s="108"/>
      <c r="O109" s="144"/>
      <c r="P109" s="108"/>
      <c r="Q109" s="108"/>
      <c r="R109" s="108"/>
      <c r="S109" s="108"/>
      <c r="T109" s="108"/>
      <c r="U109" s="108"/>
      <c r="V109" s="108"/>
    </row>
    <row r="110" spans="1:22" ht="19.5" customHeight="1" x14ac:dyDescent="0.2">
      <c r="A110" s="13" t="s">
        <v>132</v>
      </c>
      <c r="B110" s="20">
        <v>1100</v>
      </c>
      <c r="C110" s="71">
        <f t="shared" ref="C110:H110" si="9">C74-C109</f>
        <v>18563.899999999994</v>
      </c>
      <c r="D110" s="86">
        <f t="shared" si="9"/>
        <v>27524.60000000002</v>
      </c>
      <c r="E110" s="71">
        <f t="shared" si="9"/>
        <v>2.3000000000029104</v>
      </c>
      <c r="F110" s="73">
        <f t="shared" si="9"/>
        <v>9824</v>
      </c>
      <c r="G110" s="73">
        <f t="shared" si="9"/>
        <v>12921.300000000007</v>
      </c>
      <c r="H110" s="71">
        <f t="shared" si="9"/>
        <v>4777.0000000000036</v>
      </c>
      <c r="O110" s="127"/>
    </row>
    <row r="111" spans="1:22" ht="17.25" customHeight="1" x14ac:dyDescent="0.2">
      <c r="A111" s="185" t="s">
        <v>49</v>
      </c>
      <c r="B111" s="185"/>
      <c r="C111" s="185"/>
      <c r="D111" s="185"/>
      <c r="E111" s="185"/>
      <c r="F111" s="185"/>
      <c r="G111" s="185"/>
      <c r="H111" s="185"/>
      <c r="O111" s="126"/>
    </row>
    <row r="112" spans="1:22" ht="17.25" customHeight="1" x14ac:dyDescent="0.2">
      <c r="A112" s="13" t="s">
        <v>81</v>
      </c>
      <c r="B112" s="22">
        <v>2000</v>
      </c>
      <c r="C112" s="71">
        <f>C114+C118+C115</f>
        <v>31388.1</v>
      </c>
      <c r="D112" s="86">
        <f>E112+F112+G112+H112</f>
        <v>20650</v>
      </c>
      <c r="E112" s="71">
        <f>SUM(E113:E118)</f>
        <v>1736.6</v>
      </c>
      <c r="F112" s="71">
        <f>SUM(F113:F118)</f>
        <v>7564.5</v>
      </c>
      <c r="G112" s="73">
        <f>SUM(G113:G118)</f>
        <v>7598.2</v>
      </c>
      <c r="H112" s="71">
        <f>SUM(H113:H118)</f>
        <v>3750.7000000000003</v>
      </c>
      <c r="O112" s="126"/>
    </row>
    <row r="113" spans="1:19" x14ac:dyDescent="0.2">
      <c r="A113" s="79" t="s">
        <v>83</v>
      </c>
      <c r="B113" s="24">
        <v>2010</v>
      </c>
      <c r="C113" s="49">
        <v>0</v>
      </c>
      <c r="D113" s="87">
        <f t="shared" ref="D113:D116" si="10">E113+F113+G113+H113</f>
        <v>0</v>
      </c>
      <c r="E113" s="49">
        <v>0</v>
      </c>
      <c r="F113" s="49">
        <v>0</v>
      </c>
      <c r="G113" s="49">
        <v>0</v>
      </c>
      <c r="H113" s="49">
        <v>0</v>
      </c>
      <c r="O113" s="126"/>
    </row>
    <row r="114" spans="1:19" x14ac:dyDescent="0.2">
      <c r="A114" s="79" t="s">
        <v>84</v>
      </c>
      <c r="B114" s="24">
        <v>2020</v>
      </c>
      <c r="C114" s="53">
        <v>16010.9</v>
      </c>
      <c r="D114" s="51">
        <f t="shared" si="10"/>
        <v>7000</v>
      </c>
      <c r="E114" s="51">
        <v>1304.0999999999999</v>
      </c>
      <c r="F114" s="51">
        <v>2232</v>
      </c>
      <c r="G114" s="51">
        <v>2232</v>
      </c>
      <c r="H114" s="51">
        <v>1231.9000000000001</v>
      </c>
      <c r="O114" s="126"/>
    </row>
    <row r="115" spans="1:19" ht="37.5" x14ac:dyDescent="0.2">
      <c r="A115" s="79" t="s">
        <v>85</v>
      </c>
      <c r="B115" s="24">
        <v>2030</v>
      </c>
      <c r="C115" s="49">
        <v>1678.8</v>
      </c>
      <c r="D115" s="87">
        <f>E115+F115+G115+H115</f>
        <v>2300</v>
      </c>
      <c r="E115" s="51">
        <v>432.5</v>
      </c>
      <c r="F115" s="51">
        <v>500</v>
      </c>
      <c r="G115" s="51">
        <v>533.79999999999995</v>
      </c>
      <c r="H115" s="51">
        <v>833.7</v>
      </c>
      <c r="O115" s="126"/>
    </row>
    <row r="116" spans="1:19" x14ac:dyDescent="0.2">
      <c r="A116" s="79" t="s">
        <v>86</v>
      </c>
      <c r="B116" s="24">
        <v>2040</v>
      </c>
      <c r="C116" s="53">
        <v>0</v>
      </c>
      <c r="D116" s="85">
        <f t="shared" si="10"/>
        <v>0</v>
      </c>
      <c r="E116" s="65">
        <v>0</v>
      </c>
      <c r="F116" s="49">
        <v>0</v>
      </c>
      <c r="G116" s="51">
        <v>0</v>
      </c>
      <c r="H116" s="49">
        <v>0</v>
      </c>
      <c r="O116" s="126"/>
    </row>
    <row r="117" spans="1:19" ht="37.5" x14ac:dyDescent="0.2">
      <c r="A117" s="79" t="s">
        <v>87</v>
      </c>
      <c r="B117" s="24">
        <v>2050</v>
      </c>
      <c r="C117" s="49">
        <v>0</v>
      </c>
      <c r="D117" s="85">
        <v>0</v>
      </c>
      <c r="E117" s="65">
        <v>0</v>
      </c>
      <c r="F117" s="65">
        <v>0</v>
      </c>
      <c r="G117" s="51">
        <v>0</v>
      </c>
      <c r="H117" s="49">
        <v>0</v>
      </c>
      <c r="O117" s="126"/>
    </row>
    <row r="118" spans="1:19" x14ac:dyDescent="0.2">
      <c r="A118" s="79" t="s">
        <v>88</v>
      </c>
      <c r="B118" s="24">
        <v>2060</v>
      </c>
      <c r="C118" s="49">
        <v>13698.4</v>
      </c>
      <c r="D118" s="87">
        <f>E118+F118+G118+H118</f>
        <v>11350</v>
      </c>
      <c r="E118" s="51">
        <v>0</v>
      </c>
      <c r="F118" s="51">
        <v>4832.5</v>
      </c>
      <c r="G118" s="103">
        <v>4832.3999999999996</v>
      </c>
      <c r="H118" s="103">
        <v>1685.1</v>
      </c>
      <c r="O118" s="126"/>
    </row>
    <row r="119" spans="1:19" x14ac:dyDescent="0.2">
      <c r="A119" s="79" t="s">
        <v>17</v>
      </c>
      <c r="B119" s="24">
        <v>2100</v>
      </c>
      <c r="C119" s="49">
        <v>90824.2</v>
      </c>
      <c r="D119" s="87">
        <f>H119</f>
        <v>104426.6</v>
      </c>
      <c r="E119" s="51">
        <v>103156.6</v>
      </c>
      <c r="F119" s="51">
        <v>103156.6</v>
      </c>
      <c r="G119" s="51">
        <v>103156.6</v>
      </c>
      <c r="H119" s="51">
        <v>104426.6</v>
      </c>
      <c r="O119" s="126"/>
      <c r="P119" s="17"/>
      <c r="Q119" s="17"/>
      <c r="R119" s="17"/>
      <c r="S119" s="17"/>
    </row>
    <row r="120" spans="1:19" x14ac:dyDescent="0.2">
      <c r="A120" s="79" t="s">
        <v>16</v>
      </c>
      <c r="B120" s="24">
        <v>2200</v>
      </c>
      <c r="C120" s="49">
        <v>23474.7</v>
      </c>
      <c r="D120" s="85">
        <f>H120</f>
        <v>35700.699999999997</v>
      </c>
      <c r="E120" s="51">
        <v>28639.9</v>
      </c>
      <c r="F120" s="51">
        <v>28910</v>
      </c>
      <c r="G120" s="51">
        <v>29179</v>
      </c>
      <c r="H120" s="51">
        <v>35700.699999999997</v>
      </c>
      <c r="O120" s="126"/>
    </row>
    <row r="121" spans="1:19" ht="17.25" customHeight="1" x14ac:dyDescent="0.2">
      <c r="A121" s="185" t="s">
        <v>50</v>
      </c>
      <c r="B121" s="185"/>
      <c r="C121" s="185"/>
      <c r="D121" s="185"/>
      <c r="E121" s="185"/>
      <c r="F121" s="185"/>
      <c r="G121" s="185"/>
      <c r="H121" s="185"/>
      <c r="O121" s="126"/>
    </row>
    <row r="122" spans="1:19" ht="56.25" x14ac:dyDescent="0.2">
      <c r="A122" s="25" t="s">
        <v>82</v>
      </c>
      <c r="B122" s="24">
        <v>3010</v>
      </c>
      <c r="C122" s="74">
        <f t="shared" ref="C122:H122" si="11">(C60/C74)</f>
        <v>0.13936275328940198</v>
      </c>
      <c r="D122" s="88">
        <f t="shared" si="11"/>
        <v>0.1601629116526648</v>
      </c>
      <c r="E122" s="74">
        <f t="shared" si="11"/>
        <v>5.2411883202603038E-2</v>
      </c>
      <c r="F122" s="74">
        <f t="shared" si="11"/>
        <v>0.27322623425161252</v>
      </c>
      <c r="G122" s="74">
        <f t="shared" si="11"/>
        <v>0.21139969794715938</v>
      </c>
      <c r="H122" s="74">
        <f t="shared" si="11"/>
        <v>6.5326109934907381E-2</v>
      </c>
      <c r="O122" s="121"/>
    </row>
    <row r="123" spans="1:19" ht="37.5" x14ac:dyDescent="0.2">
      <c r="A123" s="79" t="s">
        <v>15</v>
      </c>
      <c r="B123" s="24">
        <v>3020</v>
      </c>
      <c r="C123" s="74">
        <f t="shared" ref="C123:H123" si="12">((C82)/C109)</f>
        <v>4.6407703995639413E-2</v>
      </c>
      <c r="D123" s="88">
        <f t="shared" si="12"/>
        <v>5.8723130134285359E-2</v>
      </c>
      <c r="E123" s="74">
        <f t="shared" si="12"/>
        <v>4.223054810891122E-2</v>
      </c>
      <c r="F123" s="74">
        <f t="shared" si="12"/>
        <v>5.5793440095915046E-2</v>
      </c>
      <c r="G123" s="74">
        <f t="shared" si="12"/>
        <v>5.3854714115133748E-2</v>
      </c>
      <c r="H123" s="74">
        <f t="shared" si="12"/>
        <v>8.0895219625282844E-2</v>
      </c>
      <c r="O123" s="121"/>
    </row>
    <row r="124" spans="1:19" ht="37.5" x14ac:dyDescent="0.2">
      <c r="A124" s="79" t="s">
        <v>53</v>
      </c>
      <c r="B124" s="24">
        <v>3030</v>
      </c>
      <c r="C124" s="74">
        <f t="shared" ref="C124:H124" si="13">(C112/C109)</f>
        <v>0.34286210516312332</v>
      </c>
      <c r="D124" s="88">
        <f t="shared" si="13"/>
        <v>0.20720262409831741</v>
      </c>
      <c r="E124" s="74">
        <f t="shared" si="13"/>
        <v>7.0112399470301359E-2</v>
      </c>
      <c r="F124" s="74">
        <f t="shared" si="13"/>
        <v>0.32390596899888668</v>
      </c>
      <c r="G124" s="74">
        <f>(G112/G109)</f>
        <v>0.30859644705098732</v>
      </c>
      <c r="H124" s="74">
        <f t="shared" si="13"/>
        <v>0.13934678986339136</v>
      </c>
      <c r="O124" s="121"/>
      <c r="P124" s="17"/>
    </row>
    <row r="125" spans="1:19" ht="37.5" x14ac:dyDescent="0.2">
      <c r="A125" s="79" t="s">
        <v>14</v>
      </c>
      <c r="B125" s="24">
        <v>3040</v>
      </c>
      <c r="C125" s="74">
        <f>(C147/C109)</f>
        <v>0.68991002465392204</v>
      </c>
      <c r="D125" s="88">
        <f>(D147/D109)</f>
        <v>0.64492490033704297</v>
      </c>
      <c r="E125" s="74">
        <f t="shared" ref="E125:H125" si="14">(E147/E109)</f>
        <v>0.65563127805949439</v>
      </c>
      <c r="F125" s="74">
        <f t="shared" si="14"/>
        <v>0.68213154063543724</v>
      </c>
      <c r="G125" s="74">
        <f>(G147/G109)</f>
        <v>0.65272116579616435</v>
      </c>
      <c r="H125" s="74">
        <f t="shared" si="14"/>
        <v>0.59565861578300139</v>
      </c>
      <c r="O125" s="121"/>
    </row>
    <row r="126" spans="1:19" x14ac:dyDescent="0.2">
      <c r="A126" s="25" t="s">
        <v>13</v>
      </c>
      <c r="B126" s="24">
        <v>3050</v>
      </c>
      <c r="C126" s="75">
        <f t="shared" ref="C126:H126" si="15">C120/C119</f>
        <v>0.25846305279870346</v>
      </c>
      <c r="D126" s="89">
        <f>D120/D119</f>
        <v>0.3418736222380121</v>
      </c>
      <c r="E126" s="75">
        <f t="shared" si="15"/>
        <v>0.27763516827813245</v>
      </c>
      <c r="F126" s="75">
        <f>F120/F119</f>
        <v>0.28025351746761717</v>
      </c>
      <c r="G126" s="75">
        <f>G120/G119</f>
        <v>0.28286120325795922</v>
      </c>
      <c r="H126" s="75">
        <f t="shared" si="15"/>
        <v>0.3418736222380121</v>
      </c>
      <c r="O126" s="122"/>
    </row>
    <row r="127" spans="1:19" ht="37.5" x14ac:dyDescent="0.2">
      <c r="A127" s="25" t="s">
        <v>12</v>
      </c>
      <c r="B127" s="24">
        <v>3060</v>
      </c>
      <c r="C127" s="75">
        <f t="shared" ref="C127:H127" si="16">(C114+C115)/C112</f>
        <v>0.56357982802399642</v>
      </c>
      <c r="D127" s="89">
        <f t="shared" si="16"/>
        <v>0.45036319612590797</v>
      </c>
      <c r="E127" s="75">
        <f t="shared" si="16"/>
        <v>1</v>
      </c>
      <c r="F127" s="75">
        <f t="shared" si="16"/>
        <v>0.36116068477757951</v>
      </c>
      <c r="G127" s="75">
        <f t="shared" si="16"/>
        <v>0.36400726487852392</v>
      </c>
      <c r="H127" s="75">
        <f t="shared" si="16"/>
        <v>0.55072386487855607</v>
      </c>
      <c r="O127" s="122"/>
    </row>
    <row r="128" spans="1:19" x14ac:dyDescent="0.2">
      <c r="A128" s="187" t="s">
        <v>51</v>
      </c>
      <c r="B128" s="187"/>
      <c r="C128" s="187"/>
      <c r="D128" s="187"/>
      <c r="E128" s="187"/>
      <c r="F128" s="187"/>
      <c r="G128" s="187"/>
      <c r="H128" s="187"/>
      <c r="O128" s="126"/>
    </row>
    <row r="129" spans="1:19" x14ac:dyDescent="0.2">
      <c r="A129" s="25" t="s">
        <v>11</v>
      </c>
      <c r="B129" s="24">
        <v>4010</v>
      </c>
      <c r="C129" s="49">
        <v>77984.3</v>
      </c>
      <c r="D129" s="49">
        <f>H129</f>
        <v>97647</v>
      </c>
      <c r="E129" s="49">
        <v>96288</v>
      </c>
      <c r="F129" s="49">
        <v>96742</v>
      </c>
      <c r="G129" s="49">
        <v>97192</v>
      </c>
      <c r="H129" s="49">
        <v>97647</v>
      </c>
      <c r="O129" s="126"/>
    </row>
    <row r="130" spans="1:19" x14ac:dyDescent="0.2">
      <c r="A130" s="70" t="s">
        <v>121</v>
      </c>
      <c r="B130" s="24">
        <v>4020</v>
      </c>
      <c r="C130" s="49">
        <v>28956</v>
      </c>
      <c r="D130" s="49">
        <f>H130</f>
        <v>21722.6</v>
      </c>
      <c r="E130" s="49">
        <v>21479.8</v>
      </c>
      <c r="F130" s="49">
        <v>21526.6</v>
      </c>
      <c r="G130" s="49">
        <v>21624.6</v>
      </c>
      <c r="H130" s="49">
        <v>21722.6</v>
      </c>
      <c r="O130" s="126"/>
    </row>
    <row r="131" spans="1:19" x14ac:dyDescent="0.2">
      <c r="A131" s="70" t="s">
        <v>89</v>
      </c>
      <c r="B131" s="24">
        <v>4021</v>
      </c>
      <c r="C131" s="49">
        <v>2918.3</v>
      </c>
      <c r="D131" s="49">
        <f>H131</f>
        <v>10287.559999999994</v>
      </c>
      <c r="E131" s="49">
        <v>4334.3999999999996</v>
      </c>
      <c r="F131" s="49">
        <v>5106.5299999999988</v>
      </c>
      <c r="G131" s="49">
        <v>8087.3599999999988</v>
      </c>
      <c r="H131" s="49">
        <v>10287.559999999994</v>
      </c>
      <c r="O131" s="126"/>
    </row>
    <row r="132" spans="1:19" x14ac:dyDescent="0.2">
      <c r="A132" s="13" t="s">
        <v>10</v>
      </c>
      <c r="B132" s="22">
        <v>4030</v>
      </c>
      <c r="C132" s="71">
        <f>C129+C130</f>
        <v>106940.3</v>
      </c>
      <c r="D132" s="86">
        <f>D129+D130</f>
        <v>119369.60000000001</v>
      </c>
      <c r="E132" s="71">
        <f>E129+E130</f>
        <v>117767.8</v>
      </c>
      <c r="F132" s="73">
        <f>F129+F130</f>
        <v>118268.6</v>
      </c>
      <c r="G132" s="73">
        <f>G129+G130</f>
        <v>118816.6</v>
      </c>
      <c r="H132" s="73">
        <f t="shared" ref="H132:N132" si="17">H129+H130</f>
        <v>119369.60000000001</v>
      </c>
      <c r="I132" s="48">
        <f t="shared" si="17"/>
        <v>0</v>
      </c>
      <c r="J132" s="48">
        <f t="shared" si="17"/>
        <v>0</v>
      </c>
      <c r="K132" s="48">
        <f t="shared" si="17"/>
        <v>0</v>
      </c>
      <c r="L132" s="48">
        <f t="shared" si="17"/>
        <v>0</v>
      </c>
      <c r="M132" s="48">
        <f t="shared" si="17"/>
        <v>0</v>
      </c>
      <c r="N132" s="120">
        <f t="shared" si="17"/>
        <v>0</v>
      </c>
      <c r="O132" s="126"/>
    </row>
    <row r="133" spans="1:19" x14ac:dyDescent="0.2">
      <c r="A133" s="25" t="s">
        <v>9</v>
      </c>
      <c r="B133" s="24">
        <v>4040</v>
      </c>
      <c r="C133" s="49">
        <v>9673.2000000000007</v>
      </c>
      <c r="D133" s="49">
        <f>H133</f>
        <v>9868.1</v>
      </c>
      <c r="E133" s="49">
        <v>7558.1</v>
      </c>
      <c r="F133" s="50">
        <v>7558.1</v>
      </c>
      <c r="G133" s="49">
        <v>9819</v>
      </c>
      <c r="H133" s="100">
        <v>9868.1</v>
      </c>
      <c r="O133" s="126"/>
    </row>
    <row r="134" spans="1:19" x14ac:dyDescent="0.2">
      <c r="A134" s="25" t="s">
        <v>8</v>
      </c>
      <c r="B134" s="24">
        <v>4050</v>
      </c>
      <c r="C134" s="49">
        <v>44960</v>
      </c>
      <c r="D134" s="49">
        <f>H134</f>
        <v>45866</v>
      </c>
      <c r="E134" s="49">
        <v>55526.5</v>
      </c>
      <c r="F134" s="50">
        <v>45410.7</v>
      </c>
      <c r="G134" s="49">
        <v>45637.8</v>
      </c>
      <c r="H134" s="75">
        <v>45866</v>
      </c>
      <c r="O134" s="126"/>
    </row>
    <row r="135" spans="1:19" ht="37.5" x14ac:dyDescent="0.2">
      <c r="A135" s="23" t="s">
        <v>122</v>
      </c>
      <c r="B135" s="22">
        <v>4060</v>
      </c>
      <c r="C135" s="71">
        <f t="shared" ref="C135:H135" si="18">C133+C134</f>
        <v>54633.2</v>
      </c>
      <c r="D135" s="86">
        <f t="shared" si="18"/>
        <v>55734.1</v>
      </c>
      <c r="E135" s="71">
        <f t="shared" si="18"/>
        <v>63084.6</v>
      </c>
      <c r="F135" s="73">
        <f t="shared" si="18"/>
        <v>52968.799999999996</v>
      </c>
      <c r="G135" s="73">
        <f t="shared" si="18"/>
        <v>55456.800000000003</v>
      </c>
      <c r="H135" s="73">
        <f t="shared" si="18"/>
        <v>55734.1</v>
      </c>
      <c r="O135" s="126"/>
    </row>
    <row r="136" spans="1:19" x14ac:dyDescent="0.2">
      <c r="A136" s="25" t="s">
        <v>90</v>
      </c>
      <c r="B136" s="24">
        <v>4070</v>
      </c>
      <c r="C136" s="49">
        <v>0</v>
      </c>
      <c r="D136" s="49">
        <f t="shared" ref="D136:D137" si="19">E136+F136+G136+H136</f>
        <v>0</v>
      </c>
      <c r="E136" s="49">
        <v>0</v>
      </c>
      <c r="F136" s="49">
        <v>0</v>
      </c>
      <c r="G136" s="49">
        <v>0</v>
      </c>
      <c r="H136" s="49">
        <v>0</v>
      </c>
      <c r="O136" s="126"/>
    </row>
    <row r="137" spans="1:19" x14ac:dyDescent="0.2">
      <c r="A137" s="25" t="s">
        <v>91</v>
      </c>
      <c r="B137" s="24">
        <v>4080</v>
      </c>
      <c r="C137" s="49">
        <v>0</v>
      </c>
      <c r="D137" s="49">
        <f t="shared" si="19"/>
        <v>0</v>
      </c>
      <c r="E137" s="49">
        <v>0</v>
      </c>
      <c r="F137" s="49">
        <v>0</v>
      </c>
      <c r="G137" s="49">
        <v>0</v>
      </c>
      <c r="H137" s="49">
        <v>0</v>
      </c>
      <c r="O137" s="126"/>
    </row>
    <row r="138" spans="1:19" x14ac:dyDescent="0.2">
      <c r="A138" s="23" t="s">
        <v>7</v>
      </c>
      <c r="B138" s="22">
        <v>4090</v>
      </c>
      <c r="C138" s="71">
        <f t="shared" ref="C138:H138" si="20">C132-C135</f>
        <v>52307.100000000006</v>
      </c>
      <c r="D138" s="86">
        <f>D132-D135</f>
        <v>63635.500000000007</v>
      </c>
      <c r="E138" s="71">
        <f>E132-E135</f>
        <v>54683.200000000004</v>
      </c>
      <c r="F138" s="73">
        <f t="shared" si="20"/>
        <v>65299.80000000001</v>
      </c>
      <c r="G138" s="73">
        <f>G132-G135</f>
        <v>63359.8</v>
      </c>
      <c r="H138" s="71">
        <f t="shared" si="20"/>
        <v>63635.500000000007</v>
      </c>
      <c r="O138" s="126"/>
    </row>
    <row r="139" spans="1:19" ht="18" customHeight="1" x14ac:dyDescent="0.2">
      <c r="A139" s="185" t="s">
        <v>52</v>
      </c>
      <c r="B139" s="185"/>
      <c r="C139" s="185"/>
      <c r="D139" s="185"/>
      <c r="E139" s="185"/>
      <c r="F139" s="185"/>
      <c r="G139" s="185"/>
      <c r="H139" s="185"/>
      <c r="I139" s="21">
        <f>SUM(I140:I144)</f>
        <v>236</v>
      </c>
      <c r="O139" s="126"/>
    </row>
    <row r="140" spans="1:19" ht="37.5" customHeight="1" x14ac:dyDescent="0.2">
      <c r="A140" s="13" t="s">
        <v>68</v>
      </c>
      <c r="B140" s="20">
        <v>5000</v>
      </c>
      <c r="C140" s="83">
        <f>C141+C142+C143+C144+C145+C146</f>
        <v>238</v>
      </c>
      <c r="D140" s="83">
        <f t="shared" ref="D140:H140" si="21">D141+D142+D143+D144+D145+D146</f>
        <v>224</v>
      </c>
      <c r="E140" s="83">
        <f t="shared" si="21"/>
        <v>224</v>
      </c>
      <c r="F140" s="83">
        <f t="shared" si="21"/>
        <v>224</v>
      </c>
      <c r="G140" s="83">
        <f t="shared" si="21"/>
        <v>224</v>
      </c>
      <c r="H140" s="83">
        <f t="shared" si="21"/>
        <v>224</v>
      </c>
      <c r="I140" s="19">
        <v>84</v>
      </c>
      <c r="O140" s="126"/>
    </row>
    <row r="141" spans="1:19" x14ac:dyDescent="0.2">
      <c r="A141" s="79" t="s">
        <v>6</v>
      </c>
      <c r="B141" s="14">
        <v>5010</v>
      </c>
      <c r="C141" s="76">
        <v>1</v>
      </c>
      <c r="D141" s="132">
        <f>(E141+F141+G141+H141)/4</f>
        <v>1</v>
      </c>
      <c r="E141" s="132">
        <v>1</v>
      </c>
      <c r="F141" s="132">
        <v>1</v>
      </c>
      <c r="G141" s="132">
        <v>1</v>
      </c>
      <c r="H141" s="132">
        <v>1</v>
      </c>
      <c r="I141" s="19">
        <v>108</v>
      </c>
      <c r="O141" s="126"/>
    </row>
    <row r="142" spans="1:19" x14ac:dyDescent="0.2">
      <c r="A142" s="79" t="s">
        <v>5</v>
      </c>
      <c r="B142" s="14">
        <v>5020</v>
      </c>
      <c r="C142" s="76">
        <v>20</v>
      </c>
      <c r="D142" s="132">
        <f t="shared" ref="D142:D146" si="22">(E142+F142+G142+H142)/4</f>
        <v>23</v>
      </c>
      <c r="E142" s="132">
        <v>23</v>
      </c>
      <c r="F142" s="132">
        <v>23</v>
      </c>
      <c r="G142" s="132">
        <v>23</v>
      </c>
      <c r="H142" s="132">
        <v>23</v>
      </c>
      <c r="I142" s="19">
        <v>9</v>
      </c>
      <c r="O142" s="126"/>
    </row>
    <row r="143" spans="1:19" x14ac:dyDescent="0.2">
      <c r="A143" s="79" t="s">
        <v>156</v>
      </c>
      <c r="B143" s="14">
        <v>5030</v>
      </c>
      <c r="C143" s="76">
        <v>43</v>
      </c>
      <c r="D143" s="132">
        <f t="shared" si="22"/>
        <v>41</v>
      </c>
      <c r="E143" s="132">
        <v>41</v>
      </c>
      <c r="F143" s="132">
        <v>41</v>
      </c>
      <c r="G143" s="132">
        <v>41</v>
      </c>
      <c r="H143" s="132">
        <v>41</v>
      </c>
      <c r="I143" s="18">
        <v>35</v>
      </c>
      <c r="O143" s="126"/>
    </row>
    <row r="144" spans="1:19" ht="37.5" x14ac:dyDescent="0.2">
      <c r="A144" s="79" t="s">
        <v>157</v>
      </c>
      <c r="B144" s="14">
        <v>5040</v>
      </c>
      <c r="C144" s="76">
        <v>96</v>
      </c>
      <c r="D144" s="132">
        <f t="shared" si="22"/>
        <v>92</v>
      </c>
      <c r="E144" s="132">
        <v>92</v>
      </c>
      <c r="F144" s="133">
        <v>92</v>
      </c>
      <c r="G144" s="133">
        <v>92</v>
      </c>
      <c r="H144" s="133">
        <v>92</v>
      </c>
      <c r="O144" s="126"/>
      <c r="P144" s="17"/>
      <c r="Q144" s="17"/>
      <c r="R144" s="17"/>
      <c r="S144" s="17"/>
    </row>
    <row r="145" spans="1:29" x14ac:dyDescent="0.2">
      <c r="A145" s="79" t="s">
        <v>158</v>
      </c>
      <c r="B145" s="14">
        <v>5050</v>
      </c>
      <c r="C145" s="76">
        <v>38</v>
      </c>
      <c r="D145" s="132">
        <f t="shared" si="22"/>
        <v>38</v>
      </c>
      <c r="E145" s="132">
        <v>38</v>
      </c>
      <c r="F145" s="132">
        <v>38</v>
      </c>
      <c r="G145" s="132">
        <v>38</v>
      </c>
      <c r="H145" s="132">
        <v>38</v>
      </c>
      <c r="O145" s="126"/>
      <c r="P145" s="118">
        <v>63165.3</v>
      </c>
      <c r="Q145" s="17"/>
      <c r="R145" s="17"/>
      <c r="S145" s="17"/>
    </row>
    <row r="146" spans="1:29" x14ac:dyDescent="0.2">
      <c r="A146" s="79" t="s">
        <v>4</v>
      </c>
      <c r="B146" s="14">
        <v>5060</v>
      </c>
      <c r="C146" s="76">
        <v>40</v>
      </c>
      <c r="D146" s="132">
        <f t="shared" si="22"/>
        <v>29</v>
      </c>
      <c r="E146" s="132">
        <v>29</v>
      </c>
      <c r="F146" s="132">
        <v>29</v>
      </c>
      <c r="G146" s="132">
        <v>29</v>
      </c>
      <c r="H146" s="132">
        <v>29</v>
      </c>
      <c r="O146" s="126"/>
      <c r="P146" s="17"/>
      <c r="Q146" s="17"/>
      <c r="R146" s="17"/>
      <c r="S146" s="17"/>
    </row>
    <row r="147" spans="1:29" x14ac:dyDescent="0.2">
      <c r="A147" s="13" t="s">
        <v>69</v>
      </c>
      <c r="B147" s="20">
        <v>5100</v>
      </c>
      <c r="C147" s="86">
        <f>C148+C149+C150+C151+C152+C153</f>
        <v>63159.4</v>
      </c>
      <c r="D147" s="71">
        <f>E147+F147+G147+H147</f>
        <v>64273.796000000002</v>
      </c>
      <c r="E147" s="71">
        <f>SUM(E148:E153)</f>
        <v>16239.2</v>
      </c>
      <c r="F147" s="71">
        <f>SUM(F148:F153)</f>
        <v>15930.5</v>
      </c>
      <c r="G147" s="71">
        <f>SUM(G148:G153)</f>
        <v>16071.17</v>
      </c>
      <c r="H147" s="71">
        <f>SUM(H148:H153)-0.1</f>
        <v>16032.925999999998</v>
      </c>
      <c r="I147" s="17" t="e">
        <f>#REF!+#REF!+F104+#REF!+F93</f>
        <v>#REF!</v>
      </c>
      <c r="K147" s="17">
        <v>20781.599999999999</v>
      </c>
      <c r="L147" s="17">
        <f>K147-F147</f>
        <v>4851.0999999999985</v>
      </c>
      <c r="M147" s="1">
        <v>106.1</v>
      </c>
      <c r="O147" s="126"/>
      <c r="P147" s="17">
        <f>D90+D89+D100+D76+D77</f>
        <v>64273.799999999988</v>
      </c>
      <c r="Q147" s="17"/>
      <c r="R147" s="17"/>
      <c r="S147" s="17"/>
      <c r="V147" s="17"/>
      <c r="W147" s="17"/>
      <c r="X147" s="17"/>
      <c r="Y147" s="17"/>
      <c r="Z147" s="17"/>
    </row>
    <row r="148" spans="1:29" x14ac:dyDescent="0.2">
      <c r="A148" s="79" t="s">
        <v>6</v>
      </c>
      <c r="B148" s="14">
        <v>5110</v>
      </c>
      <c r="C148" s="50">
        <v>1061.7</v>
      </c>
      <c r="D148" s="51">
        <f>E148+F148+G148+H148</f>
        <v>1110.8699999999999</v>
      </c>
      <c r="E148" s="59">
        <v>179.9</v>
      </c>
      <c r="F148" s="59">
        <v>298</v>
      </c>
      <c r="G148" s="59">
        <v>316.47000000000003</v>
      </c>
      <c r="H148" s="59">
        <v>316.5</v>
      </c>
      <c r="O148" s="126"/>
      <c r="P148" s="17"/>
      <c r="Q148" s="17"/>
      <c r="R148" s="17"/>
      <c r="S148" s="17"/>
    </row>
    <row r="149" spans="1:29" x14ac:dyDescent="0.2">
      <c r="A149" s="79" t="s">
        <v>5</v>
      </c>
      <c r="B149" s="14">
        <v>5120</v>
      </c>
      <c r="C149" s="50">
        <v>9956.7999999999993</v>
      </c>
      <c r="D149" s="51">
        <f>E149+F149+G149+H149</f>
        <v>10490.521700000001</v>
      </c>
      <c r="E149" s="59">
        <v>2446.1</v>
      </c>
      <c r="F149" s="59">
        <v>2446</v>
      </c>
      <c r="G149" s="59">
        <v>2799.2</v>
      </c>
      <c r="H149" s="59">
        <v>2799.2217000000001</v>
      </c>
      <c r="O149" s="126"/>
      <c r="P149" s="17">
        <f>F100+F90+F89+F76+F77</f>
        <v>15559.9</v>
      </c>
      <c r="Q149" s="17">
        <f>P149-F147</f>
        <v>-370.60000000000036</v>
      </c>
      <c r="R149" s="17"/>
      <c r="S149" s="17"/>
    </row>
    <row r="150" spans="1:29" x14ac:dyDescent="0.2">
      <c r="A150" s="79" t="s">
        <v>156</v>
      </c>
      <c r="B150" s="14">
        <v>5130</v>
      </c>
      <c r="C150" s="50">
        <v>20218.599999999999</v>
      </c>
      <c r="D150" s="51">
        <f>E150+F150+G150+H150</f>
        <v>20013.3442</v>
      </c>
      <c r="E150" s="59">
        <v>5423.6</v>
      </c>
      <c r="F150" s="59">
        <v>4667.8999999999996</v>
      </c>
      <c r="G150" s="59">
        <v>5002</v>
      </c>
      <c r="H150" s="59">
        <v>4919.8441999999995</v>
      </c>
      <c r="O150" s="126"/>
      <c r="P150" s="17"/>
      <c r="W150" s="17"/>
      <c r="X150" s="17"/>
      <c r="Y150" s="17"/>
      <c r="Z150" s="17"/>
    </row>
    <row r="151" spans="1:29" ht="38.25" customHeight="1" x14ac:dyDescent="0.2">
      <c r="A151" s="152" t="s">
        <v>157</v>
      </c>
      <c r="B151" s="14">
        <v>5140</v>
      </c>
      <c r="C151" s="50">
        <v>21474.7</v>
      </c>
      <c r="D151" s="51">
        <f t="shared" ref="D151:D153" si="23">E151+F151+G151+H151</f>
        <v>22227.826000000001</v>
      </c>
      <c r="E151" s="59">
        <v>5885.6</v>
      </c>
      <c r="F151" s="59">
        <v>5885.6</v>
      </c>
      <c r="G151" s="59">
        <v>5206.3</v>
      </c>
      <c r="H151" s="59">
        <f>5206.326+44</f>
        <v>5250.326</v>
      </c>
      <c r="O151" s="126"/>
      <c r="P151" s="17">
        <f>G100+G90+G89+G77+G76</f>
        <v>17019.8</v>
      </c>
      <c r="Q151" s="17">
        <f>G147-P151</f>
        <v>-948.6299999999992</v>
      </c>
      <c r="R151" s="17">
        <f>P154+P151+P149+E147</f>
        <v>64273.8</v>
      </c>
    </row>
    <row r="152" spans="1:29" x14ac:dyDescent="0.2">
      <c r="A152" s="79" t="s">
        <v>158</v>
      </c>
      <c r="B152" s="14">
        <v>5150</v>
      </c>
      <c r="C152" s="50">
        <v>5043.6000000000004</v>
      </c>
      <c r="D152" s="51">
        <f>E152+F152+G152+H152-0.1</f>
        <v>5045.6589999999997</v>
      </c>
      <c r="E152" s="59">
        <v>1272.9000000000001</v>
      </c>
      <c r="F152" s="59">
        <v>1273.0999999999999</v>
      </c>
      <c r="G152" s="59">
        <v>1249.9000000000001</v>
      </c>
      <c r="H152" s="59">
        <v>1249.8589999999999</v>
      </c>
      <c r="O152" s="126"/>
      <c r="R152" s="17"/>
      <c r="V152" s="17"/>
    </row>
    <row r="153" spans="1:29" x14ac:dyDescent="0.2">
      <c r="A153" s="79" t="s">
        <v>4</v>
      </c>
      <c r="B153" s="14">
        <v>5160</v>
      </c>
      <c r="C153" s="50">
        <v>5404</v>
      </c>
      <c r="D153" s="51">
        <f t="shared" si="23"/>
        <v>5385.5751</v>
      </c>
      <c r="E153" s="59">
        <v>1031.0999999999999</v>
      </c>
      <c r="F153" s="59">
        <v>1359.9</v>
      </c>
      <c r="G153" s="59">
        <v>1497.3</v>
      </c>
      <c r="H153" s="59">
        <v>1497.2750999999998</v>
      </c>
      <c r="O153" s="126"/>
      <c r="T153" s="1" t="s">
        <v>145</v>
      </c>
    </row>
    <row r="154" spans="1:29" ht="37.5" x14ac:dyDescent="0.2">
      <c r="A154" s="13" t="s">
        <v>70</v>
      </c>
      <c r="B154" s="20">
        <v>5200</v>
      </c>
      <c r="C154" s="71">
        <f>SUM(C155:C160)</f>
        <v>51896.100000000006</v>
      </c>
      <c r="D154" s="71">
        <f>E154+F154+G154+H154</f>
        <v>53560.350000000006</v>
      </c>
      <c r="E154" s="71">
        <f>SUM(E155:E160)</f>
        <v>13329.2</v>
      </c>
      <c r="F154" s="71">
        <f>SUM(F155:F160)</f>
        <v>13252.7</v>
      </c>
      <c r="G154" s="71">
        <f>SUM(G155:G160)</f>
        <v>13804.9</v>
      </c>
      <c r="H154" s="71">
        <f>SUM(H155:H160)</f>
        <v>13173.55</v>
      </c>
      <c r="I154" s="17" t="e">
        <f>#REF!+F93+F104-71.14082</f>
        <v>#REF!</v>
      </c>
      <c r="O154" s="126"/>
      <c r="P154" s="17">
        <f>H100+H90+H89+H77+H76</f>
        <v>15454.899999999998</v>
      </c>
      <c r="R154" s="117">
        <f>SUM(R155:R160)</f>
        <v>28581.7</v>
      </c>
      <c r="S154" s="17">
        <f>R154-E154</f>
        <v>15252.5</v>
      </c>
      <c r="T154" s="17">
        <f>S154*1.22</f>
        <v>18608.05</v>
      </c>
      <c r="V154" s="17"/>
      <c r="Y154" s="17"/>
      <c r="Z154" s="17"/>
      <c r="AA154" s="17"/>
      <c r="AB154" s="17"/>
      <c r="AC154" s="17"/>
    </row>
    <row r="155" spans="1:29" x14ac:dyDescent="0.2">
      <c r="A155" s="79" t="s">
        <v>6</v>
      </c>
      <c r="B155" s="14">
        <v>5210</v>
      </c>
      <c r="C155" s="50">
        <v>882</v>
      </c>
      <c r="D155" s="51">
        <f>E155+F155+G155+H155</f>
        <v>925.69999999999993</v>
      </c>
      <c r="E155" s="59">
        <v>147.5</v>
      </c>
      <c r="F155" s="59">
        <v>259.39999999999998</v>
      </c>
      <c r="G155" s="59">
        <v>259.39999999999998</v>
      </c>
      <c r="H155" s="59">
        <v>259.39999999999998</v>
      </c>
      <c r="I155" s="16">
        <v>231.4</v>
      </c>
      <c r="O155" s="126"/>
      <c r="P155" s="17"/>
      <c r="Q155" s="82"/>
      <c r="R155" s="52">
        <v>259.10000000000002</v>
      </c>
      <c r="S155" s="17">
        <f t="shared" ref="S155:S160" si="24">R155-E155</f>
        <v>111.60000000000002</v>
      </c>
      <c r="T155" s="17">
        <f t="shared" ref="T155:T160" si="25">S155*1.22</f>
        <v>136.15200000000002</v>
      </c>
      <c r="V155" s="17"/>
      <c r="X155" s="17"/>
      <c r="AA155" s="17"/>
    </row>
    <row r="156" spans="1:29" x14ac:dyDescent="0.2">
      <c r="A156" s="79" t="s">
        <v>5</v>
      </c>
      <c r="B156" s="14">
        <v>5220</v>
      </c>
      <c r="C156" s="50">
        <v>8213.1</v>
      </c>
      <c r="D156" s="51">
        <f>E156+F156+G156+H156</f>
        <v>8565.7000000000007</v>
      </c>
      <c r="E156" s="59">
        <v>1995.1</v>
      </c>
      <c r="F156" s="59">
        <v>1970.4</v>
      </c>
      <c r="G156" s="59">
        <v>2300.1</v>
      </c>
      <c r="H156" s="59">
        <v>2300.1</v>
      </c>
      <c r="I156" s="16">
        <v>2473.5</v>
      </c>
      <c r="O156" s="126"/>
      <c r="Q156" s="82"/>
      <c r="R156" s="52">
        <v>1479.9</v>
      </c>
      <c r="S156" s="17">
        <f t="shared" si="24"/>
        <v>-515.19999999999982</v>
      </c>
      <c r="T156" s="17">
        <f t="shared" si="25"/>
        <v>-628.54399999999976</v>
      </c>
    </row>
    <row r="157" spans="1:29" x14ac:dyDescent="0.2">
      <c r="A157" s="152" t="s">
        <v>156</v>
      </c>
      <c r="B157" s="14">
        <v>5230</v>
      </c>
      <c r="C157" s="50">
        <v>16678.5</v>
      </c>
      <c r="D157" s="51">
        <f>E157+F157+G157+H157</f>
        <v>16678.599999999999</v>
      </c>
      <c r="E157" s="59">
        <v>4483.3</v>
      </c>
      <c r="F157" s="59">
        <v>4042.6</v>
      </c>
      <c r="G157" s="59">
        <v>4110.1000000000004</v>
      </c>
      <c r="H157" s="59">
        <v>4042.6</v>
      </c>
      <c r="I157" s="16">
        <v>6790.5</v>
      </c>
      <c r="J157" s="17">
        <f>E157+E158+E159+E160</f>
        <v>11186.6</v>
      </c>
      <c r="O157" s="126"/>
      <c r="Q157" s="82"/>
      <c r="R157" s="52">
        <v>9358.4</v>
      </c>
      <c r="S157" s="17">
        <f t="shared" si="24"/>
        <v>4875.0999999999995</v>
      </c>
      <c r="T157" s="17">
        <f t="shared" si="25"/>
        <v>5947.6219999999994</v>
      </c>
    </row>
    <row r="158" spans="1:29" ht="37.5" x14ac:dyDescent="0.2">
      <c r="A158" s="79" t="s">
        <v>157</v>
      </c>
      <c r="B158" s="14">
        <v>5240</v>
      </c>
      <c r="C158" s="50">
        <v>17562.900000000001</v>
      </c>
      <c r="D158" s="51">
        <f>E158+F158+G158+H158</f>
        <v>18830.75</v>
      </c>
      <c r="E158" s="59">
        <v>4819.3</v>
      </c>
      <c r="F158" s="59">
        <v>4819.3</v>
      </c>
      <c r="G158" s="59">
        <v>4878</v>
      </c>
      <c r="H158" s="59">
        <f>4278+36.15</f>
        <v>4314.1499999999996</v>
      </c>
      <c r="I158" s="16">
        <v>5971.6</v>
      </c>
      <c r="O158" s="126"/>
      <c r="Q158" s="82"/>
      <c r="R158" s="52">
        <v>12170</v>
      </c>
      <c r="S158" s="17">
        <f t="shared" si="24"/>
        <v>7350.7</v>
      </c>
      <c r="T158" s="17">
        <f t="shared" si="25"/>
        <v>8967.8539999999994</v>
      </c>
      <c r="V158" s="17"/>
      <c r="Y158" s="17"/>
      <c r="AA158" s="17"/>
    </row>
    <row r="159" spans="1:29" x14ac:dyDescent="0.2">
      <c r="A159" s="79" t="s">
        <v>158</v>
      </c>
      <c r="B159" s="14">
        <v>5250</v>
      </c>
      <c r="C159" s="50">
        <v>4141.3</v>
      </c>
      <c r="D159" s="51">
        <f t="shared" ref="D159:D160" si="26">E159+F159+G159+H159</f>
        <v>4141.2</v>
      </c>
      <c r="E159" s="59">
        <v>1043.5999999999999</v>
      </c>
      <c r="F159" s="59">
        <v>1043.5999999999999</v>
      </c>
      <c r="G159" s="59">
        <v>1027</v>
      </c>
      <c r="H159" s="59">
        <v>1027</v>
      </c>
      <c r="I159" s="16">
        <v>368.3</v>
      </c>
      <c r="O159" s="126"/>
      <c r="Q159" s="82"/>
      <c r="R159" s="52">
        <v>2998.1</v>
      </c>
      <c r="S159" s="17">
        <f t="shared" si="24"/>
        <v>1954.5</v>
      </c>
      <c r="T159" s="17">
        <f t="shared" si="25"/>
        <v>2384.4899999999998</v>
      </c>
    </row>
    <row r="160" spans="1:29" x14ac:dyDescent="0.2">
      <c r="A160" s="79" t="s">
        <v>4</v>
      </c>
      <c r="B160" s="14">
        <v>5260</v>
      </c>
      <c r="C160" s="50">
        <v>4418.3</v>
      </c>
      <c r="D160" s="51">
        <f t="shared" si="26"/>
        <v>4418.4000000000005</v>
      </c>
      <c r="E160" s="59">
        <v>840.4</v>
      </c>
      <c r="F160" s="59">
        <v>1117.4000000000001</v>
      </c>
      <c r="G160" s="59">
        <v>1230.3</v>
      </c>
      <c r="H160" s="59">
        <v>1230.3</v>
      </c>
      <c r="I160" s="16">
        <v>1285.8</v>
      </c>
      <c r="O160" s="126"/>
      <c r="Q160" s="82"/>
      <c r="R160" s="52">
        <v>2316.1999999999998</v>
      </c>
      <c r="S160" s="17">
        <f t="shared" si="24"/>
        <v>1475.7999999999997</v>
      </c>
      <c r="T160" s="17">
        <f t="shared" si="25"/>
        <v>1800.4759999999997</v>
      </c>
    </row>
    <row r="161" spans="1:16" ht="42" customHeight="1" x14ac:dyDescent="0.2">
      <c r="A161" s="15" t="s">
        <v>66</v>
      </c>
      <c r="B161" s="20">
        <v>5300</v>
      </c>
      <c r="C161" s="84">
        <f>C154/12/C140*1000</f>
        <v>18170.903361344539</v>
      </c>
      <c r="D161" s="134">
        <f>D154/12/D140*1000</f>
        <v>19925.725446428572</v>
      </c>
      <c r="E161" s="134">
        <f>E154/3/E140*1000</f>
        <v>19835.11904761905</v>
      </c>
      <c r="F161" s="134">
        <f>F154/3/F140*1000</f>
        <v>19721.27976190476</v>
      </c>
      <c r="G161" s="134">
        <f>G154/G140/3*1000</f>
        <v>20543.00595238095</v>
      </c>
      <c r="H161" s="134">
        <f>H154/3/H140*1000</f>
        <v>19603.497023809523</v>
      </c>
      <c r="O161" s="123"/>
    </row>
    <row r="162" spans="1:16" x14ac:dyDescent="0.2">
      <c r="A162" s="79" t="s">
        <v>6</v>
      </c>
      <c r="B162" s="14">
        <v>5310</v>
      </c>
      <c r="C162" s="75">
        <f>ROUND(C155/C141*1000,2)/12</f>
        <v>73500</v>
      </c>
      <c r="D162" s="100">
        <f>ROUND(D155/D141*1000,2)/12</f>
        <v>77141.666666666672</v>
      </c>
      <c r="E162" s="100">
        <f>ROUND(E155/E141*1000,2)/3</f>
        <v>49166.666666666664</v>
      </c>
      <c r="F162" s="100">
        <f t="shared" ref="F162:H162" si="27">ROUND(F155/F141*1000,2)/3</f>
        <v>86466.666666666672</v>
      </c>
      <c r="G162" s="100">
        <f t="shared" si="27"/>
        <v>86466.666666666672</v>
      </c>
      <c r="H162" s="100">
        <f t="shared" si="27"/>
        <v>86466.666666666672</v>
      </c>
      <c r="O162" s="123"/>
    </row>
    <row r="163" spans="1:16" x14ac:dyDescent="0.2">
      <c r="A163" s="79" t="s">
        <v>5</v>
      </c>
      <c r="B163" s="14">
        <v>5320</v>
      </c>
      <c r="C163" s="75">
        <f t="shared" ref="C163:D167" si="28">ROUND(C156/C142*1000,2)/12</f>
        <v>34221.25</v>
      </c>
      <c r="D163" s="100">
        <f t="shared" si="28"/>
        <v>31035.145</v>
      </c>
      <c r="E163" s="100">
        <f t="shared" ref="E163:H167" si="29">ROUND(E156/E142*1000,2)/3</f>
        <v>28914.493333333332</v>
      </c>
      <c r="F163" s="100">
        <v>28555.8</v>
      </c>
      <c r="G163" s="100">
        <f t="shared" si="29"/>
        <v>33334.783333333333</v>
      </c>
      <c r="H163" s="100">
        <f t="shared" si="29"/>
        <v>33334.783333333333</v>
      </c>
      <c r="O163" s="123"/>
    </row>
    <row r="164" spans="1:16" x14ac:dyDescent="0.2">
      <c r="A164" s="79" t="s">
        <v>156</v>
      </c>
      <c r="B164" s="14">
        <v>5330</v>
      </c>
      <c r="C164" s="75">
        <f t="shared" si="28"/>
        <v>32322.674166666668</v>
      </c>
      <c r="D164" s="100">
        <f t="shared" si="28"/>
        <v>33899.593333333331</v>
      </c>
      <c r="E164" s="100">
        <f t="shared" si="29"/>
        <v>36449.593333333331</v>
      </c>
      <c r="F164" s="100">
        <f t="shared" si="29"/>
        <v>32866.666666666664</v>
      </c>
      <c r="G164" s="100">
        <f t="shared" si="29"/>
        <v>33415.446666666663</v>
      </c>
      <c r="H164" s="100">
        <f t="shared" si="29"/>
        <v>32866.666666666664</v>
      </c>
      <c r="O164" s="123"/>
      <c r="P164" s="1" t="s">
        <v>143</v>
      </c>
    </row>
    <row r="165" spans="1:16" ht="37.5" x14ac:dyDescent="0.2">
      <c r="A165" s="79" t="s">
        <v>157</v>
      </c>
      <c r="B165" s="14">
        <v>5340</v>
      </c>
      <c r="C165" s="75">
        <f t="shared" si="28"/>
        <v>15245.573333333334</v>
      </c>
      <c r="D165" s="100">
        <f t="shared" si="28"/>
        <v>17056.839166666668</v>
      </c>
      <c r="E165" s="100">
        <f t="shared" si="29"/>
        <v>17461.233333333334</v>
      </c>
      <c r="F165" s="100">
        <f t="shared" si="29"/>
        <v>17461.233333333334</v>
      </c>
      <c r="G165" s="100">
        <f t="shared" si="29"/>
        <v>17673.913333333334</v>
      </c>
      <c r="H165" s="100">
        <f t="shared" si="29"/>
        <v>15630.976666666667</v>
      </c>
      <c r="O165" s="123"/>
    </row>
    <row r="166" spans="1:16" x14ac:dyDescent="0.2">
      <c r="A166" s="79" t="s">
        <v>158</v>
      </c>
      <c r="B166" s="14">
        <v>5350</v>
      </c>
      <c r="C166" s="75">
        <f t="shared" si="28"/>
        <v>9081.7983333333341</v>
      </c>
      <c r="D166" s="100">
        <f t="shared" si="28"/>
        <v>9081.5791666666664</v>
      </c>
      <c r="E166" s="100">
        <f t="shared" si="29"/>
        <v>9154.3866666666672</v>
      </c>
      <c r="F166" s="100">
        <f t="shared" si="29"/>
        <v>9154.3866666666672</v>
      </c>
      <c r="G166" s="100">
        <f t="shared" si="29"/>
        <v>9008.7733333333326</v>
      </c>
      <c r="H166" s="100">
        <f t="shared" si="29"/>
        <v>9008.7733333333326</v>
      </c>
      <c r="O166" s="123"/>
    </row>
    <row r="167" spans="1:16" x14ac:dyDescent="0.2">
      <c r="A167" s="79" t="s">
        <v>4</v>
      </c>
      <c r="B167" s="14">
        <v>5360</v>
      </c>
      <c r="C167" s="75">
        <f t="shared" si="28"/>
        <v>9204.7916666666661</v>
      </c>
      <c r="D167" s="100">
        <f t="shared" si="28"/>
        <v>12696.551666666666</v>
      </c>
      <c r="E167" s="100">
        <f t="shared" si="29"/>
        <v>9659.77</v>
      </c>
      <c r="F167" s="100">
        <f t="shared" si="29"/>
        <v>12843.676666666666</v>
      </c>
      <c r="G167" s="100">
        <f t="shared" si="29"/>
        <v>14141.38</v>
      </c>
      <c r="H167" s="100">
        <f t="shared" si="29"/>
        <v>14141.38</v>
      </c>
      <c r="O167" s="123"/>
    </row>
    <row r="168" spans="1:16" ht="37.5" x14ac:dyDescent="0.2">
      <c r="A168" s="13" t="s">
        <v>67</v>
      </c>
      <c r="B168" s="20">
        <v>5400</v>
      </c>
      <c r="C168" s="71">
        <v>0</v>
      </c>
      <c r="D168" s="86">
        <v>0</v>
      </c>
      <c r="E168" s="71">
        <v>0</v>
      </c>
      <c r="F168" s="71">
        <v>0</v>
      </c>
      <c r="G168" s="71">
        <v>0</v>
      </c>
      <c r="H168" s="71">
        <v>0</v>
      </c>
    </row>
    <row r="169" spans="1:16" ht="14.25" customHeight="1" x14ac:dyDescent="0.2">
      <c r="A169" s="130"/>
      <c r="B169" s="105"/>
      <c r="C169" s="106"/>
      <c r="D169" s="107"/>
      <c r="E169" s="106"/>
      <c r="F169" s="131"/>
      <c r="G169" s="106"/>
      <c r="H169" s="106"/>
    </row>
    <row r="170" spans="1:16" ht="18.75" customHeight="1" x14ac:dyDescent="0.2">
      <c r="A170" s="12" t="s">
        <v>149</v>
      </c>
      <c r="B170" s="11"/>
      <c r="C170" s="10" t="s">
        <v>3</v>
      </c>
      <c r="D170" s="97"/>
      <c r="E170" s="9"/>
      <c r="F170" s="183" t="s">
        <v>144</v>
      </c>
      <c r="G170" s="183"/>
      <c r="H170" s="183"/>
    </row>
    <row r="171" spans="1:16" s="6" customFormat="1" ht="13.5" customHeight="1" x14ac:dyDescent="0.2">
      <c r="A171" s="8" t="s">
        <v>2</v>
      </c>
      <c r="C171" s="7" t="s">
        <v>1</v>
      </c>
      <c r="D171" s="98"/>
      <c r="E171" s="7"/>
      <c r="F171" s="184" t="s">
        <v>0</v>
      </c>
      <c r="G171" s="184"/>
      <c r="H171" s="184"/>
      <c r="O171" s="128"/>
    </row>
    <row r="172" spans="1:16" x14ac:dyDescent="0.2">
      <c r="A172" s="5"/>
      <c r="C172" s="4"/>
      <c r="D172" s="99"/>
      <c r="E172" s="3"/>
      <c r="F172" s="115"/>
      <c r="G172" s="3"/>
      <c r="H172" s="3"/>
    </row>
    <row r="173" spans="1:16" x14ac:dyDescent="0.2">
      <c r="A173" s="5"/>
      <c r="C173" s="4"/>
      <c r="D173" s="99"/>
      <c r="E173" s="99"/>
      <c r="F173" s="116"/>
      <c r="G173" s="99"/>
      <c r="H173" s="99"/>
      <c r="I173" s="3"/>
      <c r="J173" s="3"/>
      <c r="K173" s="3"/>
      <c r="L173" s="3"/>
      <c r="M173" s="3"/>
      <c r="N173" s="3"/>
    </row>
    <row r="174" spans="1:16" x14ac:dyDescent="0.2">
      <c r="A174" s="5"/>
      <c r="C174" s="4"/>
      <c r="D174" s="4"/>
      <c r="E174" s="4"/>
      <c r="F174" s="116"/>
      <c r="G174" s="4"/>
      <c r="H174" s="4"/>
      <c r="I174" s="4"/>
      <c r="J174" s="4"/>
      <c r="K174" s="4"/>
      <c r="L174" s="4"/>
      <c r="M174" s="4"/>
      <c r="N174" s="4"/>
      <c r="O174" s="129"/>
    </row>
    <row r="175" spans="1:16" x14ac:dyDescent="0.2">
      <c r="A175" s="5"/>
      <c r="C175" s="4"/>
      <c r="D175" s="99"/>
      <c r="E175" s="99"/>
      <c r="F175" s="116"/>
      <c r="G175" s="99"/>
      <c r="H175" s="99"/>
      <c r="I175" s="3"/>
      <c r="J175" s="3"/>
      <c r="K175" s="3"/>
      <c r="L175" s="3"/>
      <c r="M175" s="3"/>
      <c r="N175" s="3"/>
    </row>
    <row r="176" spans="1:16" x14ac:dyDescent="0.2">
      <c r="A176" s="5"/>
      <c r="C176" s="4"/>
      <c r="D176" s="4"/>
      <c r="E176" s="4"/>
      <c r="F176" s="116"/>
      <c r="G176" s="4"/>
      <c r="H176" s="4"/>
    </row>
    <row r="177" spans="1:8" x14ac:dyDescent="0.2">
      <c r="A177" s="5"/>
      <c r="C177" s="4"/>
      <c r="D177" s="4"/>
      <c r="E177" s="4"/>
      <c r="F177" s="116"/>
      <c r="G177" s="4"/>
      <c r="H177" s="4"/>
    </row>
    <row r="178" spans="1:8" x14ac:dyDescent="0.2">
      <c r="A178" s="5"/>
      <c r="C178" s="4"/>
      <c r="D178" s="99"/>
      <c r="E178" s="3"/>
      <c r="F178" s="115"/>
      <c r="G178" s="3"/>
      <c r="H178" s="3"/>
    </row>
    <row r="179" spans="1:8" x14ac:dyDescent="0.2">
      <c r="A179" s="5"/>
      <c r="C179" s="4"/>
      <c r="D179" s="4"/>
      <c r="E179" s="4"/>
      <c r="F179" s="116"/>
      <c r="G179" s="4"/>
      <c r="H179" s="4"/>
    </row>
    <row r="180" spans="1:8" x14ac:dyDescent="0.2">
      <c r="A180" s="5"/>
      <c r="C180" s="4"/>
      <c r="D180" s="4"/>
      <c r="E180" s="4"/>
      <c r="F180" s="116"/>
      <c r="G180" s="4"/>
      <c r="H180" s="4"/>
    </row>
    <row r="181" spans="1:8" x14ac:dyDescent="0.2">
      <c r="A181" s="5"/>
      <c r="C181" s="4"/>
      <c r="D181" s="99"/>
      <c r="E181" s="3"/>
      <c r="F181" s="115"/>
      <c r="G181" s="3"/>
      <c r="H181" s="3"/>
    </row>
    <row r="182" spans="1:8" x14ac:dyDescent="0.2">
      <c r="A182" s="5"/>
      <c r="C182" s="4"/>
      <c r="D182" s="99"/>
      <c r="E182" s="99"/>
      <c r="F182" s="116"/>
      <c r="G182" s="99"/>
      <c r="H182" s="99"/>
    </row>
    <row r="183" spans="1:8" x14ac:dyDescent="0.2">
      <c r="A183" s="5"/>
      <c r="C183" s="4"/>
      <c r="D183" s="99"/>
      <c r="E183" s="3"/>
      <c r="F183" s="115"/>
      <c r="G183" s="3"/>
      <c r="H183" s="3"/>
    </row>
    <row r="184" spans="1:8" x14ac:dyDescent="0.2">
      <c r="A184" s="5"/>
      <c r="C184" s="4"/>
      <c r="D184" s="99"/>
      <c r="E184" s="3"/>
      <c r="F184" s="115"/>
      <c r="G184" s="3"/>
      <c r="H184" s="3"/>
    </row>
    <row r="185" spans="1:8" x14ac:dyDescent="0.2">
      <c r="A185" s="5"/>
      <c r="C185" s="4"/>
      <c r="D185" s="99"/>
      <c r="E185" s="3"/>
      <c r="F185" s="115"/>
      <c r="G185" s="3"/>
      <c r="H185" s="3"/>
    </row>
    <row r="186" spans="1:8" x14ac:dyDescent="0.2">
      <c r="A186" s="5"/>
      <c r="C186" s="4"/>
      <c r="D186" s="99"/>
      <c r="E186" s="3"/>
      <c r="F186" s="115"/>
      <c r="G186" s="3"/>
      <c r="H186" s="3"/>
    </row>
    <row r="187" spans="1:8" x14ac:dyDescent="0.2">
      <c r="A187" s="5"/>
      <c r="C187" s="4"/>
      <c r="D187" s="99"/>
      <c r="E187" s="3"/>
      <c r="F187" s="115"/>
      <c r="G187" s="3"/>
      <c r="H187" s="3"/>
    </row>
    <row r="188" spans="1:8" x14ac:dyDescent="0.2">
      <c r="A188" s="5"/>
      <c r="C188" s="4"/>
      <c r="D188" s="99"/>
      <c r="E188" s="3"/>
      <c r="F188" s="115"/>
      <c r="G188" s="3"/>
      <c r="H188" s="3"/>
    </row>
    <row r="189" spans="1:8" x14ac:dyDescent="0.2">
      <c r="A189" s="5"/>
      <c r="C189" s="4"/>
      <c r="D189" s="99"/>
      <c r="E189" s="3"/>
      <c r="F189" s="115"/>
      <c r="G189" s="3"/>
      <c r="H189" s="3"/>
    </row>
    <row r="190" spans="1:8" x14ac:dyDescent="0.2">
      <c r="A190" s="5"/>
      <c r="C190" s="4"/>
      <c r="D190" s="99"/>
      <c r="E190" s="3"/>
      <c r="F190" s="115"/>
      <c r="G190" s="3"/>
      <c r="H190" s="3"/>
    </row>
    <row r="191" spans="1:8" x14ac:dyDescent="0.2">
      <c r="A191" s="5"/>
      <c r="C191" s="4"/>
      <c r="D191" s="99"/>
      <c r="E191" s="3"/>
      <c r="F191" s="115"/>
      <c r="G191" s="3"/>
      <c r="H191" s="3"/>
    </row>
    <row r="192" spans="1:8" x14ac:dyDescent="0.2">
      <c r="A192" s="5"/>
      <c r="C192" s="4"/>
      <c r="D192" s="99"/>
      <c r="E192" s="3"/>
      <c r="F192" s="115"/>
      <c r="G192" s="3"/>
      <c r="H192" s="3"/>
    </row>
    <row r="193" spans="1:8" x14ac:dyDescent="0.2">
      <c r="A193" s="5"/>
      <c r="C193" s="4"/>
      <c r="D193" s="99"/>
      <c r="E193" s="3"/>
      <c r="F193" s="115"/>
      <c r="G193" s="3"/>
      <c r="H193" s="3"/>
    </row>
    <row r="194" spans="1:8" x14ac:dyDescent="0.2">
      <c r="A194" s="5"/>
      <c r="C194" s="4"/>
      <c r="D194" s="99"/>
      <c r="E194" s="3"/>
      <c r="F194" s="115"/>
      <c r="G194" s="3"/>
      <c r="H194" s="3"/>
    </row>
    <row r="195" spans="1:8" x14ac:dyDescent="0.2">
      <c r="A195" s="5"/>
      <c r="C195" s="4"/>
      <c r="D195" s="99"/>
      <c r="E195" s="3"/>
      <c r="F195" s="115"/>
      <c r="G195" s="3"/>
      <c r="H195" s="3"/>
    </row>
    <row r="196" spans="1:8" x14ac:dyDescent="0.2">
      <c r="A196" s="5"/>
      <c r="C196" s="4"/>
      <c r="D196" s="99"/>
      <c r="E196" s="3"/>
      <c r="F196" s="115"/>
      <c r="G196" s="3"/>
      <c r="H196" s="3"/>
    </row>
    <row r="197" spans="1:8" x14ac:dyDescent="0.2">
      <c r="A197" s="5"/>
      <c r="C197" s="4"/>
      <c r="D197" s="99"/>
      <c r="E197" s="3"/>
      <c r="F197" s="115"/>
      <c r="G197" s="3"/>
      <c r="H197" s="3"/>
    </row>
    <row r="198" spans="1:8" x14ac:dyDescent="0.2">
      <c r="A198" s="5"/>
      <c r="C198" s="4"/>
      <c r="D198" s="99"/>
      <c r="E198" s="3"/>
      <c r="F198" s="115"/>
      <c r="G198" s="3"/>
      <c r="H198" s="3"/>
    </row>
    <row r="199" spans="1:8" x14ac:dyDescent="0.2">
      <c r="A199" s="5"/>
      <c r="C199" s="4"/>
      <c r="D199" s="99"/>
      <c r="E199" s="3"/>
      <c r="F199" s="115"/>
      <c r="G199" s="3"/>
      <c r="H199" s="3"/>
    </row>
    <row r="200" spans="1:8" x14ac:dyDescent="0.2">
      <c r="A200" s="5"/>
      <c r="C200" s="4"/>
      <c r="D200" s="99"/>
      <c r="E200" s="3"/>
      <c r="F200" s="115"/>
      <c r="G200" s="3"/>
      <c r="H200" s="3"/>
    </row>
    <row r="201" spans="1:8" x14ac:dyDescent="0.2">
      <c r="A201" s="5"/>
      <c r="C201" s="4"/>
      <c r="D201" s="99"/>
      <c r="E201" s="3"/>
      <c r="F201" s="115"/>
      <c r="G201" s="3"/>
      <c r="H201" s="3"/>
    </row>
    <row r="202" spans="1:8" x14ac:dyDescent="0.2">
      <c r="A202" s="5"/>
      <c r="C202" s="4"/>
      <c r="D202" s="99"/>
      <c r="E202" s="3"/>
      <c r="F202" s="115"/>
      <c r="G202" s="3"/>
      <c r="H202" s="3"/>
    </row>
    <row r="203" spans="1:8" x14ac:dyDescent="0.2">
      <c r="A203" s="5"/>
      <c r="C203" s="4"/>
      <c r="D203" s="99"/>
      <c r="E203" s="3"/>
      <c r="F203" s="115"/>
      <c r="G203" s="3"/>
      <c r="H203" s="3"/>
    </row>
    <row r="204" spans="1:8" x14ac:dyDescent="0.2">
      <c r="A204" s="5"/>
      <c r="C204" s="4"/>
      <c r="D204" s="99"/>
      <c r="E204" s="3"/>
      <c r="F204" s="115"/>
      <c r="G204" s="3"/>
      <c r="H204" s="3"/>
    </row>
    <row r="205" spans="1:8" x14ac:dyDescent="0.2">
      <c r="A205" s="5"/>
      <c r="C205" s="4"/>
      <c r="D205" s="99"/>
      <c r="E205" s="3"/>
      <c r="F205" s="115"/>
      <c r="G205" s="3"/>
      <c r="H205" s="3"/>
    </row>
    <row r="206" spans="1:8" x14ac:dyDescent="0.2">
      <c r="A206" s="5"/>
      <c r="C206" s="4"/>
      <c r="D206" s="99"/>
      <c r="E206" s="3"/>
      <c r="F206" s="115"/>
      <c r="G206" s="3"/>
      <c r="H206" s="3"/>
    </row>
    <row r="207" spans="1:8" x14ac:dyDescent="0.2">
      <c r="A207" s="5"/>
      <c r="C207" s="4"/>
      <c r="D207" s="99"/>
      <c r="E207" s="3"/>
      <c r="F207" s="115"/>
      <c r="G207" s="3"/>
      <c r="H207" s="3"/>
    </row>
    <row r="208" spans="1:8" x14ac:dyDescent="0.2">
      <c r="A208" s="5"/>
      <c r="C208" s="4"/>
      <c r="D208" s="99"/>
      <c r="E208" s="3"/>
      <c r="F208" s="115"/>
      <c r="G208" s="3"/>
      <c r="H208" s="3"/>
    </row>
    <row r="209" spans="1:8" x14ac:dyDescent="0.2">
      <c r="A209" s="5"/>
      <c r="C209" s="4"/>
      <c r="D209" s="99"/>
      <c r="E209" s="3"/>
      <c r="F209" s="115"/>
      <c r="G209" s="3"/>
      <c r="H209" s="3"/>
    </row>
    <row r="210" spans="1:8" x14ac:dyDescent="0.2">
      <c r="A210" s="5"/>
      <c r="C210" s="4"/>
      <c r="D210" s="99"/>
      <c r="E210" s="3"/>
      <c r="F210" s="115"/>
      <c r="G210" s="3"/>
      <c r="H210" s="3"/>
    </row>
    <row r="211" spans="1:8" x14ac:dyDescent="0.2">
      <c r="A211" s="5"/>
      <c r="C211" s="4"/>
      <c r="D211" s="99"/>
      <c r="E211" s="3"/>
      <c r="F211" s="115"/>
      <c r="G211" s="3"/>
      <c r="H211" s="3"/>
    </row>
    <row r="212" spans="1:8" x14ac:dyDescent="0.2">
      <c r="A212" s="5"/>
      <c r="C212" s="4"/>
      <c r="D212" s="99"/>
      <c r="E212" s="3"/>
      <c r="F212" s="115"/>
      <c r="G212" s="3"/>
      <c r="H212" s="3"/>
    </row>
    <row r="213" spans="1:8" x14ac:dyDescent="0.2">
      <c r="A213" s="2"/>
    </row>
    <row r="214" spans="1:8" x14ac:dyDescent="0.2">
      <c r="A214" s="2"/>
    </row>
    <row r="215" spans="1:8" x14ac:dyDescent="0.2">
      <c r="A215" s="2"/>
    </row>
    <row r="216" spans="1:8" x14ac:dyDescent="0.2">
      <c r="A216" s="2"/>
    </row>
    <row r="217" spans="1:8" x14ac:dyDescent="0.2">
      <c r="A217" s="2"/>
    </row>
    <row r="218" spans="1:8" x14ac:dyDescent="0.2">
      <c r="A218" s="2"/>
    </row>
    <row r="219" spans="1:8" x14ac:dyDescent="0.2">
      <c r="A219" s="2"/>
    </row>
    <row r="220" spans="1:8" x14ac:dyDescent="0.2">
      <c r="A220" s="2"/>
    </row>
    <row r="221" spans="1:8" x14ac:dyDescent="0.2">
      <c r="A221" s="2"/>
    </row>
    <row r="222" spans="1:8" x14ac:dyDescent="0.2">
      <c r="A222" s="2"/>
    </row>
    <row r="223" spans="1:8" x14ac:dyDescent="0.2">
      <c r="A223" s="2"/>
    </row>
    <row r="224" spans="1:8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</sheetData>
  <sheetProtection formatCells="0" formatColumns="0" formatRows="0" insertColumns="0" insertRows="0" insertHyperlinks="0" deleteColumns="0" deleteRows="0" sort="0" autoFilter="0" pivotTables="0"/>
  <mergeCells count="44">
    <mergeCell ref="F1:H1"/>
    <mergeCell ref="F2:H2"/>
    <mergeCell ref="F3:H3"/>
    <mergeCell ref="F170:H170"/>
    <mergeCell ref="F171:H171"/>
    <mergeCell ref="A51:H51"/>
    <mergeCell ref="A52:H52"/>
    <mergeCell ref="A111:H111"/>
    <mergeCell ref="A121:H121"/>
    <mergeCell ref="A128:H128"/>
    <mergeCell ref="A139:H139"/>
    <mergeCell ref="A45:H45"/>
    <mergeCell ref="A46:H46"/>
    <mergeCell ref="A48:A49"/>
    <mergeCell ref="B48:B49"/>
    <mergeCell ref="C48:C49"/>
    <mergeCell ref="D48:D49"/>
    <mergeCell ref="E48:H48"/>
    <mergeCell ref="A44:H44"/>
    <mergeCell ref="B37:D37"/>
    <mergeCell ref="G37:H37"/>
    <mergeCell ref="B38:D38"/>
    <mergeCell ref="G38:H38"/>
    <mergeCell ref="B39:C39"/>
    <mergeCell ref="E39:G39"/>
    <mergeCell ref="B40:C40"/>
    <mergeCell ref="E40:G40"/>
    <mergeCell ref="B41:I41"/>
    <mergeCell ref="B42:E42"/>
    <mergeCell ref="B43:F43"/>
    <mergeCell ref="B34:D34"/>
    <mergeCell ref="G34:H34"/>
    <mergeCell ref="B35:C35"/>
    <mergeCell ref="G35:H35"/>
    <mergeCell ref="B36:D36"/>
    <mergeCell ref="G36:H36"/>
    <mergeCell ref="B33:D33"/>
    <mergeCell ref="G33:H33"/>
    <mergeCell ref="F6:H6"/>
    <mergeCell ref="G30:H30"/>
    <mergeCell ref="B32:C32"/>
    <mergeCell ref="G32:H32"/>
    <mergeCell ref="F13:H13"/>
    <mergeCell ref="F14:H14"/>
  </mergeCells>
  <pageMargins left="1.1811023622047245" right="0.59055118110236227" top="0.98425196850393704" bottom="0.98425196850393704" header="0.39370078740157483" footer="0.39370078740157483"/>
  <pageSetup paperSize="9" scale="48" fitToHeight="0" orientation="portrait" r:id="rId1"/>
  <rowBreaks count="2" manualBreakCount="2">
    <brk id="67" max="12" man="1"/>
    <brk id="10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2024</vt:lpstr>
      <vt:lpstr>'проект 2024'!Заголовки_для_печати</vt:lpstr>
      <vt:lpstr>'проект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2024-11-22T10:27:53Z</cp:lastPrinted>
  <dcterms:created xsi:type="dcterms:W3CDTF">2019-10-17T10:42:43Z</dcterms:created>
  <dcterms:modified xsi:type="dcterms:W3CDTF">2025-01-14T13:58:01Z</dcterms:modified>
</cp:coreProperties>
</file>