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Поддубная\2024\Фін.плани\4кв\доопрацьовані рішення\з номерами\КНП ЦПМСД № 1\"/>
    </mc:Choice>
  </mc:AlternateContent>
  <bookViews>
    <workbookView xWindow="0" yWindow="0" windowWidth="28800" windowHeight="11145"/>
  </bookViews>
  <sheets>
    <sheet name="ц1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localSheetId="0" hidden="1">[1]GDP!#REF!</definedName>
    <definedName name="__123Graph_XGRAPH3" hidden="1">[1]GDP!#REF!</definedName>
    <definedName name="aa">'[2]1993'!$1:$3,'[2]1993'!$A:$A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0">#REF!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 localSheetId="0">#REF!</definedName>
    <definedName name="Cost_Category_National_ID">#REF!</definedName>
    <definedName name="Cе511" localSheetId="0">#REF!</definedName>
    <definedName name="Cе511">#REF!</definedName>
    <definedName name="d">'[9]МТР Газ України'!$B$4</definedName>
    <definedName name="dCPIb" localSheetId="0">[10]попер_роз!#REF!</definedName>
    <definedName name="dCPIb">[10]попер_роз!#REF!</definedName>
    <definedName name="dPPIb" localSheetId="0">[10]попер_роз!#REF!</definedName>
    <definedName name="dPPIb">[10]попер_роз!#REF!</definedName>
    <definedName name="ds" localSheetId="0">'[11]7  Інші витрати'!#REF!</definedName>
    <definedName name="ds">'[11]7  Інші витрати'!#REF!</definedName>
    <definedName name="Fact_Type_ID" localSheetId="0">#REF!</definedName>
    <definedName name="Fact_Type_ID">#REF!</definedName>
    <definedName name="G">'[12]МТР Газ України'!$B$1</definedName>
    <definedName name="ij1sssss" localSheetId="0">'[13]7  Інші витрати'!#REF!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 localSheetId="0">'[17]7  Інші витрати'!#REF!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 localSheetId="0">[14]!ShowFil</definedName>
    <definedName name="ShowFil">[14]!ShowFil</definedName>
    <definedName name="SU_ID" localSheetId="0">#REF!</definedName>
    <definedName name="SU_ID">#REF!</definedName>
    <definedName name="Time_ID">'[16]МТР Газ України'!$B$1</definedName>
    <definedName name="Time_ID_10" localSheetId="0">'[17]7  Інші витрати'!#REF!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 localSheetId="0">'[17]7  Інші витрати'!#REF!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 localSheetId="0">#REF!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 localSheetId="0">#REF!</definedName>
    <definedName name="yyyy">#REF!</definedName>
    <definedName name="zx">'[4]МТР Газ України'!$F$1</definedName>
    <definedName name="zxc">[5]Inform!$E$38</definedName>
    <definedName name="а" localSheetId="0">'[13]7  Інші витрати'!#REF!</definedName>
    <definedName name="а">'[13]7  Інші витрати'!#REF!</definedName>
    <definedName name="ав" localSheetId="0">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 localSheetId="0">'[27]БАЗА  '!#REF!</definedName>
    <definedName name="ватт">'[27]БАЗА  '!#REF!</definedName>
    <definedName name="Д">'[15]МТР Газ України'!$B$4</definedName>
    <definedName name="е" localSheetId="0">#REF!</definedName>
    <definedName name="е">#REF!</definedName>
    <definedName name="є" localSheetId="0">#REF!</definedName>
    <definedName name="є">#REF!</definedName>
    <definedName name="_xlnm.Print_Titles" localSheetId="0">ц1!$48:$50</definedName>
    <definedName name="Заголовки_для_печати_МИ">'[28]1993'!$1:$3,'[28]1993'!$A:$A</definedName>
    <definedName name="йуц" localSheetId="0">#REF!</definedName>
    <definedName name="йуц">#REF!</definedName>
    <definedName name="йцу" localSheetId="0">#REF!</definedName>
    <definedName name="йцу">#REF!</definedName>
    <definedName name="йцуйй" localSheetId="0">#REF!</definedName>
    <definedName name="йцуйй">#REF!</definedName>
    <definedName name="йцукц" localSheetId="0">'[29]7  Інші витрати'!#REF!</definedName>
    <definedName name="йцукц">'[29]7  Інші витрати'!#REF!</definedName>
    <definedName name="і">[30]Inform!$F$2</definedName>
    <definedName name="ів" localSheetId="0">#REF!</definedName>
    <definedName name="ів">#REF!</definedName>
    <definedName name="ів___0" localSheetId="0">#REF!</definedName>
    <definedName name="ів___0">#REF!</definedName>
    <definedName name="ів_22" localSheetId="0">#REF!</definedName>
    <definedName name="ів_22">#REF!</definedName>
    <definedName name="ів_26" localSheetId="0">#REF!</definedName>
    <definedName name="ів_26">#REF!</definedName>
    <definedName name="іваіа" localSheetId="0">'[29]7  Інші витрати'!#REF!</definedName>
    <definedName name="іваіа">'[29]7  Інші витрати'!#REF!</definedName>
    <definedName name="іваф" localSheetId="0">#REF!</definedName>
    <definedName name="іваф">#REF!</definedName>
    <definedName name="івів">'[12]МТР Газ України'!$B$1</definedName>
    <definedName name="іцу">[23]Inform!$G$2</definedName>
    <definedName name="КЕ" localSheetId="0">#REF!</definedName>
    <definedName name="КЕ">#REF!</definedName>
    <definedName name="КЕ___0" localSheetId="0">#REF!</definedName>
    <definedName name="КЕ___0">#REF!</definedName>
    <definedName name="КЕ_22" localSheetId="0">#REF!</definedName>
    <definedName name="КЕ_22">#REF!</definedName>
    <definedName name="КЕ_26" localSheetId="0">#REF!</definedName>
    <definedName name="КЕ_26">#REF!</definedName>
    <definedName name="кен" localSheetId="0">#REF!</definedName>
    <definedName name="кен">#REF!</definedName>
    <definedName name="л" localSheetId="0">#REF!</definedName>
    <definedName name="л">#REF!</definedName>
    <definedName name="_xlnm.Print_Area" localSheetId="0">ц1!$A$1:$K$169</definedName>
    <definedName name="п" localSheetId="0">'[13]7  Інші витрати'!#REF!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 localSheetId="0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0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 localSheetId="0">#REF!</definedName>
    <definedName name="р">#REF!</definedName>
    <definedName name="т">[32]Inform!$E$6</definedName>
    <definedName name="тариф">[33]Inform!$G$2</definedName>
    <definedName name="уйцукйцуйу" localSheetId="0">#REF!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 localSheetId="0">'[29]7  Інші витрати'!#REF!</definedName>
    <definedName name="фіваіф">'[29]7  Інші витрати'!#REF!</definedName>
    <definedName name="фф">'[26]МТР Газ України'!$F$1</definedName>
    <definedName name="ц" localSheetId="0">'[13]7  Інші витрати'!#REF!</definedName>
    <definedName name="ц">'[13]7  Інші витрати'!#REF!</definedName>
    <definedName name="ччч" localSheetId="0">'[35]БАЗА  '!#REF!</definedName>
    <definedName name="ччч">'[35]БАЗА  '!#REF!</definedName>
    <definedName name="ш" localSheetId="0">#REF!</definedName>
    <definedName name="ш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0" i="5" l="1"/>
  <c r="H88" i="5" l="1"/>
  <c r="H158" i="5"/>
  <c r="H156" i="5"/>
  <c r="H155" i="5"/>
  <c r="H151" i="5"/>
  <c r="H149" i="5"/>
  <c r="H148" i="5"/>
  <c r="H147" i="5"/>
  <c r="H154" i="5"/>
  <c r="H74" i="5"/>
  <c r="H98" i="5"/>
  <c r="H146" i="5"/>
  <c r="H153" i="5"/>
  <c r="H87" i="5" s="1"/>
  <c r="H75" i="5" l="1"/>
  <c r="H145" i="5"/>
  <c r="L165" i="5"/>
  <c r="K165" i="5"/>
  <c r="J165" i="5"/>
  <c r="I165" i="5"/>
  <c r="H165" i="5"/>
  <c r="G165" i="5"/>
  <c r="F165" i="5"/>
  <c r="E165" i="5"/>
  <c r="C165" i="5"/>
  <c r="L164" i="5"/>
  <c r="K164" i="5"/>
  <c r="J164" i="5"/>
  <c r="I164" i="5"/>
  <c r="H164" i="5"/>
  <c r="G164" i="5"/>
  <c r="F164" i="5"/>
  <c r="E164" i="5"/>
  <c r="L163" i="5"/>
  <c r="K163" i="5"/>
  <c r="J163" i="5"/>
  <c r="I163" i="5"/>
  <c r="E163" i="5"/>
  <c r="C163" i="5"/>
  <c r="L162" i="5"/>
  <c r="K162" i="5"/>
  <c r="I162" i="5"/>
  <c r="E162" i="5"/>
  <c r="C162" i="5"/>
  <c r="L161" i="5"/>
  <c r="K161" i="5"/>
  <c r="J161" i="5"/>
  <c r="I161" i="5"/>
  <c r="H161" i="5"/>
  <c r="G161" i="5"/>
  <c r="F161" i="5"/>
  <c r="E161" i="5"/>
  <c r="C161" i="5"/>
  <c r="L160" i="5"/>
  <c r="K160" i="5"/>
  <c r="J160" i="5"/>
  <c r="I160" i="5"/>
  <c r="H160" i="5"/>
  <c r="G160" i="5"/>
  <c r="F160" i="5"/>
  <c r="E160" i="5"/>
  <c r="C160" i="5"/>
  <c r="L159" i="5"/>
  <c r="K159" i="5"/>
  <c r="J159" i="5"/>
  <c r="D158" i="5"/>
  <c r="D165" i="5" s="1"/>
  <c r="D157" i="5"/>
  <c r="H163" i="5"/>
  <c r="G156" i="5"/>
  <c r="F156" i="5"/>
  <c r="F163" i="5" s="1"/>
  <c r="J155" i="5"/>
  <c r="J162" i="5" s="1"/>
  <c r="H162" i="5"/>
  <c r="G155" i="5"/>
  <c r="G74" i="5" s="1"/>
  <c r="F155" i="5"/>
  <c r="F162" i="5" s="1"/>
  <c r="D154" i="5"/>
  <c r="D161" i="5" s="1"/>
  <c r="D153" i="5"/>
  <c r="D160" i="5" s="1"/>
  <c r="I152" i="5"/>
  <c r="I159" i="5" s="1"/>
  <c r="F152" i="5"/>
  <c r="E152" i="5"/>
  <c r="C152" i="5"/>
  <c r="C159" i="5" s="1"/>
  <c r="D151" i="5"/>
  <c r="D150" i="5"/>
  <c r="D149" i="5"/>
  <c r="D148" i="5"/>
  <c r="D147" i="5"/>
  <c r="D146" i="5"/>
  <c r="I145" i="5"/>
  <c r="G145" i="5"/>
  <c r="F145" i="5"/>
  <c r="L145" i="5" s="1"/>
  <c r="E145" i="5"/>
  <c r="C145" i="5"/>
  <c r="H138" i="5"/>
  <c r="G138" i="5"/>
  <c r="F138" i="5"/>
  <c r="E138" i="5"/>
  <c r="D138" i="5"/>
  <c r="C138" i="5"/>
  <c r="I137" i="5"/>
  <c r="D136" i="5"/>
  <c r="D135" i="5"/>
  <c r="D134" i="5"/>
  <c r="H133" i="5"/>
  <c r="G133" i="5"/>
  <c r="F133" i="5"/>
  <c r="E133" i="5"/>
  <c r="D133" i="5"/>
  <c r="C133" i="5"/>
  <c r="D132" i="5"/>
  <c r="D131" i="5"/>
  <c r="L130" i="5"/>
  <c r="K130" i="5"/>
  <c r="J130" i="5"/>
  <c r="I130" i="5"/>
  <c r="H130" i="5"/>
  <c r="D130" i="5" s="1"/>
  <c r="G130" i="5"/>
  <c r="F130" i="5"/>
  <c r="E130" i="5"/>
  <c r="C130" i="5"/>
  <c r="D129" i="5"/>
  <c r="D128" i="5"/>
  <c r="D127" i="5"/>
  <c r="H124" i="5"/>
  <c r="G124" i="5"/>
  <c r="F124" i="5"/>
  <c r="E124" i="5"/>
  <c r="C124" i="5"/>
  <c r="D118" i="5"/>
  <c r="D124" i="5" s="1"/>
  <c r="D117" i="5"/>
  <c r="D116" i="5"/>
  <c r="D115" i="5"/>
  <c r="D114" i="5"/>
  <c r="F113" i="5"/>
  <c r="D112" i="5"/>
  <c r="D111" i="5"/>
  <c r="H110" i="5"/>
  <c r="H125" i="5" s="1"/>
  <c r="G110" i="5"/>
  <c r="G125" i="5" s="1"/>
  <c r="F110" i="5"/>
  <c r="E110" i="5"/>
  <c r="C110" i="5"/>
  <c r="C125" i="5" s="1"/>
  <c r="D106" i="5"/>
  <c r="H105" i="5"/>
  <c r="G105" i="5"/>
  <c r="F105" i="5"/>
  <c r="E105" i="5"/>
  <c r="C105" i="5"/>
  <c r="D104" i="5"/>
  <c r="D103" i="5"/>
  <c r="D102" i="5"/>
  <c r="D101" i="5"/>
  <c r="D100" i="5"/>
  <c r="D99" i="5"/>
  <c r="D98" i="5"/>
  <c r="D97" i="5"/>
  <c r="H96" i="5"/>
  <c r="G96" i="5"/>
  <c r="F96" i="5"/>
  <c r="E96" i="5"/>
  <c r="C96" i="5"/>
  <c r="D95" i="5"/>
  <c r="D94" i="5"/>
  <c r="D93" i="5"/>
  <c r="D92" i="5"/>
  <c r="D91" i="5"/>
  <c r="D90" i="5"/>
  <c r="D89" i="5"/>
  <c r="G88" i="5"/>
  <c r="F88" i="5"/>
  <c r="D88" i="5" s="1"/>
  <c r="H86" i="5"/>
  <c r="G87" i="5"/>
  <c r="G86" i="5" s="1"/>
  <c r="F87" i="5"/>
  <c r="F86" i="5" s="1"/>
  <c r="E86" i="5"/>
  <c r="C86" i="5"/>
  <c r="D85" i="5"/>
  <c r="D84" i="5"/>
  <c r="D83" i="5"/>
  <c r="D82" i="5"/>
  <c r="F81" i="5"/>
  <c r="D81" i="5"/>
  <c r="D80" i="5"/>
  <c r="D79" i="5"/>
  <c r="D78" i="5"/>
  <c r="H77" i="5"/>
  <c r="G77" i="5"/>
  <c r="G76" i="5" s="1"/>
  <c r="F77" i="5"/>
  <c r="F76" i="5" s="1"/>
  <c r="H76" i="5"/>
  <c r="E76" i="5"/>
  <c r="G75" i="5"/>
  <c r="F75" i="5"/>
  <c r="F74" i="5"/>
  <c r="E73" i="5"/>
  <c r="C73" i="5"/>
  <c r="C107" i="5" s="1"/>
  <c r="D71" i="5"/>
  <c r="H70" i="5"/>
  <c r="J70" i="5" s="1"/>
  <c r="G70" i="5"/>
  <c r="I70" i="5" s="1"/>
  <c r="K70" i="5" s="1"/>
  <c r="F70" i="5"/>
  <c r="D70" i="5" s="1"/>
  <c r="E70" i="5"/>
  <c r="C70" i="5"/>
  <c r="D69" i="5"/>
  <c r="D68" i="5"/>
  <c r="D67" i="5"/>
  <c r="H66" i="5"/>
  <c r="G66" i="5"/>
  <c r="F66" i="5"/>
  <c r="E66" i="5"/>
  <c r="D66" i="5" s="1"/>
  <c r="C66" i="5"/>
  <c r="D65" i="5"/>
  <c r="D64" i="5"/>
  <c r="D63" i="5"/>
  <c r="G62" i="5"/>
  <c r="D62" i="5" s="1"/>
  <c r="G61" i="5"/>
  <c r="D61" i="5" s="1"/>
  <c r="G60" i="5"/>
  <c r="G56" i="5" s="1"/>
  <c r="D60" i="5"/>
  <c r="D59" i="5"/>
  <c r="D58" i="5"/>
  <c r="D57" i="5"/>
  <c r="H56" i="5"/>
  <c r="F56" i="5"/>
  <c r="E56" i="5"/>
  <c r="C56" i="5"/>
  <c r="D55" i="5"/>
  <c r="D54" i="5"/>
  <c r="H53" i="5"/>
  <c r="H72" i="5" s="1"/>
  <c r="G53" i="5"/>
  <c r="F53" i="5"/>
  <c r="F72" i="5" s="1"/>
  <c r="F120" i="5" s="1"/>
  <c r="E53" i="5"/>
  <c r="E72" i="5" s="1"/>
  <c r="D53" i="5"/>
  <c r="C53" i="5"/>
  <c r="C72" i="5" s="1"/>
  <c r="L70" i="5" l="1"/>
  <c r="G72" i="5"/>
  <c r="E159" i="5"/>
  <c r="D156" i="5"/>
  <c r="D163" i="5" s="1"/>
  <c r="D56" i="5"/>
  <c r="E107" i="5"/>
  <c r="F125" i="5"/>
  <c r="F159" i="5"/>
  <c r="D145" i="5"/>
  <c r="D75" i="5"/>
  <c r="D96" i="5"/>
  <c r="D86" i="5"/>
  <c r="C122" i="5"/>
  <c r="C121" i="5"/>
  <c r="C123" i="5"/>
  <c r="E123" i="5"/>
  <c r="E121" i="5"/>
  <c r="G73" i="5"/>
  <c r="G107" i="5" s="1"/>
  <c r="H120" i="5"/>
  <c r="D72" i="5"/>
  <c r="E108" i="5"/>
  <c r="E120" i="5"/>
  <c r="E122" i="5"/>
  <c r="C108" i="5"/>
  <c r="C120" i="5"/>
  <c r="E125" i="5"/>
  <c r="G163" i="5"/>
  <c r="F73" i="5"/>
  <c r="J73" i="5" s="1"/>
  <c r="D87" i="5"/>
  <c r="D113" i="5"/>
  <c r="D155" i="5"/>
  <c r="D162" i="5" s="1"/>
  <c r="D77" i="5"/>
  <c r="D76" i="5" s="1"/>
  <c r="D110" i="5"/>
  <c r="G152" i="5"/>
  <c r="G159" i="5" s="1"/>
  <c r="D74" i="5"/>
  <c r="H152" i="5"/>
  <c r="H159" i="5" s="1"/>
  <c r="G120" i="5"/>
  <c r="G162" i="5"/>
  <c r="D105" i="5"/>
  <c r="G121" i="5" l="1"/>
  <c r="G122" i="5"/>
  <c r="G108" i="5"/>
  <c r="G123" i="5"/>
  <c r="H73" i="5"/>
  <c r="H107" i="5" s="1"/>
  <c r="D125" i="5"/>
  <c r="D152" i="5"/>
  <c r="D159" i="5" s="1"/>
  <c r="F107" i="5"/>
  <c r="D120" i="5"/>
  <c r="F121" i="5" l="1"/>
  <c r="D107" i="5"/>
  <c r="F123" i="5"/>
  <c r="F122" i="5"/>
  <c r="F108" i="5"/>
  <c r="D73" i="5"/>
  <c r="H121" i="5"/>
  <c r="H122" i="5"/>
  <c r="H108" i="5"/>
  <c r="H123" i="5"/>
  <c r="D123" i="5" l="1"/>
  <c r="D121" i="5"/>
  <c r="D122" i="5"/>
  <c r="D108" i="5"/>
</calcChain>
</file>

<file path=xl/sharedStrings.xml><?xml version="1.0" encoding="utf-8"?>
<sst xmlns="http://schemas.openxmlformats.org/spreadsheetml/2006/main" count="190" uniqueCount="163">
  <si>
    <t xml:space="preserve">                                (посада)</t>
  </si>
  <si>
    <t>_________________________</t>
  </si>
  <si>
    <t>інший персонал</t>
  </si>
  <si>
    <t>адміністративно-управлінський персонал</t>
  </si>
  <si>
    <t>керівник</t>
  </si>
  <si>
    <t>Власний капітал</t>
  </si>
  <si>
    <t>Поточні зобов'язання і забезпечення</t>
  </si>
  <si>
    <t>Довгострокові зобов'язання і забезпечення</t>
  </si>
  <si>
    <t>Усього активи</t>
  </si>
  <si>
    <t>Необоротні активи</t>
  </si>
  <si>
    <t>Коефіцієнт оновлення основних засобів і інших необоротних матеріальних активів</t>
  </si>
  <si>
    <t>Коефіцієнт зносу основних засобів</t>
  </si>
  <si>
    <t>Питома вага сумарного ФОП з нарахуваннями у загальних  видатках підприємства (%)</t>
  </si>
  <si>
    <t>Питома вага комунальних витрат у загальних видатках підприємства (%)</t>
  </si>
  <si>
    <t>Амортизація</t>
  </si>
  <si>
    <t>Вартість основних засобів</t>
  </si>
  <si>
    <t>1080.1</t>
  </si>
  <si>
    <t>Доходи і витрати (деталізація)</t>
  </si>
  <si>
    <t>I. Формування фінансових результатів</t>
  </si>
  <si>
    <t xml:space="preserve">Код рядка </t>
  </si>
  <si>
    <t>Найменування показника</t>
  </si>
  <si>
    <t xml:space="preserve">Прізвище та ініціали керівника  </t>
  </si>
  <si>
    <t xml:space="preserve">Телефон </t>
  </si>
  <si>
    <t xml:space="preserve">Місцезнаходження  </t>
  </si>
  <si>
    <t>Стандарти звітності МСФЗ</t>
  </si>
  <si>
    <t>Форма власності</t>
  </si>
  <si>
    <t>Стандарти звітності П(с)БОУ</t>
  </si>
  <si>
    <t>Одиниця виміру, тис.грн.</t>
  </si>
  <si>
    <t xml:space="preserve">за  КВЕД  </t>
  </si>
  <si>
    <t xml:space="preserve">Вид економічної діяльності    </t>
  </si>
  <si>
    <t>за ЗКГНГ</t>
  </si>
  <si>
    <t xml:space="preserve">Галузь     </t>
  </si>
  <si>
    <t>за СПОДУ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</si>
  <si>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</si>
  <si>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за КОАТУУ</t>
  </si>
  <si>
    <t>Територія</t>
  </si>
  <si>
    <t>за КОПФГ</t>
  </si>
  <si>
    <t xml:space="preserve">Організаційно-правова форма </t>
  </si>
  <si>
    <t xml:space="preserve">за ЄДРПОУ </t>
  </si>
  <si>
    <t>Назва підприємства</t>
  </si>
  <si>
    <t>Коди</t>
  </si>
  <si>
    <t> (число, місяць, рік)</t>
  </si>
  <si>
    <t>(підпис, ініціали, прізвище)</t>
  </si>
  <si>
    <t>ПОГОДЖЕНО</t>
  </si>
  <si>
    <t>М.П. (підпис, ініціали, прізвище)</t>
  </si>
  <si>
    <t>ЗАТВЕРДЖЕНО</t>
  </si>
  <si>
    <t>РАЗОМ ДОХОДИ</t>
  </si>
  <si>
    <t>РАЗОМ ВИТРАТИ</t>
  </si>
  <si>
    <t>II. Інвестиційна діяльність</t>
  </si>
  <si>
    <t>III. Коефіцієнтний аналіз</t>
  </si>
  <si>
    <t>IV. Інформація про фінансовий стан</t>
  </si>
  <si>
    <t xml:space="preserve"> V. Додаткова інформація</t>
  </si>
  <si>
    <t>Питома вага  капітальних видатків у загальних видатках підприємства (%)</t>
  </si>
  <si>
    <t xml:space="preserve"> ФІНАНСОВИЙ  ПЛАН ПІДПРИЄМСТВА </t>
  </si>
  <si>
    <t>Фінансовий план поточного року (затверджений зі змінами)</t>
  </si>
  <si>
    <t>Плановий рік (усього)</t>
  </si>
  <si>
    <t>У тому числі за кварталами</t>
  </si>
  <si>
    <t>I</t>
  </si>
  <si>
    <t>II</t>
  </si>
  <si>
    <t>III</t>
  </si>
  <si>
    <t>IV</t>
  </si>
  <si>
    <t xml:space="preserve">         тис. грн.</t>
  </si>
  <si>
    <t>Проект</t>
  </si>
  <si>
    <t>Уточнений</t>
  </si>
  <si>
    <t>зробити позначку"Х"</t>
  </si>
  <si>
    <t>Змінений</t>
  </si>
  <si>
    <t xml:space="preserve">Середньомісячні витрати на оплату праці одного працівника (грн.), у тому числі:
</t>
  </si>
  <si>
    <t>Заборгованість перед працівниками із заробітної плати</t>
  </si>
  <si>
    <t>Середньооблікова чисельність (осіб), у тому числі:</t>
  </si>
  <si>
    <t>Фонд оплати праці (тис. грн.), у тому числі:</t>
  </si>
  <si>
    <t>Витрати на оплату праці (тис. грн.), у тому числі:</t>
  </si>
  <si>
    <t>медикаменти та перев'язувальні матеріали</t>
  </si>
  <si>
    <t>продукти харчування</t>
  </si>
  <si>
    <t xml:space="preserve">Собівартість наданих послуг </t>
  </si>
  <si>
    <t>Інші доходи</t>
  </si>
  <si>
    <t xml:space="preserve">Інші фінансові доходи </t>
  </si>
  <si>
    <t xml:space="preserve">Дохід від надання послуг </t>
  </si>
  <si>
    <t>Інші операційні доходи</t>
  </si>
  <si>
    <t>Адміністративні витрати</t>
  </si>
  <si>
    <t>Інші операційні витрати</t>
  </si>
  <si>
    <t>Інші витрати</t>
  </si>
  <si>
    <t xml:space="preserve">Інвестиційна діяльність </t>
  </si>
  <si>
    <t>Питома вага доходу з  бюджету Сумської міської ТГ у загальних доходах підприємства (%)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</si>
  <si>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</si>
  <si>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</si>
  <si>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</si>
  <si>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</si>
  <si>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</si>
  <si>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</si>
  <si>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грошові кошти та їх еквіваленти</t>
  </si>
  <si>
    <t>гранти і субсидії</t>
  </si>
  <si>
    <t>фінансові запозичення</t>
  </si>
  <si>
    <t>предмети, матеріали, обладнання та інвентар у т. ч. м'який інвентар, запасні частини до транспортних засобів, витрати на паливо</t>
  </si>
  <si>
    <t xml:space="preserve">Відшкодування витрат балансоутримувача та комунальних послуг орендарями </t>
  </si>
  <si>
    <t>Кошти субвенції</t>
  </si>
  <si>
    <t>Кошти Державного бюджету України</t>
  </si>
  <si>
    <t>Кошти бюджету Сумської міської ТГ</t>
  </si>
  <si>
    <t>Дохід від безоплатно одержаних оборотних активів (благодійна допомога)</t>
  </si>
  <si>
    <t xml:space="preserve">Відсотки банку </t>
  </si>
  <si>
    <t>Кошти для виплати відпускних особам, постраждалим внаслідок аварії на ЧАЕС</t>
  </si>
  <si>
    <t>Дохід від реалізації відходів (металобрухт, скло, макулатура)</t>
  </si>
  <si>
    <t>Дохід від оприбуткування відходів</t>
  </si>
  <si>
    <t>Відсотки банку</t>
  </si>
  <si>
    <t>Оплата комунальних послуг та енергоносіїв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</si>
  <si>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</si>
  <si>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</si>
  <si>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</t>
  </si>
  <si>
    <t>Витрати на відрядження</t>
  </si>
  <si>
    <t xml:space="preserve">Витрати на підвищення кваліфікації та перепідготовку кадрів </t>
  </si>
  <si>
    <t>Інші поточні видатки</t>
  </si>
  <si>
    <r>
      <t xml:space="preserve">Витрати на сировину та матеріали </t>
    </r>
    <r>
      <rPr>
        <i/>
        <sz val="14"/>
        <rFont val="Times New Roman"/>
        <family val="1"/>
        <charset val="204"/>
      </rPr>
      <t>(предмети, матеріали, обладнання та інвентар в т. ч. офісне приладдя та устаткування, витрати на канцтовари, запасні частини до транспортних засобів тощо)</t>
    </r>
  </si>
  <si>
    <t>Амортизація основних засобів і нематеріальних активів загальногосподарського призначення</t>
  </si>
  <si>
    <t>Витрати на безоплатну передачу запасів</t>
  </si>
  <si>
    <t>Витрати на виплати по листкам непрацездатності за рахунок підприємства з нарахуваннями</t>
  </si>
  <si>
    <t>Відшкодування комунальних послуг орендарями</t>
  </si>
  <si>
    <t>Списані пені, претензії, ПДВ, земельний податок</t>
  </si>
  <si>
    <t>Витрати на інші виплати населенню</t>
  </si>
  <si>
    <t>Списання (ліквідація) необоротних активів</t>
  </si>
  <si>
    <t>Дохід від безоплатно одержаних активів (безкоштовно), в тому числі:</t>
  </si>
  <si>
    <t>Витрати на сировину та основні матеріали:</t>
  </si>
  <si>
    <t>Оборотні активи, у тому числі:</t>
  </si>
  <si>
    <t>Усього зобов'язання і забезпечення, в тому числі:</t>
  </si>
  <si>
    <t>сума амортизаційних відрахувань  обладнання, придбаного  за рахунок коштів бюджету Сумської міської ТГ</t>
  </si>
  <si>
    <t>1021.1</t>
  </si>
  <si>
    <t>1053.1</t>
  </si>
  <si>
    <t>1053.2</t>
  </si>
  <si>
    <t>1053.3</t>
  </si>
  <si>
    <t>Інші адміністративні витрати (проведення ремонту, технічного огляду, нагляду, обслуговування,  організаційно-технічні послуги, консультаційні та інформаційні послуги,  охорона праці, страхові послуги, послуги зв'язку тощо)</t>
  </si>
  <si>
    <t>Витрати на виплати відпускних особам, постраждалим внаслідок аварії на ЧАЕС</t>
  </si>
  <si>
    <t>Витрати на реалізацію відходів</t>
  </si>
  <si>
    <t>Витрати на виплату пенсій та допомоги</t>
  </si>
  <si>
    <t>ФІНАНСОВИЙ РЕЗУЛЬТАТ</t>
  </si>
  <si>
    <t>Комунальне некомерційне підприємство "Центр первинної медико-санітарної допомоги № 1" Сумської міської ради</t>
  </si>
  <si>
    <t>Комунальне підприємство</t>
  </si>
  <si>
    <t>м. Суми</t>
  </si>
  <si>
    <t>Сумська міська рада</t>
  </si>
  <si>
    <t>Охорона здоров'я</t>
  </si>
  <si>
    <t>Загальна медична практика</t>
  </si>
  <si>
    <t>Комунальна</t>
  </si>
  <si>
    <t>40009, Україна, м.Суми, вул.Іллінська, буд. 48/50</t>
  </si>
  <si>
    <t>86.21</t>
  </si>
  <si>
    <r>
      <t>Витрати, що здійснюються для підтримання об’єкта в робочому стані</t>
    </r>
    <r>
      <rPr>
        <i/>
        <sz val="14"/>
        <rFont val="Times New Roman"/>
        <family val="1"/>
        <charset val="204"/>
      </rPr>
      <t xml:space="preserve"> (проведення ремонту, технічного огляду, нагляду, обслуговування,  організаційно-технічні послуги, консультаційні та інформаційні послуги, витрати на охорону праці загальногосподарського персоналу, витрати на страхові послуги тощо)</t>
    </r>
  </si>
  <si>
    <t>(підпис)</t>
  </si>
  <si>
    <t xml:space="preserve">(ініціали, прізвище)    </t>
  </si>
  <si>
    <t>Оводенко А.І.</t>
  </si>
  <si>
    <t xml:space="preserve">Керівник              </t>
  </si>
  <si>
    <t>Х</t>
  </si>
  <si>
    <t xml:space="preserve">Інші поточні видатки </t>
  </si>
  <si>
    <t>на  2024   рік</t>
  </si>
  <si>
    <t>(рішення виконкому Сумської міської ради)</t>
  </si>
  <si>
    <t>Начальник Управління внутрішнього контролю та аудиту Сумської міської ради</t>
  </si>
  <si>
    <t>(керівник уповноваженого органу управління)</t>
  </si>
  <si>
    <t>Кошти, отримані від надання платних послуг за основним видом діяльності</t>
  </si>
  <si>
    <t>Кошти, отримані від надання інших платних послуг</t>
  </si>
  <si>
    <t>Інші операційні доходи, які не включені в рядки 1011-1018</t>
  </si>
  <si>
    <t>основний персонал (лікарі, робітники тощо)</t>
  </si>
  <si>
    <t>допоміжний персонал (середній медичний персонал, обслуговуючий персонал тощо)</t>
  </si>
  <si>
    <t>інший персонал (молодший медичний персонал)</t>
  </si>
  <si>
    <t>Алла ОВОДЕНКО</t>
  </si>
  <si>
    <t>8 (0542) 787-718</t>
  </si>
  <si>
    <t>Додаток</t>
  </si>
  <si>
    <t>до рішення виконавчого комітету</t>
  </si>
  <si>
    <t>від 26.12.2024 № 1008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</si>
</sst>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_(* #,##0.0_);_(* \(#,##0.0\);_(* &quot;-&quot;_);_(@_)"/>
    <numFmt numFmtId="166" formatCode="_(* #,##0.00_);_(* \(#,##0.00\);_(* &quot;-&quot;_);_(@_)"/>
    <numFmt numFmtId="167" formatCode="0.0"/>
    <numFmt numFmtId="168" formatCode="0.0%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 wrapText="1"/>
    </xf>
    <xf numFmtId="0" fontId="2" fillId="0" borderId="0" xfId="0" quotePrefix="1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2" fillId="2" borderId="3" xfId="0" quotePrefix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2" fillId="0" borderId="3" xfId="0" quotePrefix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top" wrapText="1"/>
    </xf>
    <xf numFmtId="166" fontId="8" fillId="0" borderId="3" xfId="0" applyNumberFormat="1" applyFont="1" applyBorder="1" applyAlignment="1">
      <alignment horizontal="center" vertical="center" wrapText="1"/>
    </xf>
    <xf numFmtId="167" fontId="2" fillId="0" borderId="0" xfId="0" applyNumberFormat="1" applyFont="1" applyAlignment="1">
      <alignment vertical="center"/>
    </xf>
    <xf numFmtId="2" fontId="9" fillId="0" borderId="4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 shrinkToFit="1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quotePrefix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167" fontId="4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right" vertical="center" wrapText="1"/>
    </xf>
    <xf numFmtId="167" fontId="2" fillId="2" borderId="3" xfId="0" applyNumberFormat="1" applyFont="1" applyFill="1" applyBorder="1" applyAlignment="1">
      <alignment horizontal="center" vertical="center" wrapText="1"/>
    </xf>
    <xf numFmtId="167" fontId="7" fillId="2" borderId="3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center" vertical="center" wrapText="1"/>
    </xf>
    <xf numFmtId="167" fontId="7" fillId="0" borderId="3" xfId="0" applyNumberFormat="1" applyFont="1" applyBorder="1" applyAlignment="1">
      <alignment horizontal="center" vertical="center" wrapText="1"/>
    </xf>
    <xf numFmtId="167" fontId="2" fillId="3" borderId="3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center" vertical="center"/>
    </xf>
    <xf numFmtId="167" fontId="7" fillId="3" borderId="3" xfId="0" applyNumberFormat="1" applyFont="1" applyFill="1" applyBorder="1" applyAlignment="1">
      <alignment horizontal="center" vertical="center" wrapText="1"/>
    </xf>
    <xf numFmtId="167" fontId="7" fillId="3" borderId="6" xfId="0" applyNumberFormat="1" applyFont="1" applyFill="1" applyBorder="1" applyAlignment="1">
      <alignment horizontal="center" vertical="center" wrapText="1"/>
    </xf>
    <xf numFmtId="167" fontId="2" fillId="2" borderId="3" xfId="0" applyNumberFormat="1" applyFont="1" applyFill="1" applyBorder="1" applyAlignment="1">
      <alignment horizontal="center" vertical="center"/>
    </xf>
    <xf numFmtId="167" fontId="6" fillId="2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wrapText="1"/>
    </xf>
    <xf numFmtId="165" fontId="2" fillId="3" borderId="3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167" fontId="2" fillId="3" borderId="3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7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167" fontId="2" fillId="0" borderId="3" xfId="0" applyNumberFormat="1" applyFont="1" applyFill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center" vertical="center"/>
    </xf>
    <xf numFmtId="0" fontId="7" fillId="0" borderId="3" xfId="0" quotePrefix="1" applyFont="1" applyBorder="1" applyAlignment="1">
      <alignment horizontal="center" vertical="center"/>
    </xf>
    <xf numFmtId="0" fontId="7" fillId="0" borderId="3" xfId="0" quotePrefix="1" applyFont="1" applyFill="1" applyBorder="1" applyAlignment="1">
      <alignment horizontal="center" vertical="center"/>
    </xf>
    <xf numFmtId="167" fontId="2" fillId="0" borderId="9" xfId="0" applyNumberFormat="1" applyFont="1" applyBorder="1" applyAlignment="1">
      <alignment horizontal="center" vertical="center"/>
    </xf>
    <xf numFmtId="167" fontId="7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68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167" fontId="2" fillId="0" borderId="0" xfId="0" applyNumberFormat="1" applyFont="1" applyAlignment="1">
      <alignment horizontal="right" vertical="center" wrapText="1"/>
    </xf>
    <xf numFmtId="167" fontId="2" fillId="2" borderId="8" xfId="0" applyNumberFormat="1" applyFont="1" applyFill="1" applyBorder="1" applyAlignment="1">
      <alignment horizontal="center" vertical="center" wrapText="1"/>
    </xf>
    <xf numFmtId="167" fontId="7" fillId="2" borderId="8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167" fontId="7" fillId="0" borderId="3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 wrapText="1"/>
    </xf>
    <xf numFmtId="167" fontId="2" fillId="0" borderId="3" xfId="0" quotePrefix="1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167" fontId="2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wrapText="1"/>
    </xf>
    <xf numFmtId="0" fontId="4" fillId="0" borderId="0" xfId="0" applyFont="1" applyFill="1" applyAlignment="1">
      <alignment vertical="center"/>
    </xf>
    <xf numFmtId="167" fontId="2" fillId="0" borderId="0" xfId="0" applyNumberFormat="1" applyFont="1" applyBorder="1" applyAlignment="1">
      <alignment vertical="center" wrapText="1"/>
    </xf>
    <xf numFmtId="167" fontId="15" fillId="0" borderId="0" xfId="0" applyNumberFormat="1" applyFont="1" applyFill="1" applyAlignment="1">
      <alignment horizontal="left" vertical="center" wrapText="1"/>
    </xf>
    <xf numFmtId="167" fontId="15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167" fontId="15" fillId="0" borderId="0" xfId="0" applyNumberFormat="1" applyFont="1" applyFill="1" applyAlignment="1">
      <alignment horizontal="left" vertical="top" wrapText="1"/>
    </xf>
    <xf numFmtId="167" fontId="10" fillId="0" borderId="0" xfId="0" applyNumberFormat="1" applyFont="1" applyBorder="1" applyAlignment="1">
      <alignment horizontal="left" vertical="center" wrapText="1"/>
    </xf>
    <xf numFmtId="167" fontId="10" fillId="0" borderId="0" xfId="0" applyNumberFormat="1" applyFont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167" fontId="15" fillId="4" borderId="0" xfId="0" applyNumberFormat="1" applyFont="1" applyFill="1" applyAlignment="1">
      <alignment horizontal="left" vertical="center" wrapText="1"/>
    </xf>
    <xf numFmtId="2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167" fontId="7" fillId="0" borderId="6" xfId="0" applyNumberFormat="1" applyFont="1" applyFill="1" applyBorder="1" applyAlignment="1">
      <alignment horizontal="center" vertical="center" wrapText="1"/>
    </xf>
    <xf numFmtId="167" fontId="15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 vertical="center" wrapText="1"/>
    </xf>
    <xf numFmtId="167" fontId="6" fillId="0" borderId="0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" fontId="15" fillId="0" borderId="0" xfId="0" applyNumberFormat="1" applyFont="1" applyAlignment="1">
      <alignment horizontal="left" vertical="center" wrapText="1"/>
    </xf>
    <xf numFmtId="167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49" fontId="2" fillId="0" borderId="7" xfId="0" applyNumberFormat="1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  <sheetName val="Ener 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  <sheetName val="зведена_таб"/>
      <sheetName val="попер_роз_(4)"/>
      <sheetName val="звед_оптим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додаток до звіту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  <sheetName val="Правила ДДС"/>
      <sheetName val="7  інші витрати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Лист1"/>
      <sheetName val="МТР все -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додаток до звіту"/>
      <sheetName val="МТР Газ України"/>
    </sheetNames>
    <sheetDataSet>
      <sheetData sheetId="0" refreshError="1"/>
      <sheetData sheetId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додаток до звіту"/>
      <sheetName val="7  Інші витр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додаток до звіту"/>
      <sheetName val="Лист1"/>
      <sheetName val="1993"/>
      <sheetName val="Inform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БАЗА__"/>
      <sheetName val="БАЗА___(2)"/>
      <sheetName val="БАЗА___(3)"/>
      <sheetName val="БАЗА___(5)"/>
      <sheetName val="БАЗА___(4)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Правила ДДС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  <sheetName val="7  інші витрат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МТР Газ України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  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  <sheetName val="БАЗА__"/>
      <sheetName val="БАЗА___(2)"/>
      <sheetName val="БАЗА___(3)"/>
      <sheetName val="БАЗА___(4)"/>
      <sheetName val="БАЗА___(5)"/>
      <sheetName val="БАЗА___(6)"/>
      <sheetName val="БАЗА___(7)"/>
      <sheetName val="БАЗА___(8)"/>
      <sheetName val="БАЗА___(9)"/>
      <sheetName val="БАЗА___(10)"/>
      <sheetName val="БАЗА___(12)"/>
      <sheetName val="БАЗА___(11)"/>
      <sheetName val="БАЗА___(13)"/>
      <sheetName val="БАЗА___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додаток до звіт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F1" t="str">
            <v>Додаток 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додаток до звіту"/>
      <sheetName val="Лист2"/>
      <sheetName val="consolidation hq formatted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F2">
            <v>0</v>
          </cell>
        </row>
      </sheetData>
      <sheetData sheetId="27">
        <row r="2">
          <cell r="F2">
            <v>0</v>
          </cell>
        </row>
      </sheetData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1993"/>
      <sheetName val="gdp"/>
    </sheetNames>
    <sheetDataSet>
      <sheetData sheetId="0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99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377"/>
  <sheetViews>
    <sheetView tabSelected="1" view="pageBreakPreview" zoomScaleNormal="100" zoomScaleSheetLayoutView="100" workbookViewId="0">
      <selection activeCell="F4" sqref="F4"/>
    </sheetView>
  </sheetViews>
  <sheetFormatPr defaultColWidth="8.85546875" defaultRowHeight="18.75" x14ac:dyDescent="0.2"/>
  <cols>
    <col min="1" max="1" width="55" style="1" customWidth="1"/>
    <col min="2" max="2" width="10.85546875" style="131" customWidth="1"/>
    <col min="3" max="4" width="16.42578125" style="131" customWidth="1"/>
    <col min="5" max="5" width="16" style="1" customWidth="1"/>
    <col min="6" max="6" width="15.42578125" style="47" customWidth="1"/>
    <col min="7" max="7" width="18.140625" style="1" customWidth="1"/>
    <col min="8" max="8" width="21.7109375" style="1" customWidth="1"/>
    <col min="9" max="9" width="13.28515625" style="1" hidden="1" customWidth="1"/>
    <col min="10" max="10" width="14.28515625" style="1" hidden="1" customWidth="1"/>
    <col min="11" max="11" width="11.28515625" style="1" hidden="1" customWidth="1"/>
    <col min="12" max="12" width="0" style="1" hidden="1" customWidth="1"/>
    <col min="13" max="13" width="17" style="113" customWidth="1"/>
    <col min="14" max="14" width="18.28515625" style="1" customWidth="1"/>
    <col min="15" max="15" width="13.140625" style="1" customWidth="1"/>
    <col min="16" max="16" width="11" style="1" customWidth="1"/>
    <col min="17" max="17" width="12.7109375" style="1" customWidth="1"/>
    <col min="18" max="18" width="12" style="1" customWidth="1"/>
    <col min="19" max="16384" width="8.85546875" style="1"/>
  </cols>
  <sheetData>
    <row r="1" spans="2:13" ht="19.5" customHeight="1" x14ac:dyDescent="0.2">
      <c r="F1" s="171" t="s">
        <v>160</v>
      </c>
      <c r="G1" s="171"/>
      <c r="H1" s="171"/>
      <c r="M1" s="1"/>
    </row>
    <row r="2" spans="2:13" ht="12.75" customHeight="1" x14ac:dyDescent="0.2">
      <c r="B2" s="139"/>
      <c r="C2" s="139"/>
      <c r="D2" s="139"/>
      <c r="F2" s="171" t="s">
        <v>161</v>
      </c>
      <c r="G2" s="171"/>
      <c r="H2" s="171"/>
      <c r="M2" s="1"/>
    </row>
    <row r="3" spans="2:13" x14ac:dyDescent="0.2">
      <c r="F3" s="172" t="s">
        <v>162</v>
      </c>
      <c r="G3" s="172"/>
      <c r="H3" s="172"/>
      <c r="M3" s="1"/>
    </row>
    <row r="4" spans="2:13" ht="21" customHeight="1" x14ac:dyDescent="0.2">
      <c r="F4" s="47" t="s">
        <v>45</v>
      </c>
      <c r="H4" s="45"/>
      <c r="M4" s="1"/>
    </row>
    <row r="5" spans="2:13" x14ac:dyDescent="0.2">
      <c r="F5" s="48"/>
      <c r="G5" s="43"/>
      <c r="H5" s="46"/>
      <c r="M5" s="1"/>
    </row>
    <row r="6" spans="2:13" x14ac:dyDescent="0.2">
      <c r="F6" s="143" t="s">
        <v>149</v>
      </c>
      <c r="G6" s="143"/>
      <c r="H6" s="143"/>
      <c r="M6" s="1"/>
    </row>
    <row r="7" spans="2:13" x14ac:dyDescent="0.2">
      <c r="F7" s="48"/>
      <c r="G7" s="43"/>
      <c r="H7" s="46"/>
      <c r="M7" s="1"/>
    </row>
    <row r="8" spans="2:13" x14ac:dyDescent="0.2">
      <c r="F8" s="49" t="s">
        <v>44</v>
      </c>
      <c r="H8" s="45"/>
      <c r="M8" s="1"/>
    </row>
    <row r="9" spans="2:13" x14ac:dyDescent="0.2">
      <c r="F9" s="48"/>
      <c r="G9" s="43"/>
      <c r="H9" s="46"/>
      <c r="M9" s="1"/>
    </row>
    <row r="10" spans="2:13" x14ac:dyDescent="0.2">
      <c r="F10" s="49" t="s">
        <v>41</v>
      </c>
      <c r="H10" s="45"/>
      <c r="M10" s="1"/>
    </row>
    <row r="11" spans="2:13" x14ac:dyDescent="0.2">
      <c r="F11" s="49"/>
      <c r="H11" s="45"/>
      <c r="M11" s="1"/>
    </row>
    <row r="12" spans="2:13" ht="23.25" customHeight="1" x14ac:dyDescent="0.2">
      <c r="E12" s="131"/>
      <c r="F12" s="47" t="s">
        <v>43</v>
      </c>
      <c r="H12" s="45"/>
      <c r="M12" s="1"/>
    </row>
    <row r="13" spans="2:13" ht="37.5" customHeight="1" x14ac:dyDescent="0.2">
      <c r="E13" s="131"/>
      <c r="F13" s="144" t="s">
        <v>150</v>
      </c>
      <c r="G13" s="144"/>
      <c r="H13" s="144"/>
      <c r="M13" s="1"/>
    </row>
    <row r="14" spans="2:13" ht="15" customHeight="1" x14ac:dyDescent="0.2">
      <c r="E14" s="131"/>
      <c r="F14" s="145"/>
      <c r="G14" s="145"/>
      <c r="H14" s="145"/>
      <c r="M14" s="1"/>
    </row>
    <row r="15" spans="2:13" ht="18" customHeight="1" x14ac:dyDescent="0.2">
      <c r="E15" s="131"/>
      <c r="F15" s="48"/>
      <c r="G15" s="43"/>
      <c r="H15" s="46"/>
      <c r="M15" s="1"/>
    </row>
    <row r="16" spans="2:13" ht="23.25" customHeight="1" x14ac:dyDescent="0.2">
      <c r="E16" s="131"/>
      <c r="F16" s="49" t="s">
        <v>42</v>
      </c>
      <c r="H16" s="45"/>
      <c r="M16" s="1"/>
    </row>
    <row r="17" spans="1:13" ht="23.25" customHeight="1" x14ac:dyDescent="0.2">
      <c r="E17" s="131"/>
      <c r="F17" s="48"/>
      <c r="G17" s="43"/>
      <c r="H17" s="46"/>
      <c r="M17" s="1"/>
    </row>
    <row r="18" spans="1:13" ht="23.25" customHeight="1" x14ac:dyDescent="0.2">
      <c r="E18" s="131"/>
      <c r="F18" s="49" t="s">
        <v>41</v>
      </c>
      <c r="H18" s="45"/>
      <c r="M18" s="1"/>
    </row>
    <row r="19" spans="1:13" ht="23.25" customHeight="1" x14ac:dyDescent="0.2">
      <c r="E19" s="131"/>
      <c r="H19" s="45"/>
      <c r="M19" s="1"/>
    </row>
    <row r="20" spans="1:13" x14ac:dyDescent="0.2">
      <c r="E20" s="131"/>
      <c r="F20" s="47" t="s">
        <v>43</v>
      </c>
      <c r="M20" s="1"/>
    </row>
    <row r="21" spans="1:13" x14ac:dyDescent="0.2">
      <c r="B21" s="1"/>
      <c r="C21" s="1"/>
      <c r="D21" s="1"/>
      <c r="F21" s="50"/>
      <c r="G21" s="44"/>
      <c r="H21" s="44"/>
      <c r="M21" s="1"/>
    </row>
    <row r="22" spans="1:13" x14ac:dyDescent="0.2">
      <c r="A22" s="42"/>
      <c r="B22" s="1"/>
      <c r="C22" s="1"/>
      <c r="D22" s="1"/>
      <c r="F22" s="49" t="s">
        <v>151</v>
      </c>
      <c r="M22" s="1"/>
    </row>
    <row r="23" spans="1:13" x14ac:dyDescent="0.2">
      <c r="B23" s="1"/>
      <c r="C23" s="1"/>
      <c r="D23" s="1"/>
      <c r="F23" s="48"/>
      <c r="G23" s="43"/>
      <c r="H23" s="43"/>
      <c r="M23" s="1"/>
    </row>
    <row r="24" spans="1:13" x14ac:dyDescent="0.2">
      <c r="A24" s="42"/>
      <c r="B24" s="1"/>
      <c r="C24" s="1"/>
      <c r="D24" s="1"/>
      <c r="F24" s="49" t="s">
        <v>42</v>
      </c>
      <c r="G24" s="42"/>
      <c r="H24" s="42"/>
      <c r="M24" s="1"/>
    </row>
    <row r="25" spans="1:13" x14ac:dyDescent="0.2">
      <c r="B25" s="1"/>
      <c r="C25" s="1"/>
      <c r="D25" s="1"/>
      <c r="F25" s="48"/>
      <c r="G25" s="43"/>
      <c r="H25" s="43"/>
      <c r="M25" s="1"/>
    </row>
    <row r="26" spans="1:13" x14ac:dyDescent="0.2">
      <c r="A26" s="42"/>
      <c r="B26" s="1"/>
      <c r="C26" s="1"/>
      <c r="D26" s="1"/>
      <c r="F26" s="49" t="s">
        <v>41</v>
      </c>
      <c r="G26" s="42"/>
      <c r="H26" s="42"/>
      <c r="M26" s="1"/>
    </row>
    <row r="27" spans="1:13" x14ac:dyDescent="0.2">
      <c r="A27" s="42"/>
      <c r="B27" s="1"/>
      <c r="C27" s="1"/>
      <c r="D27" s="1"/>
      <c r="F27" s="49"/>
      <c r="G27" s="77" t="s">
        <v>62</v>
      </c>
      <c r="H27" s="87"/>
    </row>
    <row r="28" spans="1:13" x14ac:dyDescent="0.2">
      <c r="A28" s="42"/>
      <c r="B28" s="1"/>
      <c r="C28" s="1"/>
      <c r="D28" s="1"/>
      <c r="F28" s="49"/>
      <c r="G28" s="77" t="s">
        <v>63</v>
      </c>
      <c r="H28" s="77"/>
    </row>
    <row r="29" spans="1:13" x14ac:dyDescent="0.2">
      <c r="A29" s="42"/>
      <c r="B29" s="1"/>
      <c r="C29" s="1"/>
      <c r="D29" s="1"/>
      <c r="F29" s="49"/>
      <c r="G29" s="77" t="s">
        <v>65</v>
      </c>
      <c r="H29" s="87" t="s">
        <v>146</v>
      </c>
    </row>
    <row r="30" spans="1:13" ht="20.25" customHeight="1" x14ac:dyDescent="0.2">
      <c r="A30" s="42"/>
      <c r="B30" s="1"/>
      <c r="C30" s="1"/>
      <c r="D30" s="1"/>
      <c r="F30" s="49"/>
      <c r="G30" s="146" t="s">
        <v>64</v>
      </c>
      <c r="H30" s="147"/>
    </row>
    <row r="32" spans="1:13" x14ac:dyDescent="0.2">
      <c r="B32" s="140"/>
      <c r="C32" s="140"/>
      <c r="D32" s="130"/>
      <c r="E32" s="41"/>
      <c r="F32" s="51"/>
      <c r="G32" s="141" t="s">
        <v>40</v>
      </c>
      <c r="H32" s="142"/>
    </row>
    <row r="33" spans="1:13" ht="82.5" customHeight="1" x14ac:dyDescent="0.2">
      <c r="A33" s="38" t="s">
        <v>39</v>
      </c>
      <c r="B33" s="148" t="s">
        <v>132</v>
      </c>
      <c r="C33" s="148"/>
      <c r="D33" s="149"/>
      <c r="E33" s="40" t="s">
        <v>38</v>
      </c>
      <c r="F33" s="52"/>
      <c r="G33" s="150">
        <v>3083133</v>
      </c>
      <c r="H33" s="150"/>
    </row>
    <row r="34" spans="1:13" ht="30" customHeight="1" x14ac:dyDescent="0.2">
      <c r="A34" s="38" t="s">
        <v>37</v>
      </c>
      <c r="B34" s="148" t="s">
        <v>133</v>
      </c>
      <c r="C34" s="148"/>
      <c r="D34" s="149"/>
      <c r="E34" s="40" t="s">
        <v>36</v>
      </c>
      <c r="F34" s="53"/>
      <c r="G34" s="150">
        <v>150</v>
      </c>
      <c r="H34" s="150"/>
    </row>
    <row r="35" spans="1:13" ht="18.75" customHeight="1" x14ac:dyDescent="0.2">
      <c r="A35" s="38" t="s">
        <v>35</v>
      </c>
      <c r="B35" s="148" t="s">
        <v>134</v>
      </c>
      <c r="C35" s="148"/>
      <c r="D35" s="129"/>
      <c r="E35" s="40" t="s">
        <v>34</v>
      </c>
      <c r="F35" s="53"/>
      <c r="G35" s="150">
        <v>591016600</v>
      </c>
      <c r="H35" s="150"/>
    </row>
    <row r="36" spans="1:13" x14ac:dyDescent="0.2">
      <c r="A36" s="38" t="s">
        <v>33</v>
      </c>
      <c r="B36" s="148" t="s">
        <v>135</v>
      </c>
      <c r="C36" s="148"/>
      <c r="D36" s="129"/>
      <c r="E36" s="40" t="s">
        <v>32</v>
      </c>
      <c r="F36" s="54"/>
      <c r="G36" s="150">
        <v>17184</v>
      </c>
      <c r="H36" s="150"/>
    </row>
    <row r="37" spans="1:13" ht="18" customHeight="1" x14ac:dyDescent="0.2">
      <c r="A37" s="38" t="s">
        <v>31</v>
      </c>
      <c r="B37" s="148" t="s">
        <v>136</v>
      </c>
      <c r="C37" s="148"/>
      <c r="D37" s="129"/>
      <c r="E37" s="40" t="s">
        <v>30</v>
      </c>
      <c r="F37" s="54"/>
      <c r="G37" s="150"/>
      <c r="H37" s="150"/>
    </row>
    <row r="38" spans="1:13" ht="38.25" customHeight="1" x14ac:dyDescent="0.2">
      <c r="A38" s="38" t="s">
        <v>29</v>
      </c>
      <c r="B38" s="148" t="s">
        <v>137</v>
      </c>
      <c r="C38" s="148"/>
      <c r="D38" s="149"/>
      <c r="E38" s="39" t="s">
        <v>28</v>
      </c>
      <c r="F38" s="54"/>
      <c r="G38" s="150" t="s">
        <v>140</v>
      </c>
      <c r="H38" s="150"/>
    </row>
    <row r="39" spans="1:13" ht="18.75" customHeight="1" x14ac:dyDescent="0.2">
      <c r="A39" s="38" t="s">
        <v>27</v>
      </c>
      <c r="B39" s="152"/>
      <c r="C39" s="153"/>
      <c r="D39" s="132"/>
      <c r="E39" s="154" t="s">
        <v>26</v>
      </c>
      <c r="F39" s="154"/>
      <c r="G39" s="154"/>
      <c r="H39" s="25"/>
    </row>
    <row r="40" spans="1:13" ht="18.75" customHeight="1" x14ac:dyDescent="0.2">
      <c r="A40" s="38" t="s">
        <v>25</v>
      </c>
      <c r="B40" s="155" t="s">
        <v>138</v>
      </c>
      <c r="C40" s="156"/>
      <c r="D40" s="134"/>
      <c r="E40" s="154" t="s">
        <v>24</v>
      </c>
      <c r="F40" s="154"/>
      <c r="G40" s="154"/>
      <c r="H40" s="33"/>
    </row>
    <row r="41" spans="1:13" ht="18.75" customHeight="1" x14ac:dyDescent="0.2">
      <c r="A41" s="38" t="s">
        <v>23</v>
      </c>
      <c r="B41" s="148" t="s">
        <v>139</v>
      </c>
      <c r="C41" s="148"/>
      <c r="D41" s="148"/>
      <c r="E41" s="148"/>
      <c r="F41" s="148"/>
      <c r="G41" s="148"/>
      <c r="H41" s="149"/>
    </row>
    <row r="42" spans="1:13" ht="18.75" customHeight="1" x14ac:dyDescent="0.2">
      <c r="A42" s="38" t="s">
        <v>22</v>
      </c>
      <c r="B42" s="151" t="s">
        <v>159</v>
      </c>
      <c r="C42" s="151"/>
      <c r="D42" s="151"/>
      <c r="E42" s="151"/>
      <c r="F42" s="71"/>
      <c r="G42" s="72"/>
      <c r="H42" s="73"/>
    </row>
    <row r="43" spans="1:13" ht="18.75" customHeight="1" x14ac:dyDescent="0.2">
      <c r="A43" s="38" t="s">
        <v>21</v>
      </c>
      <c r="B43" s="148" t="s">
        <v>144</v>
      </c>
      <c r="C43" s="148"/>
      <c r="D43" s="148"/>
      <c r="E43" s="148"/>
      <c r="F43" s="148"/>
      <c r="G43" s="74"/>
      <c r="H43" s="75"/>
    </row>
    <row r="44" spans="1:13" x14ac:dyDescent="0.2">
      <c r="A44" s="160"/>
      <c r="B44" s="161"/>
      <c r="C44" s="161"/>
      <c r="D44" s="161"/>
      <c r="E44" s="161"/>
      <c r="F44" s="161"/>
      <c r="G44" s="161"/>
      <c r="H44" s="161"/>
    </row>
    <row r="45" spans="1:13" x14ac:dyDescent="0.2">
      <c r="A45" s="160" t="s">
        <v>53</v>
      </c>
      <c r="B45" s="160"/>
      <c r="C45" s="160"/>
      <c r="D45" s="160"/>
      <c r="E45" s="160"/>
      <c r="F45" s="160"/>
      <c r="G45" s="160"/>
      <c r="H45" s="160"/>
    </row>
    <row r="46" spans="1:13" x14ac:dyDescent="0.2">
      <c r="A46" s="162" t="s">
        <v>148</v>
      </c>
      <c r="B46" s="162"/>
      <c r="C46" s="162"/>
      <c r="D46" s="162"/>
      <c r="E46" s="162"/>
      <c r="F46" s="162"/>
      <c r="G46" s="162"/>
      <c r="H46" s="162"/>
    </row>
    <row r="47" spans="1:13" x14ac:dyDescent="0.2">
      <c r="A47" s="135"/>
      <c r="B47" s="37"/>
      <c r="C47" s="135"/>
      <c r="D47" s="135"/>
      <c r="E47" s="135"/>
      <c r="F47" s="55"/>
      <c r="G47" s="135"/>
      <c r="H47" s="135" t="s">
        <v>61</v>
      </c>
    </row>
    <row r="48" spans="1:13" s="35" customFormat="1" ht="18.75" customHeight="1" x14ac:dyDescent="0.2">
      <c r="A48" s="163" t="s">
        <v>20</v>
      </c>
      <c r="B48" s="164" t="s">
        <v>19</v>
      </c>
      <c r="C48" s="165" t="s">
        <v>54</v>
      </c>
      <c r="D48" s="166" t="s">
        <v>55</v>
      </c>
      <c r="E48" s="164" t="s">
        <v>56</v>
      </c>
      <c r="F48" s="164"/>
      <c r="G48" s="164"/>
      <c r="H48" s="164"/>
      <c r="M48" s="113"/>
    </row>
    <row r="49" spans="1:13" s="35" customFormat="1" ht="72" customHeight="1" x14ac:dyDescent="0.2">
      <c r="A49" s="163"/>
      <c r="B49" s="164"/>
      <c r="C49" s="165"/>
      <c r="D49" s="167"/>
      <c r="E49" s="36" t="s">
        <v>57</v>
      </c>
      <c r="F49" s="56" t="s">
        <v>58</v>
      </c>
      <c r="G49" s="36" t="s">
        <v>59</v>
      </c>
      <c r="H49" s="36" t="s">
        <v>60</v>
      </c>
      <c r="M49" s="113"/>
    </row>
    <row r="50" spans="1:13" x14ac:dyDescent="0.2">
      <c r="A50" s="27">
        <v>1</v>
      </c>
      <c r="B50" s="25">
        <v>2</v>
      </c>
      <c r="C50" s="25">
        <v>3</v>
      </c>
      <c r="D50" s="25">
        <v>4</v>
      </c>
      <c r="E50" s="25">
        <v>5</v>
      </c>
      <c r="F50" s="57">
        <v>6</v>
      </c>
      <c r="G50" s="25">
        <v>7</v>
      </c>
      <c r="H50" s="25">
        <v>8</v>
      </c>
    </row>
    <row r="51" spans="1:13" x14ac:dyDescent="0.2">
      <c r="A51" s="158" t="s">
        <v>18</v>
      </c>
      <c r="B51" s="158"/>
      <c r="C51" s="158"/>
      <c r="D51" s="158"/>
      <c r="E51" s="158"/>
      <c r="F51" s="158"/>
      <c r="G51" s="158"/>
      <c r="H51" s="158"/>
    </row>
    <row r="52" spans="1:13" s="32" customFormat="1" ht="18.75" customHeight="1" x14ac:dyDescent="0.2">
      <c r="A52" s="170" t="s">
        <v>17</v>
      </c>
      <c r="B52" s="170"/>
      <c r="C52" s="170"/>
      <c r="D52" s="170"/>
      <c r="E52" s="170"/>
      <c r="F52" s="170"/>
      <c r="G52" s="170"/>
      <c r="H52" s="170"/>
      <c r="M52" s="114"/>
    </row>
    <row r="53" spans="1:13" s="32" customFormat="1" ht="27.75" customHeight="1" x14ac:dyDescent="0.2">
      <c r="A53" s="14" t="s">
        <v>76</v>
      </c>
      <c r="B53" s="21">
        <v>1000</v>
      </c>
      <c r="C53" s="59">
        <f>C54+C55</f>
        <v>76209.7</v>
      </c>
      <c r="D53" s="59">
        <f>E53+F53+G53+H53</f>
        <v>76209.7</v>
      </c>
      <c r="E53" s="67">
        <f>E54+E55</f>
        <v>19409.7</v>
      </c>
      <c r="F53" s="60">
        <f>F54+F55</f>
        <v>18800</v>
      </c>
      <c r="G53" s="60">
        <f>G54+G55</f>
        <v>19400</v>
      </c>
      <c r="H53" s="59">
        <f>H54+H55</f>
        <v>18600</v>
      </c>
      <c r="M53" s="114"/>
    </row>
    <row r="54" spans="1:13" s="32" customFormat="1" ht="38.25" customHeight="1" x14ac:dyDescent="0.2">
      <c r="A54" s="78" t="s">
        <v>152</v>
      </c>
      <c r="B54" s="30">
        <v>1001</v>
      </c>
      <c r="C54" s="63">
        <v>76209.7</v>
      </c>
      <c r="D54" s="81">
        <f t="shared" ref="D54:D55" si="0">E54+F54+G54+H54</f>
        <v>76209.7</v>
      </c>
      <c r="E54" s="81">
        <v>19409.7</v>
      </c>
      <c r="F54" s="81">
        <v>18800</v>
      </c>
      <c r="G54" s="81">
        <v>19400</v>
      </c>
      <c r="H54" s="81">
        <v>18600</v>
      </c>
      <c r="M54" s="112"/>
    </row>
    <row r="55" spans="1:13" s="32" customFormat="1" ht="39" customHeight="1" x14ac:dyDescent="0.2">
      <c r="A55" s="29" t="s">
        <v>153</v>
      </c>
      <c r="B55" s="30">
        <v>1002</v>
      </c>
      <c r="C55" s="63">
        <v>0</v>
      </c>
      <c r="D55" s="81">
        <f t="shared" si="0"/>
        <v>0</v>
      </c>
      <c r="E55" s="76"/>
      <c r="F55" s="70"/>
      <c r="G55" s="63"/>
      <c r="H55" s="63"/>
      <c r="M55" s="112"/>
    </row>
    <row r="56" spans="1:13" s="32" customFormat="1" x14ac:dyDescent="0.2">
      <c r="A56" s="14" t="s">
        <v>77</v>
      </c>
      <c r="B56" s="21">
        <v>1010</v>
      </c>
      <c r="C56" s="59">
        <f>SUM(C57:C65)</f>
        <v>23744.1</v>
      </c>
      <c r="D56" s="59">
        <f>SUM(D57:D65)</f>
        <v>23259.999999999996</v>
      </c>
      <c r="E56" s="59">
        <f>SUM(E57:E65)</f>
        <v>7412.2</v>
      </c>
      <c r="F56" s="59">
        <f t="shared" ref="F56:H56" si="1">SUM(F57:F65)</f>
        <v>3916.3</v>
      </c>
      <c r="G56" s="59">
        <f t="shared" si="1"/>
        <v>6725.7999999999993</v>
      </c>
      <c r="H56" s="59">
        <f t="shared" si="1"/>
        <v>5205.7000000000007</v>
      </c>
      <c r="M56" s="112"/>
    </row>
    <row r="57" spans="1:13" s="32" customFormat="1" ht="37.5" x14ac:dyDescent="0.2">
      <c r="A57" s="133" t="s">
        <v>93</v>
      </c>
      <c r="B57" s="15">
        <v>1011</v>
      </c>
      <c r="C57" s="63">
        <v>14.2</v>
      </c>
      <c r="D57" s="81">
        <f t="shared" ref="D57:D106" si="2">E57+F57+G57+H57</f>
        <v>13.8</v>
      </c>
      <c r="E57" s="98">
        <v>3.4</v>
      </c>
      <c r="F57" s="81">
        <v>7.4</v>
      </c>
      <c r="G57" s="81"/>
      <c r="H57" s="81">
        <v>3</v>
      </c>
      <c r="M57" s="112"/>
    </row>
    <row r="58" spans="1:13" s="32" customFormat="1" x14ac:dyDescent="0.2">
      <c r="A58" s="133" t="s">
        <v>94</v>
      </c>
      <c r="B58" s="15">
        <v>1012</v>
      </c>
      <c r="C58" s="63">
        <v>0</v>
      </c>
      <c r="D58" s="81">
        <f t="shared" si="2"/>
        <v>0</v>
      </c>
      <c r="E58" s="98"/>
      <c r="F58" s="97"/>
      <c r="G58" s="81"/>
      <c r="H58" s="81"/>
      <c r="M58" s="112"/>
    </row>
    <row r="59" spans="1:13" s="109" customFormat="1" x14ac:dyDescent="0.2">
      <c r="A59" s="80" t="s">
        <v>95</v>
      </c>
      <c r="B59" s="82">
        <v>1013</v>
      </c>
      <c r="C59" s="81">
        <v>0</v>
      </c>
      <c r="D59" s="81">
        <f t="shared" si="2"/>
        <v>0</v>
      </c>
      <c r="E59" s="98"/>
      <c r="F59" s="97"/>
      <c r="G59" s="81"/>
      <c r="H59" s="81"/>
      <c r="M59" s="111"/>
    </row>
    <row r="60" spans="1:13" s="109" customFormat="1" x14ac:dyDescent="0.2">
      <c r="A60" s="80" t="s">
        <v>96</v>
      </c>
      <c r="B60" s="82">
        <v>1014</v>
      </c>
      <c r="C60" s="81">
        <v>12905.7</v>
      </c>
      <c r="D60" s="81">
        <f t="shared" si="2"/>
        <v>12905.7</v>
      </c>
      <c r="E60" s="98">
        <v>3776.4</v>
      </c>
      <c r="F60" s="98">
        <v>2553.3000000000002</v>
      </c>
      <c r="G60" s="98">
        <f>2778.8+410.7</f>
        <v>3189.5</v>
      </c>
      <c r="H60" s="98">
        <v>3386.5</v>
      </c>
      <c r="M60" s="111"/>
    </row>
    <row r="61" spans="1:13" s="109" customFormat="1" ht="37.5" x14ac:dyDescent="0.2">
      <c r="A61" s="80" t="s">
        <v>97</v>
      </c>
      <c r="B61" s="82">
        <v>1015</v>
      </c>
      <c r="C61" s="81">
        <v>10204.799999999999</v>
      </c>
      <c r="D61" s="81">
        <f t="shared" si="2"/>
        <v>9694.6</v>
      </c>
      <c r="E61" s="98">
        <v>3483.7</v>
      </c>
      <c r="F61" s="97">
        <v>1218</v>
      </c>
      <c r="G61" s="81">
        <f>2613.2+727.6</f>
        <v>3340.7999999999997</v>
      </c>
      <c r="H61" s="81">
        <v>1652.1</v>
      </c>
      <c r="M61" s="111"/>
    </row>
    <row r="62" spans="1:13" s="109" customFormat="1" x14ac:dyDescent="0.2">
      <c r="A62" s="79" t="s">
        <v>98</v>
      </c>
      <c r="B62" s="82">
        <v>1016</v>
      </c>
      <c r="C62" s="81">
        <v>598.6</v>
      </c>
      <c r="D62" s="81">
        <f t="shared" si="2"/>
        <v>582.29999999999995</v>
      </c>
      <c r="E62" s="98">
        <v>127.9</v>
      </c>
      <c r="F62" s="98">
        <v>137.6</v>
      </c>
      <c r="G62" s="98">
        <f>137.6+57.9</f>
        <v>195.5</v>
      </c>
      <c r="H62" s="98">
        <v>121.3</v>
      </c>
      <c r="M62" s="115"/>
    </row>
    <row r="63" spans="1:13" s="109" customFormat="1" ht="37.5" x14ac:dyDescent="0.2">
      <c r="A63" s="80" t="s">
        <v>99</v>
      </c>
      <c r="B63" s="82">
        <v>1017</v>
      </c>
      <c r="C63" s="81">
        <v>0</v>
      </c>
      <c r="D63" s="81">
        <f t="shared" si="2"/>
        <v>0</v>
      </c>
      <c r="E63" s="98"/>
      <c r="F63" s="97"/>
      <c r="G63" s="81"/>
      <c r="H63" s="81"/>
      <c r="M63" s="111"/>
    </row>
    <row r="64" spans="1:13" s="32" customFormat="1" ht="37.5" x14ac:dyDescent="0.2">
      <c r="A64" s="133" t="s">
        <v>100</v>
      </c>
      <c r="B64" s="15">
        <v>1018</v>
      </c>
      <c r="C64" s="61">
        <v>0</v>
      </c>
      <c r="D64" s="61">
        <f t="shared" si="2"/>
        <v>4.0999999999999996</v>
      </c>
      <c r="E64" s="64"/>
      <c r="F64" s="65"/>
      <c r="G64" s="81"/>
      <c r="H64" s="63">
        <v>4.0999999999999996</v>
      </c>
      <c r="M64" s="112"/>
    </row>
    <row r="65" spans="1:18" s="32" customFormat="1" ht="37.5" x14ac:dyDescent="0.2">
      <c r="A65" s="133" t="s">
        <v>154</v>
      </c>
      <c r="B65" s="15">
        <v>1019</v>
      </c>
      <c r="C65" s="61">
        <v>20.8</v>
      </c>
      <c r="D65" s="61">
        <f t="shared" si="2"/>
        <v>59.5</v>
      </c>
      <c r="E65" s="64">
        <v>20.8</v>
      </c>
      <c r="F65" s="65"/>
      <c r="G65" s="81"/>
      <c r="H65" s="63">
        <v>38.700000000000003</v>
      </c>
      <c r="M65" s="112"/>
    </row>
    <row r="66" spans="1:18" s="32" customFormat="1" ht="23.25" customHeight="1" x14ac:dyDescent="0.2">
      <c r="A66" s="14" t="s">
        <v>74</v>
      </c>
      <c r="B66" s="21">
        <v>1020</v>
      </c>
      <c r="C66" s="59">
        <f>C67+C69</f>
        <v>871.7</v>
      </c>
      <c r="D66" s="59">
        <f t="shared" si="2"/>
        <v>1071.4000000000001</v>
      </c>
      <c r="E66" s="59">
        <f>E67+E69</f>
        <v>272.2</v>
      </c>
      <c r="F66" s="59">
        <f t="shared" ref="F66:H66" si="3">F67+F69</f>
        <v>215.8</v>
      </c>
      <c r="G66" s="59">
        <f t="shared" si="3"/>
        <v>182</v>
      </c>
      <c r="H66" s="59">
        <f t="shared" si="3"/>
        <v>401.4</v>
      </c>
      <c r="M66" s="112"/>
    </row>
    <row r="67" spans="1:18" s="104" customFormat="1" ht="41.25" customHeight="1" x14ac:dyDescent="0.3">
      <c r="A67" s="108" t="s">
        <v>118</v>
      </c>
      <c r="B67" s="82">
        <v>1021</v>
      </c>
      <c r="C67" s="81">
        <v>871.7</v>
      </c>
      <c r="D67" s="81">
        <f>E67+F67+G67+H67</f>
        <v>1071.4000000000001</v>
      </c>
      <c r="E67" s="81">
        <v>272.2</v>
      </c>
      <c r="F67" s="81">
        <v>215.8</v>
      </c>
      <c r="G67" s="81">
        <v>182</v>
      </c>
      <c r="H67" s="81">
        <v>401.4</v>
      </c>
      <c r="M67" s="111"/>
    </row>
    <row r="68" spans="1:18" s="104" customFormat="1" ht="57.75" customHeight="1" x14ac:dyDescent="0.3">
      <c r="A68" s="108" t="s">
        <v>122</v>
      </c>
      <c r="B68" s="82" t="s">
        <v>123</v>
      </c>
      <c r="C68" s="81">
        <v>200.8</v>
      </c>
      <c r="D68" s="81">
        <f t="shared" si="2"/>
        <v>175.60000000000002</v>
      </c>
      <c r="E68" s="81">
        <v>50.2</v>
      </c>
      <c r="F68" s="81">
        <v>50.2</v>
      </c>
      <c r="G68" s="81">
        <v>50.2</v>
      </c>
      <c r="H68" s="81">
        <v>25</v>
      </c>
      <c r="M68" s="111"/>
    </row>
    <row r="69" spans="1:18" ht="21" customHeight="1" x14ac:dyDescent="0.3">
      <c r="A69" s="69" t="s">
        <v>101</v>
      </c>
      <c r="B69" s="30">
        <v>1022</v>
      </c>
      <c r="C69" s="63">
        <v>0</v>
      </c>
      <c r="D69" s="63">
        <f t="shared" si="2"/>
        <v>0</v>
      </c>
      <c r="E69" s="63"/>
      <c r="F69" s="65"/>
      <c r="G69" s="63"/>
      <c r="H69" s="63"/>
      <c r="M69" s="112"/>
    </row>
    <row r="70" spans="1:18" s="32" customFormat="1" ht="23.25" customHeight="1" x14ac:dyDescent="0.2">
      <c r="A70" s="14" t="s">
        <v>75</v>
      </c>
      <c r="B70" s="21">
        <v>1030</v>
      </c>
      <c r="C70" s="59">
        <f>C71</f>
        <v>28.3</v>
      </c>
      <c r="D70" s="59">
        <f t="shared" si="2"/>
        <v>28.3</v>
      </c>
      <c r="E70" s="59">
        <f>E71</f>
        <v>13.3</v>
      </c>
      <c r="F70" s="60">
        <f>F71</f>
        <v>15</v>
      </c>
      <c r="G70" s="60">
        <f t="shared" ref="G70:H70" si="4">G71</f>
        <v>0</v>
      </c>
      <c r="H70" s="59">
        <f t="shared" si="4"/>
        <v>0</v>
      </c>
      <c r="I70" s="59">
        <f t="shared" ref="I70:L70" si="5">G70*100/F70</f>
        <v>0</v>
      </c>
      <c r="J70" s="59" t="e">
        <f t="shared" si="5"/>
        <v>#DIV/0!</v>
      </c>
      <c r="K70" s="59" t="e">
        <f t="shared" si="5"/>
        <v>#DIV/0!</v>
      </c>
      <c r="L70" s="94" t="e">
        <f t="shared" si="5"/>
        <v>#DIV/0!</v>
      </c>
      <c r="M70" s="112"/>
    </row>
    <row r="71" spans="1:18" s="32" customFormat="1" ht="19.5" customHeight="1" x14ac:dyDescent="0.2">
      <c r="A71" s="80" t="s">
        <v>102</v>
      </c>
      <c r="B71" s="30">
        <v>1031</v>
      </c>
      <c r="C71" s="61">
        <v>28.3</v>
      </c>
      <c r="D71" s="81">
        <f t="shared" si="2"/>
        <v>28.3</v>
      </c>
      <c r="E71" s="81">
        <v>13.3</v>
      </c>
      <c r="F71" s="97">
        <v>15</v>
      </c>
      <c r="G71" s="97"/>
      <c r="H71" s="81"/>
      <c r="M71" s="112"/>
    </row>
    <row r="72" spans="1:18" s="32" customFormat="1" ht="19.5" customHeight="1" x14ac:dyDescent="0.2">
      <c r="A72" s="14" t="s">
        <v>46</v>
      </c>
      <c r="B72" s="21">
        <v>1040</v>
      </c>
      <c r="C72" s="59">
        <f>C53+C56+C66+C70</f>
        <v>100853.79999999999</v>
      </c>
      <c r="D72" s="59">
        <f t="shared" ref="D72:H72" si="6">D53+D56+D66+D70</f>
        <v>100569.4</v>
      </c>
      <c r="E72" s="59">
        <f>E53+E56+E66+E70</f>
        <v>27107.4</v>
      </c>
      <c r="F72" s="59">
        <f t="shared" si="6"/>
        <v>22947.1</v>
      </c>
      <c r="G72" s="59">
        <f>G53+G56+G66+G70</f>
        <v>26307.8</v>
      </c>
      <c r="H72" s="59">
        <f t="shared" si="6"/>
        <v>24207.100000000002</v>
      </c>
      <c r="M72" s="112"/>
    </row>
    <row r="73" spans="1:18" ht="23.25" customHeight="1" x14ac:dyDescent="0.2">
      <c r="A73" s="14" t="s">
        <v>73</v>
      </c>
      <c r="B73" s="21">
        <v>1050</v>
      </c>
      <c r="C73" s="59">
        <f>C74+C75+C76+C80+C81+C82+C83+C84+C85</f>
        <v>76746.5</v>
      </c>
      <c r="D73" s="59">
        <f>E73+F73+G73+H73</f>
        <v>80388.399999999994</v>
      </c>
      <c r="E73" s="59">
        <f>E74+E75+E76+E80+E81+E82+E83+E84+E85</f>
        <v>20232.999999999996</v>
      </c>
      <c r="F73" s="59">
        <f t="shared" ref="F73:H73" si="7">F74+F75+F76+F80+F81+F82+F83+F84+F85</f>
        <v>20188.800000000003</v>
      </c>
      <c r="G73" s="59">
        <f t="shared" si="7"/>
        <v>17749.199999999997</v>
      </c>
      <c r="H73" s="59">
        <f t="shared" si="7"/>
        <v>22217.4</v>
      </c>
      <c r="I73" s="1">
        <v>24763</v>
      </c>
      <c r="J73" s="18">
        <f>I73-F73</f>
        <v>4574.1999999999971</v>
      </c>
      <c r="M73" s="112"/>
    </row>
    <row r="74" spans="1:18" ht="21" customHeight="1" x14ac:dyDescent="0.2">
      <c r="A74" s="80" t="s">
        <v>104</v>
      </c>
      <c r="B74" s="82">
        <v>1051</v>
      </c>
      <c r="C74" s="81">
        <v>42810.8</v>
      </c>
      <c r="D74" s="81">
        <f>E74+F74+G74+H74</f>
        <v>44863.899999999994</v>
      </c>
      <c r="E74" s="81">
        <v>10780.8</v>
      </c>
      <c r="F74" s="81">
        <f>F155+F156+F158-62.1</f>
        <v>10676.699999999999</v>
      </c>
      <c r="G74" s="81">
        <f>G155+G156+G158-62.1</f>
        <v>10676.599999999999</v>
      </c>
      <c r="H74" s="81">
        <f>H155+H156+H158</f>
        <v>12729.8</v>
      </c>
      <c r="J74" s="18"/>
      <c r="M74" s="112"/>
    </row>
    <row r="75" spans="1:18" ht="21.75" customHeight="1" x14ac:dyDescent="0.2">
      <c r="A75" s="80" t="s">
        <v>105</v>
      </c>
      <c r="B75" s="82">
        <v>1052</v>
      </c>
      <c r="C75" s="81">
        <v>9086.4</v>
      </c>
      <c r="D75" s="81">
        <f>E75+F75+G75+H75</f>
        <v>9394.8000000000029</v>
      </c>
      <c r="E75" s="81">
        <v>2266.4</v>
      </c>
      <c r="F75" s="81">
        <f t="shared" ref="F75:G75" si="8">F148+F149+F151-F155-F156-F158-57.2</f>
        <v>2273.3000000000011</v>
      </c>
      <c r="G75" s="81">
        <f t="shared" si="8"/>
        <v>2273.4000000000015</v>
      </c>
      <c r="H75" s="81">
        <f>H148+H149+H151-H155-H156-H158-26.6</f>
        <v>2581.7000000000016</v>
      </c>
      <c r="J75" s="18"/>
      <c r="M75" s="112"/>
    </row>
    <row r="76" spans="1:18" x14ac:dyDescent="0.2">
      <c r="A76" s="80" t="s">
        <v>119</v>
      </c>
      <c r="B76" s="25">
        <v>1053</v>
      </c>
      <c r="C76" s="61">
        <v>15286.4</v>
      </c>
      <c r="D76" s="97">
        <f t="shared" ref="D76" si="9">D77+D78+D79</f>
        <v>14653.400000000001</v>
      </c>
      <c r="E76" s="61">
        <f>E77+E78+E79</f>
        <v>4784.2</v>
      </c>
      <c r="F76" s="61">
        <f t="shared" ref="F76:H76" si="10">F77+F78+F79</f>
        <v>3600.7</v>
      </c>
      <c r="G76" s="61">
        <f t="shared" si="10"/>
        <v>3508.2999999999997</v>
      </c>
      <c r="H76" s="61">
        <f t="shared" si="10"/>
        <v>2760.2</v>
      </c>
      <c r="M76" s="112"/>
    </row>
    <row r="77" spans="1:18" ht="56.25" x14ac:dyDescent="0.2">
      <c r="A77" s="80" t="s">
        <v>92</v>
      </c>
      <c r="B77" s="25" t="s">
        <v>124</v>
      </c>
      <c r="C77" s="61">
        <v>540.4</v>
      </c>
      <c r="D77" s="97">
        <f>E77+F77+G77+H77</f>
        <v>875.19999999999993</v>
      </c>
      <c r="E77" s="85">
        <v>219.4</v>
      </c>
      <c r="F77" s="85">
        <f>120-20</f>
        <v>100</v>
      </c>
      <c r="G77" s="85">
        <f>120-9</f>
        <v>111</v>
      </c>
      <c r="H77" s="85">
        <f>309.7+135.1</f>
        <v>444.79999999999995</v>
      </c>
      <c r="M77" s="112"/>
    </row>
    <row r="78" spans="1:18" x14ac:dyDescent="0.2">
      <c r="A78" s="133" t="s">
        <v>71</v>
      </c>
      <c r="B78" s="25" t="s">
        <v>125</v>
      </c>
      <c r="C78" s="61">
        <v>14414.4</v>
      </c>
      <c r="D78" s="97">
        <f t="shared" ref="D78:D82" si="11">E78+F78+G78+H78</f>
        <v>13330.300000000001</v>
      </c>
      <c r="E78" s="64">
        <v>4564.8</v>
      </c>
      <c r="F78" s="64">
        <v>3283.2</v>
      </c>
      <c r="G78" s="64">
        <v>3283.2</v>
      </c>
      <c r="H78" s="64">
        <v>2199.1</v>
      </c>
      <c r="M78" s="112"/>
    </row>
    <row r="79" spans="1:18" x14ac:dyDescent="0.2">
      <c r="A79" s="133" t="s">
        <v>72</v>
      </c>
      <c r="B79" s="25" t="s">
        <v>126</v>
      </c>
      <c r="C79" s="61">
        <v>331.6</v>
      </c>
      <c r="D79" s="63">
        <f t="shared" si="11"/>
        <v>447.90000000000003</v>
      </c>
      <c r="E79" s="64"/>
      <c r="F79" s="86">
        <v>217.5</v>
      </c>
      <c r="G79" s="61">
        <v>114.1</v>
      </c>
      <c r="H79" s="63">
        <v>116.3</v>
      </c>
      <c r="M79" s="112"/>
    </row>
    <row r="80" spans="1:18" s="104" customFormat="1" ht="19.5" customHeight="1" x14ac:dyDescent="0.2">
      <c r="A80" s="80" t="s">
        <v>103</v>
      </c>
      <c r="B80" s="82">
        <v>1054</v>
      </c>
      <c r="C80" s="81">
        <v>2906.7</v>
      </c>
      <c r="D80" s="81">
        <f t="shared" si="11"/>
        <v>2919.9</v>
      </c>
      <c r="E80" s="98">
        <v>1034.4000000000001</v>
      </c>
      <c r="F80" s="123">
        <v>548.70000000000005</v>
      </c>
      <c r="G80" s="81">
        <v>189.1</v>
      </c>
      <c r="H80" s="81">
        <f>1134.5+13.2</f>
        <v>1147.7</v>
      </c>
      <c r="M80" s="124"/>
      <c r="N80" s="124"/>
      <c r="O80" s="124"/>
      <c r="P80" s="124"/>
      <c r="Q80" s="124"/>
      <c r="R80" s="124"/>
    </row>
    <row r="81" spans="1:15" ht="153" customHeight="1" x14ac:dyDescent="0.2">
      <c r="A81" s="80" t="s">
        <v>141</v>
      </c>
      <c r="B81" s="25">
        <v>1055</v>
      </c>
      <c r="C81" s="61">
        <v>4310.8</v>
      </c>
      <c r="D81" s="81">
        <f t="shared" si="11"/>
        <v>5691.6</v>
      </c>
      <c r="E81" s="98">
        <v>751.1</v>
      </c>
      <c r="F81" s="98">
        <f>716.7+2055.6-161.5-161.5</f>
        <v>2449.3000000000002</v>
      </c>
      <c r="G81" s="98">
        <v>555.20000000000005</v>
      </c>
      <c r="H81" s="98">
        <v>1936</v>
      </c>
      <c r="M81" s="116"/>
      <c r="N81" s="110"/>
      <c r="O81" s="110"/>
    </row>
    <row r="82" spans="1:15" s="104" customFormat="1" ht="37.5" x14ac:dyDescent="0.2">
      <c r="A82" s="80" t="s">
        <v>106</v>
      </c>
      <c r="B82" s="103">
        <v>1056</v>
      </c>
      <c r="C82" s="81">
        <v>2325.9</v>
      </c>
      <c r="D82" s="81">
        <f t="shared" si="11"/>
        <v>2845.2999999999997</v>
      </c>
      <c r="E82" s="98">
        <v>612.29999999999995</v>
      </c>
      <c r="F82" s="98">
        <v>628.4</v>
      </c>
      <c r="G82" s="98">
        <v>542.6</v>
      </c>
      <c r="H82" s="98">
        <v>1062</v>
      </c>
      <c r="M82" s="111"/>
      <c r="N82" s="107"/>
      <c r="O82" s="107"/>
    </row>
    <row r="83" spans="1:15" x14ac:dyDescent="0.2">
      <c r="A83" s="133" t="s">
        <v>107</v>
      </c>
      <c r="B83" s="25">
        <v>1057</v>
      </c>
      <c r="C83" s="61">
        <v>7.8</v>
      </c>
      <c r="D83" s="81">
        <f t="shared" si="2"/>
        <v>7.8</v>
      </c>
      <c r="E83" s="64">
        <v>3.8</v>
      </c>
      <c r="F83" s="66"/>
      <c r="G83" s="66">
        <v>4</v>
      </c>
      <c r="H83" s="66"/>
      <c r="M83" s="112"/>
    </row>
    <row r="84" spans="1:15" ht="36" customHeight="1" x14ac:dyDescent="0.2">
      <c r="A84" s="133" t="s">
        <v>108</v>
      </c>
      <c r="B84" s="25">
        <v>1058</v>
      </c>
      <c r="C84" s="61">
        <v>11.7</v>
      </c>
      <c r="D84" s="63">
        <f t="shared" si="2"/>
        <v>11.7</v>
      </c>
      <c r="E84" s="64"/>
      <c r="F84" s="66">
        <v>11.7</v>
      </c>
      <c r="G84" s="61"/>
      <c r="H84" s="63"/>
      <c r="M84" s="112"/>
    </row>
    <row r="85" spans="1:15" ht="23.25" customHeight="1" x14ac:dyDescent="0.2">
      <c r="A85" s="133" t="s">
        <v>109</v>
      </c>
      <c r="B85" s="25">
        <v>1059</v>
      </c>
      <c r="C85" s="61">
        <v>0</v>
      </c>
      <c r="D85" s="63">
        <f t="shared" si="2"/>
        <v>0</v>
      </c>
      <c r="E85" s="64"/>
      <c r="F85" s="66"/>
      <c r="G85" s="61"/>
      <c r="H85" s="63"/>
      <c r="M85" s="112"/>
    </row>
    <row r="86" spans="1:15" ht="24.75" customHeight="1" x14ac:dyDescent="0.2">
      <c r="A86" s="14" t="s">
        <v>78</v>
      </c>
      <c r="B86" s="21">
        <v>1060</v>
      </c>
      <c r="C86" s="59">
        <f>C87+C88+C89+C90+C91+C92+C93+C94+C95</f>
        <v>9780.0999999999985</v>
      </c>
      <c r="D86" s="59">
        <f>E86+F86+G86+H86</f>
        <v>10715.6</v>
      </c>
      <c r="E86" s="59">
        <f>E87+E88+E89+E90+E91+E92+E93+E94+E95</f>
        <v>2251.3000000000002</v>
      </c>
      <c r="F86" s="59">
        <f t="shared" ref="F86:H86" si="12">F87+F88+F89+F90+F91+F92+F93+F94+F95</f>
        <v>2465.4</v>
      </c>
      <c r="G86" s="59">
        <f t="shared" si="12"/>
        <v>2597.5</v>
      </c>
      <c r="H86" s="59">
        <f t="shared" si="12"/>
        <v>3401.4</v>
      </c>
      <c r="M86" s="112"/>
    </row>
    <row r="87" spans="1:15" ht="24.75" customHeight="1" x14ac:dyDescent="0.2">
      <c r="A87" s="80" t="s">
        <v>104</v>
      </c>
      <c r="B87" s="84">
        <v>1061</v>
      </c>
      <c r="C87" s="81">
        <v>7287.5</v>
      </c>
      <c r="D87" s="81">
        <f>E87+F87+G87+H87</f>
        <v>8025.8</v>
      </c>
      <c r="E87" s="81">
        <v>1623.9</v>
      </c>
      <c r="F87" s="81">
        <f>F153+F154-18.2</f>
        <v>1835.2</v>
      </c>
      <c r="G87" s="81">
        <f>G153+G154-18.2</f>
        <v>1993.2</v>
      </c>
      <c r="H87" s="81">
        <f>H153+H154</f>
        <v>2573.5</v>
      </c>
      <c r="M87" s="112"/>
    </row>
    <row r="88" spans="1:15" ht="24.75" customHeight="1" x14ac:dyDescent="0.2">
      <c r="A88" s="80" t="s">
        <v>105</v>
      </c>
      <c r="B88" s="84">
        <v>1062</v>
      </c>
      <c r="C88" s="81">
        <v>1520.5</v>
      </c>
      <c r="D88" s="81">
        <f>E88+F88+G88+H88</f>
        <v>1695.2999999999997</v>
      </c>
      <c r="E88" s="81">
        <v>343.2</v>
      </c>
      <c r="F88" s="81">
        <f>403.7-16.8</f>
        <v>386.9</v>
      </c>
      <c r="G88" s="81">
        <f>436.9-16.8</f>
        <v>420.09999999999997</v>
      </c>
      <c r="H88" s="81">
        <f>545.1</f>
        <v>545.1</v>
      </c>
      <c r="M88" s="112"/>
    </row>
    <row r="89" spans="1:15" ht="101.25" customHeight="1" x14ac:dyDescent="0.2">
      <c r="A89" s="133" t="s">
        <v>110</v>
      </c>
      <c r="B89" s="83">
        <v>1063</v>
      </c>
      <c r="C89" s="61">
        <v>65.099999999999994</v>
      </c>
      <c r="D89" s="81">
        <f t="shared" si="2"/>
        <v>88</v>
      </c>
      <c r="E89" s="81">
        <v>26.1</v>
      </c>
      <c r="F89" s="81">
        <v>20</v>
      </c>
      <c r="G89" s="81">
        <v>9</v>
      </c>
      <c r="H89" s="81">
        <v>32.9</v>
      </c>
      <c r="M89" s="112"/>
    </row>
    <row r="90" spans="1:15" s="104" customFormat="1" x14ac:dyDescent="0.2">
      <c r="A90" s="78" t="s">
        <v>103</v>
      </c>
      <c r="B90" s="84">
        <v>1064</v>
      </c>
      <c r="C90" s="81">
        <v>198.3</v>
      </c>
      <c r="D90" s="81">
        <f t="shared" si="2"/>
        <v>198.3</v>
      </c>
      <c r="E90" s="81">
        <v>71.8</v>
      </c>
      <c r="F90" s="81">
        <v>36.9</v>
      </c>
      <c r="G90" s="81">
        <v>11.7</v>
      </c>
      <c r="H90" s="81">
        <v>77.900000000000006</v>
      </c>
      <c r="M90" s="124"/>
    </row>
    <row r="91" spans="1:15" ht="124.5" customHeight="1" x14ac:dyDescent="0.2">
      <c r="A91" s="31" t="s">
        <v>127</v>
      </c>
      <c r="B91" s="83">
        <v>1065</v>
      </c>
      <c r="C91" s="61">
        <v>647.1</v>
      </c>
      <c r="D91" s="81">
        <f t="shared" si="2"/>
        <v>647.1</v>
      </c>
      <c r="E91" s="61">
        <v>162.6</v>
      </c>
      <c r="F91" s="61">
        <v>161.5</v>
      </c>
      <c r="G91" s="61">
        <v>161.5</v>
      </c>
      <c r="H91" s="61">
        <v>161.5</v>
      </c>
      <c r="M91" s="112"/>
    </row>
    <row r="92" spans="1:15" s="104" customFormat="1" ht="56.25" x14ac:dyDescent="0.2">
      <c r="A92" s="80" t="s">
        <v>111</v>
      </c>
      <c r="B92" s="84">
        <v>1066</v>
      </c>
      <c r="C92" s="81">
        <v>8</v>
      </c>
      <c r="D92" s="81">
        <f t="shared" si="2"/>
        <v>7.5</v>
      </c>
      <c r="E92" s="81">
        <v>2</v>
      </c>
      <c r="F92" s="81">
        <v>2</v>
      </c>
      <c r="G92" s="81">
        <v>2</v>
      </c>
      <c r="H92" s="81">
        <v>1.5</v>
      </c>
      <c r="M92" s="111"/>
    </row>
    <row r="93" spans="1:15" ht="23.25" customHeight="1" x14ac:dyDescent="0.2">
      <c r="A93" s="29" t="s">
        <v>107</v>
      </c>
      <c r="B93" s="83">
        <v>1067</v>
      </c>
      <c r="C93" s="61">
        <v>29</v>
      </c>
      <c r="D93" s="81">
        <f>E93+F93+G93+H93</f>
        <v>29</v>
      </c>
      <c r="E93" s="81">
        <v>16.399999999999999</v>
      </c>
      <c r="F93" s="81">
        <v>12.6</v>
      </c>
      <c r="G93" s="81"/>
      <c r="H93" s="81"/>
      <c r="M93" s="112"/>
    </row>
    <row r="94" spans="1:15" ht="36.75" customHeight="1" x14ac:dyDescent="0.2">
      <c r="A94" s="29" t="s">
        <v>108</v>
      </c>
      <c r="B94" s="83">
        <v>1068</v>
      </c>
      <c r="C94" s="61">
        <v>23.3</v>
      </c>
      <c r="D94" s="81">
        <f t="shared" si="2"/>
        <v>23.3</v>
      </c>
      <c r="E94" s="81">
        <v>5.3</v>
      </c>
      <c r="F94" s="97">
        <v>9</v>
      </c>
      <c r="G94" s="81"/>
      <c r="H94" s="81">
        <v>9</v>
      </c>
      <c r="M94" s="112"/>
    </row>
    <row r="95" spans="1:15" x14ac:dyDescent="0.2">
      <c r="A95" s="29" t="s">
        <v>147</v>
      </c>
      <c r="B95" s="83">
        <v>1069</v>
      </c>
      <c r="C95" s="61">
        <v>1.3</v>
      </c>
      <c r="D95" s="81">
        <f t="shared" si="2"/>
        <v>1.3</v>
      </c>
      <c r="E95" s="81">
        <v>0</v>
      </c>
      <c r="F95" s="81">
        <v>1.3</v>
      </c>
      <c r="G95" s="81"/>
      <c r="H95" s="81"/>
      <c r="M95" s="112"/>
    </row>
    <row r="96" spans="1:15" ht="26.25" customHeight="1" x14ac:dyDescent="0.2">
      <c r="A96" s="28" t="s">
        <v>79</v>
      </c>
      <c r="B96" s="21">
        <v>1070</v>
      </c>
      <c r="C96" s="59">
        <f>C97+C98+C99+C100+C101+C102+C103+C104</f>
        <v>7773.8</v>
      </c>
      <c r="D96" s="59">
        <f>E96+F96+G96+H96</f>
        <v>7646.1</v>
      </c>
      <c r="E96" s="59">
        <f t="shared" ref="E96:H96" si="13">E97+E98+E99+E100+E101+E102+E103+E104</f>
        <v>1606.9</v>
      </c>
      <c r="F96" s="59">
        <f t="shared" si="13"/>
        <v>1613.8000000000002</v>
      </c>
      <c r="G96" s="59">
        <f t="shared" si="13"/>
        <v>2702</v>
      </c>
      <c r="H96" s="59">
        <f t="shared" si="13"/>
        <v>1723.3999999999999</v>
      </c>
      <c r="M96" s="112"/>
    </row>
    <row r="97" spans="1:23" s="104" customFormat="1" x14ac:dyDescent="0.2">
      <c r="A97" s="80" t="s">
        <v>112</v>
      </c>
      <c r="B97" s="82">
        <v>1071</v>
      </c>
      <c r="C97" s="81">
        <v>236.5</v>
      </c>
      <c r="D97" s="81">
        <f t="shared" si="2"/>
        <v>236.5</v>
      </c>
      <c r="E97" s="81">
        <v>191.9</v>
      </c>
      <c r="F97" s="97"/>
      <c r="G97" s="81">
        <v>44.6</v>
      </c>
      <c r="H97" s="81"/>
      <c r="M97" s="111"/>
    </row>
    <row r="98" spans="1:23" ht="54" customHeight="1" x14ac:dyDescent="0.2">
      <c r="A98" s="133" t="s">
        <v>113</v>
      </c>
      <c r="B98" s="15">
        <v>1072</v>
      </c>
      <c r="C98" s="61">
        <v>686.8</v>
      </c>
      <c r="D98" s="81">
        <f t="shared" si="2"/>
        <v>559.1</v>
      </c>
      <c r="E98" s="81">
        <v>223.9</v>
      </c>
      <c r="F98" s="81">
        <v>154.30000000000001</v>
      </c>
      <c r="G98" s="81">
        <v>154.30000000000001</v>
      </c>
      <c r="H98" s="81">
        <f>154.3-127.7</f>
        <v>26.600000000000009</v>
      </c>
      <c r="M98" s="112"/>
      <c r="N98" s="157"/>
      <c r="O98" s="157"/>
      <c r="P98" s="157"/>
      <c r="Q98" s="157"/>
      <c r="R98" s="157"/>
      <c r="S98" s="157"/>
      <c r="T98" s="157"/>
      <c r="U98" s="157"/>
      <c r="V98" s="157"/>
      <c r="W98" s="157"/>
    </row>
    <row r="99" spans="1:23" ht="39" customHeight="1" x14ac:dyDescent="0.2">
      <c r="A99" s="133" t="s">
        <v>128</v>
      </c>
      <c r="B99" s="15">
        <v>1073</v>
      </c>
      <c r="C99" s="61">
        <v>0</v>
      </c>
      <c r="D99" s="63">
        <f t="shared" si="2"/>
        <v>0</v>
      </c>
      <c r="E99" s="61"/>
      <c r="F99" s="62"/>
      <c r="G99" s="61"/>
      <c r="H99" s="63"/>
      <c r="M99" s="112"/>
      <c r="N99" s="5"/>
    </row>
    <row r="100" spans="1:23" ht="18" customHeight="1" x14ac:dyDescent="0.2">
      <c r="A100" s="133" t="s">
        <v>114</v>
      </c>
      <c r="B100" s="15">
        <v>1074</v>
      </c>
      <c r="C100" s="61">
        <v>0</v>
      </c>
      <c r="D100" s="63">
        <f t="shared" si="2"/>
        <v>0</v>
      </c>
      <c r="E100" s="61"/>
      <c r="F100" s="62"/>
      <c r="G100" s="61"/>
      <c r="H100" s="63"/>
      <c r="M100" s="112"/>
      <c r="N100" s="5"/>
    </row>
    <row r="101" spans="1:23" ht="18.75" customHeight="1" x14ac:dyDescent="0.2">
      <c r="A101" s="133" t="s">
        <v>129</v>
      </c>
      <c r="B101" s="15">
        <v>1075</v>
      </c>
      <c r="C101" s="61">
        <v>4.0999999999999996</v>
      </c>
      <c r="D101" s="63">
        <f t="shared" si="2"/>
        <v>4.0999999999999996</v>
      </c>
      <c r="E101" s="61"/>
      <c r="F101" s="62"/>
      <c r="G101" s="61">
        <v>4.0999999999999996</v>
      </c>
      <c r="H101" s="63"/>
      <c r="M101" s="112"/>
    </row>
    <row r="102" spans="1:23" s="104" customFormat="1" ht="16.5" customHeight="1" x14ac:dyDescent="0.2">
      <c r="A102" s="80" t="s">
        <v>115</v>
      </c>
      <c r="B102" s="82">
        <v>1076</v>
      </c>
      <c r="C102" s="81">
        <v>467.5</v>
      </c>
      <c r="D102" s="81">
        <f t="shared" si="2"/>
        <v>467.5</v>
      </c>
      <c r="E102" s="81"/>
      <c r="F102" s="81"/>
      <c r="G102" s="81">
        <v>467.5</v>
      </c>
      <c r="H102" s="81"/>
      <c r="M102" s="111"/>
    </row>
    <row r="103" spans="1:23" s="104" customFormat="1" x14ac:dyDescent="0.2">
      <c r="A103" s="80" t="s">
        <v>130</v>
      </c>
      <c r="B103" s="82">
        <v>1077</v>
      </c>
      <c r="C103" s="81">
        <v>40.200000000000003</v>
      </c>
      <c r="D103" s="81">
        <f t="shared" si="2"/>
        <v>40.200000000000003</v>
      </c>
      <c r="E103" s="81">
        <v>9.6</v>
      </c>
      <c r="F103" s="81">
        <v>9.3000000000000007</v>
      </c>
      <c r="G103" s="81">
        <v>11.1</v>
      </c>
      <c r="H103" s="81">
        <v>10.199999999999999</v>
      </c>
      <c r="I103" s="81">
        <v>7</v>
      </c>
      <c r="J103" s="81">
        <v>7</v>
      </c>
      <c r="K103" s="81">
        <v>7</v>
      </c>
      <c r="L103" s="106">
        <v>7</v>
      </c>
      <c r="M103" s="111"/>
    </row>
    <row r="104" spans="1:23" x14ac:dyDescent="0.2">
      <c r="A104" s="133" t="s">
        <v>116</v>
      </c>
      <c r="B104" s="15">
        <v>1078</v>
      </c>
      <c r="C104" s="81">
        <v>6338.7</v>
      </c>
      <c r="D104" s="81">
        <f t="shared" si="2"/>
        <v>6338.7000000000007</v>
      </c>
      <c r="E104" s="81">
        <v>1181.5</v>
      </c>
      <c r="F104" s="81">
        <v>1450.2</v>
      </c>
      <c r="G104" s="81">
        <v>2020.4</v>
      </c>
      <c r="H104" s="81">
        <v>1686.6</v>
      </c>
      <c r="M104" s="112"/>
    </row>
    <row r="105" spans="1:23" ht="23.25" customHeight="1" x14ac:dyDescent="0.2">
      <c r="A105" s="14" t="s">
        <v>80</v>
      </c>
      <c r="B105" s="21">
        <v>1080</v>
      </c>
      <c r="C105" s="59">
        <f>C106</f>
        <v>20.2</v>
      </c>
      <c r="D105" s="59">
        <f t="shared" si="2"/>
        <v>20.200000000000003</v>
      </c>
      <c r="E105" s="59">
        <f>E106</f>
        <v>3.1</v>
      </c>
      <c r="F105" s="60">
        <f>F106</f>
        <v>17.100000000000001</v>
      </c>
      <c r="G105" s="60">
        <f>G106</f>
        <v>0</v>
      </c>
      <c r="H105" s="59">
        <f t="shared" ref="H105" si="14">H106</f>
        <v>0</v>
      </c>
      <c r="M105" s="112"/>
    </row>
    <row r="106" spans="1:23" ht="19.5" customHeight="1" x14ac:dyDescent="0.2">
      <c r="A106" s="133" t="s">
        <v>117</v>
      </c>
      <c r="B106" s="15" t="s">
        <v>16</v>
      </c>
      <c r="C106" s="61">
        <v>20.2</v>
      </c>
      <c r="D106" s="63">
        <f t="shared" si="2"/>
        <v>20.200000000000003</v>
      </c>
      <c r="E106" s="61">
        <v>3.1</v>
      </c>
      <c r="F106" s="62">
        <v>17.100000000000001</v>
      </c>
      <c r="G106" s="63"/>
      <c r="H106" s="63"/>
      <c r="M106" s="112"/>
    </row>
    <row r="107" spans="1:23" ht="19.5" customHeight="1" x14ac:dyDescent="0.2">
      <c r="A107" s="14" t="s">
        <v>47</v>
      </c>
      <c r="B107" s="21">
        <v>1090</v>
      </c>
      <c r="C107" s="59">
        <f>C73+C86+C96+C105</f>
        <v>94320.6</v>
      </c>
      <c r="D107" s="59">
        <f>E107+F107+G107+H107</f>
        <v>98770.299999999988</v>
      </c>
      <c r="E107" s="59">
        <f>E105+E96+E86+E73</f>
        <v>24094.299999999996</v>
      </c>
      <c r="F107" s="59">
        <f>F105+F96+F86+F73</f>
        <v>24285.100000000002</v>
      </c>
      <c r="G107" s="59">
        <f t="shared" ref="G107:H107" si="15">G105+G96+G86+G73</f>
        <v>23048.699999999997</v>
      </c>
      <c r="H107" s="59">
        <f t="shared" si="15"/>
        <v>27342.2</v>
      </c>
      <c r="M107" s="112"/>
    </row>
    <row r="108" spans="1:23" ht="19.5" customHeight="1" x14ac:dyDescent="0.2">
      <c r="A108" s="14" t="s">
        <v>131</v>
      </c>
      <c r="B108" s="21">
        <v>1100</v>
      </c>
      <c r="C108" s="59">
        <f>C72-C107</f>
        <v>6533.1999999999825</v>
      </c>
      <c r="D108" s="59">
        <f t="shared" ref="D108" si="16">D72-D107</f>
        <v>1799.1000000000058</v>
      </c>
      <c r="E108" s="59">
        <f>E72-E107</f>
        <v>3013.1000000000058</v>
      </c>
      <c r="F108" s="59">
        <f t="shared" ref="F108:H108" si="17">F72-F107</f>
        <v>-1338.0000000000036</v>
      </c>
      <c r="G108" s="59">
        <f t="shared" si="17"/>
        <v>3259.1000000000022</v>
      </c>
      <c r="H108" s="59">
        <f t="shared" si="17"/>
        <v>-3135.0999999999985</v>
      </c>
      <c r="M108" s="112"/>
    </row>
    <row r="109" spans="1:23" ht="26.25" customHeight="1" x14ac:dyDescent="0.2">
      <c r="A109" s="158" t="s">
        <v>48</v>
      </c>
      <c r="B109" s="158"/>
      <c r="C109" s="158"/>
      <c r="D109" s="158"/>
      <c r="E109" s="158"/>
      <c r="F109" s="158"/>
      <c r="G109" s="158"/>
      <c r="H109" s="158"/>
      <c r="M109" s="112"/>
    </row>
    <row r="110" spans="1:23" ht="27" customHeight="1" x14ac:dyDescent="0.2">
      <c r="A110" s="14" t="s">
        <v>81</v>
      </c>
      <c r="B110" s="23">
        <v>2000</v>
      </c>
      <c r="C110" s="59">
        <f>SUM(C111:C116)</f>
        <v>1596.4</v>
      </c>
      <c r="D110" s="59">
        <f>E110+F110+G110+H110</f>
        <v>1908</v>
      </c>
      <c r="E110" s="59">
        <f>SUM(E111:E116)</f>
        <v>406.2</v>
      </c>
      <c r="F110" s="59">
        <f t="shared" ref="F110:H110" si="18">SUM(F111:F116)</f>
        <v>988</v>
      </c>
      <c r="G110" s="59">
        <f t="shared" si="18"/>
        <v>202.2</v>
      </c>
      <c r="H110" s="59">
        <f t="shared" si="18"/>
        <v>311.59999999999997</v>
      </c>
      <c r="M110" s="112"/>
    </row>
    <row r="111" spans="1:23" x14ac:dyDescent="0.2">
      <c r="A111" s="133" t="s">
        <v>83</v>
      </c>
      <c r="B111" s="25">
        <v>2010</v>
      </c>
      <c r="C111" s="61">
        <v>0</v>
      </c>
      <c r="D111" s="63">
        <f t="shared" ref="D111:D116" si="19">E111+F111+G111+H111</f>
        <v>0</v>
      </c>
      <c r="E111" s="61"/>
      <c r="F111" s="62"/>
      <c r="G111" s="61"/>
      <c r="H111" s="136"/>
      <c r="M111" s="112"/>
    </row>
    <row r="112" spans="1:23" x14ac:dyDescent="0.2">
      <c r="A112" s="133" t="s">
        <v>84</v>
      </c>
      <c r="B112" s="25">
        <v>2020</v>
      </c>
      <c r="C112" s="100">
        <v>1132.2</v>
      </c>
      <c r="D112" s="63">
        <f t="shared" si="19"/>
        <v>1156.4000000000001</v>
      </c>
      <c r="E112" s="63">
        <v>287.89999999999998</v>
      </c>
      <c r="F112" s="65">
        <v>642.1</v>
      </c>
      <c r="G112" s="63">
        <v>202.2</v>
      </c>
      <c r="H112" s="99">
        <v>24.2</v>
      </c>
      <c r="M112" s="119"/>
    </row>
    <row r="113" spans="1:13" ht="37.5" x14ac:dyDescent="0.2">
      <c r="A113" s="133" t="s">
        <v>85</v>
      </c>
      <c r="B113" s="25">
        <v>2030</v>
      </c>
      <c r="C113" s="61">
        <v>464.2</v>
      </c>
      <c r="D113" s="63">
        <f t="shared" si="19"/>
        <v>751.59999999999991</v>
      </c>
      <c r="E113" s="63">
        <v>118.3</v>
      </c>
      <c r="F113" s="65">
        <f>311+4.2+3.5+27.2</f>
        <v>345.9</v>
      </c>
      <c r="G113" s="63"/>
      <c r="H113" s="81">
        <v>287.39999999999998</v>
      </c>
      <c r="M113" s="118"/>
    </row>
    <row r="114" spans="1:13" ht="37.5" x14ac:dyDescent="0.2">
      <c r="A114" s="133" t="s">
        <v>86</v>
      </c>
      <c r="B114" s="25">
        <v>2040</v>
      </c>
      <c r="C114" s="100">
        <v>0</v>
      </c>
      <c r="D114" s="63">
        <f t="shared" si="19"/>
        <v>0</v>
      </c>
      <c r="E114" s="61"/>
      <c r="F114" s="62"/>
      <c r="G114" s="61"/>
      <c r="H114" s="136"/>
      <c r="M114" s="112"/>
    </row>
    <row r="115" spans="1:13" ht="39" customHeight="1" x14ac:dyDescent="0.2">
      <c r="A115" s="133" t="s">
        <v>87</v>
      </c>
      <c r="B115" s="25">
        <v>2050</v>
      </c>
      <c r="C115" s="61">
        <v>0</v>
      </c>
      <c r="D115" s="63">
        <f t="shared" si="19"/>
        <v>0</v>
      </c>
      <c r="E115" s="61"/>
      <c r="F115" s="62"/>
      <c r="G115" s="61"/>
      <c r="H115" s="136"/>
      <c r="M115" s="112"/>
    </row>
    <row r="116" spans="1:13" x14ac:dyDescent="0.2">
      <c r="A116" s="133" t="s">
        <v>88</v>
      </c>
      <c r="B116" s="25">
        <v>2060</v>
      </c>
      <c r="C116" s="61">
        <v>0</v>
      </c>
      <c r="D116" s="63">
        <f t="shared" si="19"/>
        <v>0</v>
      </c>
      <c r="E116" s="61"/>
      <c r="F116" s="62"/>
      <c r="G116" s="61"/>
      <c r="H116" s="136"/>
      <c r="M116" s="112"/>
    </row>
    <row r="117" spans="1:13" s="104" customFormat="1" x14ac:dyDescent="0.2">
      <c r="A117" s="80" t="s">
        <v>15</v>
      </c>
      <c r="B117" s="103">
        <v>2100</v>
      </c>
      <c r="C117" s="81">
        <v>44622.6</v>
      </c>
      <c r="D117" s="81">
        <f>H117</f>
        <v>48616.4</v>
      </c>
      <c r="E117" s="81">
        <v>42086.5</v>
      </c>
      <c r="F117" s="81">
        <v>41285.300000000003</v>
      </c>
      <c r="G117" s="81">
        <v>44032.6</v>
      </c>
      <c r="H117" s="81">
        <v>48616.4</v>
      </c>
      <c r="M117" s="111"/>
    </row>
    <row r="118" spans="1:13" s="104" customFormat="1" x14ac:dyDescent="0.2">
      <c r="A118" s="80" t="s">
        <v>14</v>
      </c>
      <c r="B118" s="103">
        <v>2200</v>
      </c>
      <c r="C118" s="81">
        <v>15473</v>
      </c>
      <c r="D118" s="81">
        <f>H118</f>
        <v>15620.2</v>
      </c>
      <c r="E118" s="81">
        <v>14251.7</v>
      </c>
      <c r="F118" s="81">
        <v>13908.1</v>
      </c>
      <c r="G118" s="81">
        <v>14857.2</v>
      </c>
      <c r="H118" s="81">
        <v>15620.2</v>
      </c>
      <c r="M118" s="111"/>
    </row>
    <row r="119" spans="1:13" ht="25.5" customHeight="1" x14ac:dyDescent="0.2">
      <c r="A119" s="158" t="s">
        <v>49</v>
      </c>
      <c r="B119" s="158"/>
      <c r="C119" s="158"/>
      <c r="D119" s="158"/>
      <c r="E119" s="158"/>
      <c r="F119" s="158"/>
      <c r="G119" s="158"/>
      <c r="H119" s="158"/>
      <c r="M119" s="112"/>
    </row>
    <row r="120" spans="1:13" ht="46.5" customHeight="1" x14ac:dyDescent="0.2">
      <c r="A120" s="26" t="s">
        <v>82</v>
      </c>
      <c r="B120" s="25">
        <v>3010</v>
      </c>
      <c r="C120" s="88">
        <f>(C60/C72)</f>
        <v>0.12796443961457082</v>
      </c>
      <c r="D120" s="88">
        <f>(D60/D72)</f>
        <v>0.12832630999091177</v>
      </c>
      <c r="E120" s="88">
        <f>(E60/E72)</f>
        <v>0.13931251245047477</v>
      </c>
      <c r="F120" s="88">
        <f t="shared" ref="F120:H120" si="20">(F60/F72)</f>
        <v>0.11126896209107034</v>
      </c>
      <c r="G120" s="88">
        <f t="shared" si="20"/>
        <v>0.12123780779844762</v>
      </c>
      <c r="H120" s="88">
        <f t="shared" si="20"/>
        <v>0.13989697237587317</v>
      </c>
      <c r="M120" s="112"/>
    </row>
    <row r="121" spans="1:13" ht="37.5" x14ac:dyDescent="0.2">
      <c r="A121" s="133" t="s">
        <v>13</v>
      </c>
      <c r="B121" s="25">
        <v>3020</v>
      </c>
      <c r="C121" s="88">
        <f>((C80+C90)/C107)</f>
        <v>3.2919637915789335E-2</v>
      </c>
      <c r="D121" s="88">
        <f t="shared" ref="D121:H121" si="21">((D80+D90)/D107)</f>
        <v>3.1570218982831889E-2</v>
      </c>
      <c r="E121" s="88">
        <f t="shared" si="21"/>
        <v>4.5911273620731885E-2</v>
      </c>
      <c r="F121" s="88">
        <f t="shared" si="21"/>
        <v>2.4113551107469187E-2</v>
      </c>
      <c r="G121" s="88">
        <f t="shared" si="21"/>
        <v>8.7119880947732417E-3</v>
      </c>
      <c r="H121" s="88">
        <f t="shared" si="21"/>
        <v>4.4824483765022571E-2</v>
      </c>
      <c r="M121" s="112"/>
    </row>
    <row r="122" spans="1:13" ht="37.5" x14ac:dyDescent="0.2">
      <c r="A122" s="133" t="s">
        <v>52</v>
      </c>
      <c r="B122" s="25">
        <v>3030</v>
      </c>
      <c r="C122" s="88">
        <f>(C110/C107)</f>
        <v>1.6925252807976202E-2</v>
      </c>
      <c r="D122" s="88">
        <f t="shared" ref="D122:H122" si="22">(D110/D107)</f>
        <v>1.9317547886358553E-2</v>
      </c>
      <c r="E122" s="88">
        <f t="shared" si="22"/>
        <v>1.6858759125602325E-2</v>
      </c>
      <c r="F122" s="88">
        <f t="shared" si="22"/>
        <v>4.0683381991426841E-2</v>
      </c>
      <c r="G122" s="88">
        <f t="shared" si="22"/>
        <v>8.7727290476252457E-3</v>
      </c>
      <c r="H122" s="88">
        <f t="shared" si="22"/>
        <v>1.1396303150441441E-2</v>
      </c>
      <c r="M122" s="112"/>
    </row>
    <row r="123" spans="1:13" ht="56.25" x14ac:dyDescent="0.2">
      <c r="A123" s="133" t="s">
        <v>12</v>
      </c>
      <c r="B123" s="25">
        <v>3040</v>
      </c>
      <c r="C123" s="88">
        <f>(C145/C107)</f>
        <v>0.65088644474271784</v>
      </c>
      <c r="D123" s="88">
        <f>(D145/D107)</f>
        <v>0.65342415685686894</v>
      </c>
      <c r="E123" s="88">
        <f t="shared" ref="E123:H123" si="23">(E145/E107)</f>
        <v>0.6324400376852618</v>
      </c>
      <c r="F123" s="88">
        <f t="shared" si="23"/>
        <v>0.6311030220176157</v>
      </c>
      <c r="G123" s="88">
        <f t="shared" si="23"/>
        <v>0.67325272141161985</v>
      </c>
      <c r="H123" s="88">
        <f t="shared" si="23"/>
        <v>0.6750261500537631</v>
      </c>
      <c r="M123" s="112"/>
    </row>
    <row r="124" spans="1:13" ht="27.75" customHeight="1" x14ac:dyDescent="0.2">
      <c r="A124" s="26" t="s">
        <v>11</v>
      </c>
      <c r="B124" s="25">
        <v>3050</v>
      </c>
      <c r="C124" s="89">
        <f>C118/C117</f>
        <v>0.34675254243365472</v>
      </c>
      <c r="D124" s="89">
        <f t="shared" ref="D124:H124" si="24">D118/D117</f>
        <v>0.32129487168938875</v>
      </c>
      <c r="E124" s="89">
        <f t="shared" si="24"/>
        <v>0.33862877644850486</v>
      </c>
      <c r="F124" s="89">
        <f t="shared" si="24"/>
        <v>0.33687777489808718</v>
      </c>
      <c r="G124" s="89">
        <f t="shared" si="24"/>
        <v>0.33741364352774994</v>
      </c>
      <c r="H124" s="89">
        <f t="shared" si="24"/>
        <v>0.32129487168938875</v>
      </c>
      <c r="M124" s="112"/>
    </row>
    <row r="125" spans="1:13" ht="37.5" x14ac:dyDescent="0.2">
      <c r="A125" s="26" t="s">
        <v>10</v>
      </c>
      <c r="B125" s="25">
        <v>3060</v>
      </c>
      <c r="C125" s="89">
        <f>(C112+C113)/C110</f>
        <v>1</v>
      </c>
      <c r="D125" s="89">
        <f t="shared" ref="D125:G125" si="25">(D112+D113)/D110</f>
        <v>1</v>
      </c>
      <c r="E125" s="89">
        <f t="shared" si="25"/>
        <v>1</v>
      </c>
      <c r="F125" s="89">
        <f t="shared" si="25"/>
        <v>1</v>
      </c>
      <c r="G125" s="89">
        <f t="shared" si="25"/>
        <v>1</v>
      </c>
      <c r="H125" s="89">
        <f>(H112+H113)/H110</f>
        <v>1</v>
      </c>
      <c r="M125" s="112"/>
    </row>
    <row r="126" spans="1:13" ht="22.5" customHeight="1" x14ac:dyDescent="0.2">
      <c r="A126" s="159" t="s">
        <v>50</v>
      </c>
      <c r="B126" s="159"/>
      <c r="C126" s="159"/>
      <c r="D126" s="159"/>
      <c r="E126" s="159"/>
      <c r="F126" s="159"/>
      <c r="G126" s="159"/>
      <c r="H126" s="159"/>
      <c r="M126" s="112"/>
    </row>
    <row r="127" spans="1:13" s="104" customFormat="1" x14ac:dyDescent="0.2">
      <c r="A127" s="105" t="s">
        <v>9</v>
      </c>
      <c r="B127" s="103">
        <v>4010</v>
      </c>
      <c r="C127" s="81">
        <v>31582.3</v>
      </c>
      <c r="D127" s="81">
        <f>H127</f>
        <v>33406.400000000001</v>
      </c>
      <c r="E127" s="98">
        <v>28061</v>
      </c>
      <c r="F127" s="98">
        <v>29004.2</v>
      </c>
      <c r="G127" s="120">
        <v>29659.1</v>
      </c>
      <c r="H127" s="98">
        <v>33406.400000000001</v>
      </c>
      <c r="M127" s="111"/>
    </row>
    <row r="128" spans="1:13" s="104" customFormat="1" x14ac:dyDescent="0.2">
      <c r="A128" s="105" t="s">
        <v>120</v>
      </c>
      <c r="B128" s="103">
        <v>4020</v>
      </c>
      <c r="C128" s="81">
        <v>16145.3</v>
      </c>
      <c r="D128" s="81">
        <f t="shared" ref="D128:D133" si="26">H128</f>
        <v>13240.3</v>
      </c>
      <c r="E128" s="121">
        <v>17227.099999999999</v>
      </c>
      <c r="F128" s="121">
        <v>5104.1000000000004</v>
      </c>
      <c r="G128" s="98">
        <v>16145.3</v>
      </c>
      <c r="H128" s="98">
        <v>13240.3</v>
      </c>
      <c r="M128" s="111"/>
    </row>
    <row r="129" spans="1:17" s="104" customFormat="1" x14ac:dyDescent="0.2">
      <c r="A129" s="105" t="s">
        <v>89</v>
      </c>
      <c r="B129" s="103">
        <v>4021</v>
      </c>
      <c r="C129" s="81">
        <v>3000</v>
      </c>
      <c r="D129" s="81">
        <f t="shared" si="26"/>
        <v>3636</v>
      </c>
      <c r="E129" s="98">
        <v>5187.8999999999996</v>
      </c>
      <c r="F129" s="98">
        <v>3500</v>
      </c>
      <c r="G129" s="98">
        <v>3500</v>
      </c>
      <c r="H129" s="98">
        <v>3636</v>
      </c>
      <c r="M129" s="111"/>
    </row>
    <row r="130" spans="1:17" x14ac:dyDescent="0.2">
      <c r="A130" s="14" t="s">
        <v>8</v>
      </c>
      <c r="B130" s="23">
        <v>4030</v>
      </c>
      <c r="C130" s="59">
        <f>C127+C128</f>
        <v>47727.6</v>
      </c>
      <c r="D130" s="59">
        <f t="shared" si="26"/>
        <v>46646.7</v>
      </c>
      <c r="E130" s="59">
        <f>E127+E128</f>
        <v>45288.1</v>
      </c>
      <c r="F130" s="60">
        <f>F127+F128</f>
        <v>34108.300000000003</v>
      </c>
      <c r="G130" s="60">
        <f t="shared" ref="G130:L130" si="27">G127+G128</f>
        <v>45804.399999999994</v>
      </c>
      <c r="H130" s="59">
        <f t="shared" si="27"/>
        <v>46646.7</v>
      </c>
      <c r="I130" s="60">
        <f t="shared" si="27"/>
        <v>0</v>
      </c>
      <c r="J130" s="60">
        <f t="shared" si="27"/>
        <v>0</v>
      </c>
      <c r="K130" s="60">
        <f t="shared" si="27"/>
        <v>0</v>
      </c>
      <c r="L130" s="95">
        <f t="shared" si="27"/>
        <v>0</v>
      </c>
      <c r="M130" s="112"/>
    </row>
    <row r="131" spans="1:17" s="104" customFormat="1" x14ac:dyDescent="0.2">
      <c r="A131" s="105" t="s">
        <v>7</v>
      </c>
      <c r="B131" s="103">
        <v>4040</v>
      </c>
      <c r="C131" s="81">
        <v>8024.3</v>
      </c>
      <c r="D131" s="81">
        <f t="shared" si="26"/>
        <v>7584.2</v>
      </c>
      <c r="E131" s="121">
        <v>9346.1</v>
      </c>
      <c r="F131" s="121">
        <v>712.8</v>
      </c>
      <c r="G131" s="121">
        <v>8024.3</v>
      </c>
      <c r="H131" s="121">
        <v>7584.2</v>
      </c>
      <c r="M131" s="111"/>
    </row>
    <row r="132" spans="1:17" s="104" customFormat="1" x14ac:dyDescent="0.2">
      <c r="A132" s="105" t="s">
        <v>6</v>
      </c>
      <c r="B132" s="103">
        <v>4050</v>
      </c>
      <c r="C132" s="81">
        <v>1692</v>
      </c>
      <c r="D132" s="81">
        <f t="shared" si="26"/>
        <v>1477.3</v>
      </c>
      <c r="E132" s="121">
        <v>1637.3</v>
      </c>
      <c r="F132" s="98">
        <v>1745.8</v>
      </c>
      <c r="G132" s="98">
        <v>1718.9</v>
      </c>
      <c r="H132" s="98">
        <v>1477.3</v>
      </c>
      <c r="M132" s="111"/>
    </row>
    <row r="133" spans="1:17" ht="37.5" x14ac:dyDescent="0.2">
      <c r="A133" s="24" t="s">
        <v>121</v>
      </c>
      <c r="B133" s="23">
        <v>4060</v>
      </c>
      <c r="C133" s="59">
        <f>C131+C132</f>
        <v>9716.2999999999993</v>
      </c>
      <c r="D133" s="59">
        <f t="shared" si="26"/>
        <v>9061.5</v>
      </c>
      <c r="E133" s="60">
        <f>E131+E132</f>
        <v>10983.4</v>
      </c>
      <c r="F133" s="60">
        <f>F131+F132</f>
        <v>2458.6</v>
      </c>
      <c r="G133" s="60">
        <f t="shared" ref="G133:H133" si="28">G131+G132</f>
        <v>9743.2000000000007</v>
      </c>
      <c r="H133" s="59">
        <f t="shared" si="28"/>
        <v>9061.5</v>
      </c>
      <c r="M133" s="112"/>
    </row>
    <row r="134" spans="1:17" x14ac:dyDescent="0.2">
      <c r="A134" s="26" t="s">
        <v>90</v>
      </c>
      <c r="B134" s="25">
        <v>4070</v>
      </c>
      <c r="C134" s="61">
        <v>0</v>
      </c>
      <c r="D134" s="61">
        <f t="shared" ref="D134:D135" si="29">E134+F134+G134+H134</f>
        <v>0</v>
      </c>
      <c r="E134" s="61"/>
      <c r="F134" s="62"/>
      <c r="G134" s="61"/>
      <c r="H134" s="70"/>
      <c r="M134" s="112"/>
    </row>
    <row r="135" spans="1:17" x14ac:dyDescent="0.2">
      <c r="A135" s="26" t="s">
        <v>91</v>
      </c>
      <c r="B135" s="25">
        <v>4080</v>
      </c>
      <c r="C135" s="61">
        <v>0</v>
      </c>
      <c r="D135" s="61">
        <f t="shared" si="29"/>
        <v>0</v>
      </c>
      <c r="E135" s="61"/>
      <c r="F135" s="62"/>
      <c r="G135" s="61"/>
      <c r="H135" s="70"/>
      <c r="M135" s="112"/>
    </row>
    <row r="136" spans="1:17" x14ac:dyDescent="0.2">
      <c r="A136" s="24" t="s">
        <v>5</v>
      </c>
      <c r="B136" s="23">
        <v>4090</v>
      </c>
      <c r="C136" s="59">
        <v>33672.6</v>
      </c>
      <c r="D136" s="59">
        <f>H136</f>
        <v>37585.199999999997</v>
      </c>
      <c r="E136" s="59">
        <v>34304.699999999997</v>
      </c>
      <c r="F136" s="59">
        <v>31649.7</v>
      </c>
      <c r="G136" s="59">
        <v>35924.800000000003</v>
      </c>
      <c r="H136" s="59">
        <v>37585.199999999997</v>
      </c>
      <c r="M136" s="111"/>
    </row>
    <row r="137" spans="1:17" ht="36.75" customHeight="1" x14ac:dyDescent="0.2">
      <c r="A137" s="158" t="s">
        <v>51</v>
      </c>
      <c r="B137" s="158"/>
      <c r="C137" s="158"/>
      <c r="D137" s="158"/>
      <c r="E137" s="158"/>
      <c r="F137" s="158"/>
      <c r="G137" s="158"/>
      <c r="H137" s="158"/>
      <c r="I137" s="22">
        <f>SUM(I138:I142)</f>
        <v>236</v>
      </c>
      <c r="M137" s="112"/>
    </row>
    <row r="138" spans="1:17" ht="37.5" customHeight="1" x14ac:dyDescent="0.2">
      <c r="A138" s="14" t="s">
        <v>68</v>
      </c>
      <c r="B138" s="21">
        <v>5000</v>
      </c>
      <c r="C138" s="90">
        <f>SUM(C139:C144)</f>
        <v>215</v>
      </c>
      <c r="D138" s="90">
        <f t="shared" ref="D138:H138" si="30">SUM(D139:D144)</f>
        <v>215</v>
      </c>
      <c r="E138" s="90">
        <f t="shared" si="30"/>
        <v>215</v>
      </c>
      <c r="F138" s="90">
        <f t="shared" si="30"/>
        <v>215</v>
      </c>
      <c r="G138" s="90">
        <f t="shared" si="30"/>
        <v>215</v>
      </c>
      <c r="H138" s="90">
        <f t="shared" si="30"/>
        <v>212</v>
      </c>
      <c r="I138" s="20">
        <v>84</v>
      </c>
      <c r="M138" s="137"/>
    </row>
    <row r="139" spans="1:17" x14ac:dyDescent="0.2">
      <c r="A139" s="133" t="s">
        <v>4</v>
      </c>
      <c r="B139" s="15">
        <v>5010</v>
      </c>
      <c r="C139" s="101">
        <v>1</v>
      </c>
      <c r="D139" s="122">
        <v>1</v>
      </c>
      <c r="E139" s="122">
        <v>1</v>
      </c>
      <c r="F139" s="122">
        <v>1</v>
      </c>
      <c r="G139" s="122">
        <v>1</v>
      </c>
      <c r="H139" s="122">
        <v>1</v>
      </c>
      <c r="I139" s="20">
        <v>108</v>
      </c>
      <c r="M139" s="137"/>
    </row>
    <row r="140" spans="1:17" x14ac:dyDescent="0.2">
      <c r="A140" s="133" t="s">
        <v>3</v>
      </c>
      <c r="B140" s="15">
        <v>5020</v>
      </c>
      <c r="C140" s="101">
        <v>23</v>
      </c>
      <c r="D140" s="122">
        <v>23</v>
      </c>
      <c r="E140" s="122">
        <v>23</v>
      </c>
      <c r="F140" s="122">
        <v>23</v>
      </c>
      <c r="G140" s="122">
        <v>23</v>
      </c>
      <c r="H140" s="122">
        <v>24</v>
      </c>
      <c r="I140" s="20">
        <v>9</v>
      </c>
      <c r="M140" s="137"/>
    </row>
    <row r="141" spans="1:17" x14ac:dyDescent="0.2">
      <c r="A141" s="133" t="s">
        <v>155</v>
      </c>
      <c r="B141" s="15">
        <v>5030</v>
      </c>
      <c r="C141" s="101">
        <v>60</v>
      </c>
      <c r="D141" s="122">
        <v>60</v>
      </c>
      <c r="E141" s="122">
        <v>60</v>
      </c>
      <c r="F141" s="122">
        <v>60</v>
      </c>
      <c r="G141" s="122">
        <v>60</v>
      </c>
      <c r="H141" s="122">
        <v>59</v>
      </c>
      <c r="I141" s="19">
        <v>35</v>
      </c>
      <c r="M141" s="137"/>
    </row>
    <row r="142" spans="1:17" ht="37.5" x14ac:dyDescent="0.2">
      <c r="A142" s="133" t="s">
        <v>156</v>
      </c>
      <c r="B142" s="15">
        <v>5040</v>
      </c>
      <c r="C142" s="101">
        <v>85</v>
      </c>
      <c r="D142" s="122">
        <v>85</v>
      </c>
      <c r="E142" s="122">
        <v>85</v>
      </c>
      <c r="F142" s="122">
        <v>85</v>
      </c>
      <c r="G142" s="122">
        <v>85</v>
      </c>
      <c r="H142" s="122">
        <v>83</v>
      </c>
      <c r="M142" s="137"/>
    </row>
    <row r="143" spans="1:17" ht="37.5" x14ac:dyDescent="0.2">
      <c r="A143" s="133" t="s">
        <v>157</v>
      </c>
      <c r="B143" s="15">
        <v>5050</v>
      </c>
      <c r="C143" s="101">
        <v>0</v>
      </c>
      <c r="D143" s="122">
        <v>0</v>
      </c>
      <c r="E143" s="122">
        <v>0</v>
      </c>
      <c r="F143" s="122">
        <v>0</v>
      </c>
      <c r="G143" s="122">
        <v>0</v>
      </c>
      <c r="H143" s="122">
        <v>0</v>
      </c>
      <c r="M143" s="137"/>
    </row>
    <row r="144" spans="1:17" x14ac:dyDescent="0.2">
      <c r="A144" s="133" t="s">
        <v>2</v>
      </c>
      <c r="B144" s="15">
        <v>5060</v>
      </c>
      <c r="C144" s="101">
        <v>46</v>
      </c>
      <c r="D144" s="122">
        <v>46</v>
      </c>
      <c r="E144" s="122">
        <v>46</v>
      </c>
      <c r="F144" s="122">
        <v>46</v>
      </c>
      <c r="G144" s="122">
        <v>46</v>
      </c>
      <c r="H144" s="122">
        <v>45</v>
      </c>
      <c r="M144" s="137"/>
      <c r="N144" s="112"/>
      <c r="O144" s="112"/>
      <c r="P144" s="112"/>
      <c r="Q144" s="112"/>
    </row>
    <row r="145" spans="1:21" ht="37.5" x14ac:dyDescent="0.2">
      <c r="A145" s="14" t="s">
        <v>69</v>
      </c>
      <c r="B145" s="13">
        <v>5100</v>
      </c>
      <c r="C145" s="59">
        <f>SUM(C146:C151)</f>
        <v>61392</v>
      </c>
      <c r="D145" s="59">
        <f>E145+F145+G145+H145</f>
        <v>64538.899999999994</v>
      </c>
      <c r="E145" s="59">
        <f>SUM(E146:E151)</f>
        <v>15238.2</v>
      </c>
      <c r="F145" s="59">
        <f t="shared" ref="F145:G145" si="31">SUM(F146:F151)</f>
        <v>15326.4</v>
      </c>
      <c r="G145" s="59">
        <f t="shared" si="31"/>
        <v>15517.6</v>
      </c>
      <c r="H145" s="59">
        <f>SUM(H146:H151)</f>
        <v>18456.7</v>
      </c>
      <c r="I145" s="18" t="e">
        <f>#REF!+#REF!+F102+#REF!+F91</f>
        <v>#REF!</v>
      </c>
      <c r="K145" s="18">
        <v>20781.599999999999</v>
      </c>
      <c r="L145" s="18">
        <f>K145-F145</f>
        <v>5455.1999999999989</v>
      </c>
      <c r="M145" s="112"/>
      <c r="N145" s="112"/>
      <c r="O145" s="112"/>
      <c r="P145" s="112"/>
      <c r="Q145" s="112"/>
    </row>
    <row r="146" spans="1:21" x14ac:dyDescent="0.2">
      <c r="A146" s="133" t="s">
        <v>4</v>
      </c>
      <c r="B146" s="15">
        <v>5110</v>
      </c>
      <c r="C146" s="61">
        <v>639.4</v>
      </c>
      <c r="D146" s="81">
        <f t="shared" ref="D146:D151" si="32">E146+F146+G146+H146</f>
        <v>796.3</v>
      </c>
      <c r="E146" s="61">
        <v>148</v>
      </c>
      <c r="F146" s="61">
        <v>163.4</v>
      </c>
      <c r="G146" s="61">
        <v>164</v>
      </c>
      <c r="H146" s="81">
        <f>164+156.9</f>
        <v>320.89999999999998</v>
      </c>
      <c r="M146" s="112"/>
      <c r="N146" s="138"/>
      <c r="O146" s="138"/>
      <c r="P146" s="138"/>
      <c r="Q146" s="138"/>
      <c r="R146" s="93"/>
      <c r="S146" s="93"/>
      <c r="T146" s="93"/>
      <c r="U146" s="93"/>
    </row>
    <row r="147" spans="1:21" x14ac:dyDescent="0.2">
      <c r="A147" s="133" t="s">
        <v>3</v>
      </c>
      <c r="B147" s="15">
        <v>5120</v>
      </c>
      <c r="C147" s="61">
        <v>8312</v>
      </c>
      <c r="D147" s="63">
        <f t="shared" si="32"/>
        <v>9033.2000000000007</v>
      </c>
      <c r="E147" s="63">
        <v>1857.5</v>
      </c>
      <c r="F147" s="63">
        <v>2093.6999999999998</v>
      </c>
      <c r="G147" s="63">
        <v>2284.3000000000002</v>
      </c>
      <c r="H147" s="63">
        <f>2076.5-120.8+842</f>
        <v>2797.7</v>
      </c>
      <c r="M147" s="117"/>
      <c r="N147" s="93"/>
      <c r="O147" s="93"/>
      <c r="P147" s="93"/>
      <c r="Q147" s="93"/>
      <c r="R147" s="93"/>
      <c r="S147" s="93"/>
      <c r="T147" s="93"/>
      <c r="U147" s="93"/>
    </row>
    <row r="148" spans="1:21" x14ac:dyDescent="0.2">
      <c r="A148" s="133" t="s">
        <v>155</v>
      </c>
      <c r="B148" s="15">
        <v>5130</v>
      </c>
      <c r="C148" s="61">
        <v>26140.2</v>
      </c>
      <c r="D148" s="63">
        <f t="shared" si="32"/>
        <v>26441</v>
      </c>
      <c r="E148" s="61">
        <v>6337.2</v>
      </c>
      <c r="F148" s="61">
        <v>6601</v>
      </c>
      <c r="G148" s="61">
        <v>6601</v>
      </c>
      <c r="H148" s="61">
        <f>6601-370.4+671.2</f>
        <v>6901.8</v>
      </c>
      <c r="M148" s="117"/>
      <c r="N148" s="93"/>
      <c r="O148" s="93"/>
      <c r="P148" s="93"/>
      <c r="Q148" s="93"/>
      <c r="R148" s="93"/>
      <c r="S148" s="93"/>
      <c r="T148" s="93"/>
      <c r="U148" s="93"/>
    </row>
    <row r="149" spans="1:21" ht="37.5" x14ac:dyDescent="0.2">
      <c r="A149" s="133" t="s">
        <v>156</v>
      </c>
      <c r="B149" s="15">
        <v>5140</v>
      </c>
      <c r="C149" s="61">
        <v>19639.099999999999</v>
      </c>
      <c r="D149" s="63">
        <f t="shared" si="32"/>
        <v>21174.300000000003</v>
      </c>
      <c r="E149" s="61">
        <v>5166.5</v>
      </c>
      <c r="F149" s="61">
        <v>4824.2</v>
      </c>
      <c r="G149" s="61">
        <v>4824.2</v>
      </c>
      <c r="H149" s="61">
        <f>4824.2+1535.2</f>
        <v>6359.4</v>
      </c>
      <c r="M149" s="117"/>
      <c r="N149" s="93"/>
      <c r="O149" s="93"/>
      <c r="P149" s="93"/>
      <c r="Q149" s="93"/>
      <c r="R149" s="93"/>
      <c r="S149" s="93"/>
      <c r="T149" s="93"/>
      <c r="U149" s="93"/>
    </row>
    <row r="150" spans="1:21" ht="37.5" x14ac:dyDescent="0.2">
      <c r="A150" s="133" t="s">
        <v>157</v>
      </c>
      <c r="B150" s="15">
        <v>5150</v>
      </c>
      <c r="C150" s="61">
        <v>0</v>
      </c>
      <c r="D150" s="63">
        <f t="shared" si="32"/>
        <v>0</v>
      </c>
      <c r="E150" s="61"/>
      <c r="F150" s="61"/>
      <c r="G150" s="61"/>
      <c r="H150" s="61"/>
      <c r="M150" s="117"/>
      <c r="N150" s="93"/>
      <c r="O150" s="93"/>
      <c r="P150" s="93"/>
      <c r="Q150" s="93"/>
      <c r="R150" s="93"/>
      <c r="S150" s="93"/>
      <c r="T150" s="93"/>
      <c r="U150" s="93"/>
    </row>
    <row r="151" spans="1:21" x14ac:dyDescent="0.2">
      <c r="A151" s="133" t="s">
        <v>2</v>
      </c>
      <c r="B151" s="15">
        <v>5160</v>
      </c>
      <c r="C151" s="61">
        <v>6661.3</v>
      </c>
      <c r="D151" s="63">
        <f t="shared" si="32"/>
        <v>7094.1</v>
      </c>
      <c r="E151" s="61">
        <v>1729</v>
      </c>
      <c r="F151" s="61">
        <v>1644.1</v>
      </c>
      <c r="G151" s="61">
        <v>1644.1</v>
      </c>
      <c r="H151" s="61">
        <f>1644.1+432.8</f>
        <v>2076.9</v>
      </c>
      <c r="M151" s="117"/>
      <c r="N151" s="93"/>
      <c r="O151" s="93"/>
      <c r="P151" s="93"/>
      <c r="Q151" s="93"/>
      <c r="R151" s="93"/>
      <c r="S151" s="93"/>
      <c r="T151" s="93"/>
      <c r="U151" s="93"/>
    </row>
    <row r="152" spans="1:21" ht="37.5" x14ac:dyDescent="0.2">
      <c r="A152" s="14" t="s">
        <v>70</v>
      </c>
      <c r="B152" s="13">
        <v>5200</v>
      </c>
      <c r="C152" s="59">
        <f>SUM(C153:C158)</f>
        <v>50490.3</v>
      </c>
      <c r="D152" s="59">
        <f>E152+F152+G152+H152</f>
        <v>53201.4</v>
      </c>
      <c r="E152" s="59">
        <f t="shared" ref="E152:H152" si="33">SUM(E153:E158)</f>
        <v>12555.8</v>
      </c>
      <c r="F152" s="59">
        <f t="shared" si="33"/>
        <v>12592.199999999999</v>
      </c>
      <c r="G152" s="59">
        <f t="shared" si="33"/>
        <v>12750.099999999999</v>
      </c>
      <c r="H152" s="59">
        <f t="shared" si="33"/>
        <v>15303.300000000001</v>
      </c>
      <c r="I152" s="18" t="e">
        <f>#REF!+F91+F102-71.14082</f>
        <v>#REF!</v>
      </c>
      <c r="M152" s="112"/>
      <c r="N152" s="34"/>
      <c r="O152" s="18"/>
      <c r="P152" s="18"/>
    </row>
    <row r="153" spans="1:21" x14ac:dyDescent="0.2">
      <c r="A153" s="133" t="s">
        <v>4</v>
      </c>
      <c r="B153" s="15">
        <v>5210</v>
      </c>
      <c r="C153" s="61">
        <v>524.5</v>
      </c>
      <c r="D153" s="81">
        <f t="shared" ref="D153:D158" si="34">E153+F153+G153+H153</f>
        <v>654.80000000000007</v>
      </c>
      <c r="E153" s="64">
        <v>121.3</v>
      </c>
      <c r="F153" s="64">
        <v>134.4</v>
      </c>
      <c r="G153" s="64">
        <v>134.4</v>
      </c>
      <c r="H153" s="98">
        <f>134.4+130.3</f>
        <v>264.70000000000005</v>
      </c>
      <c r="I153" s="17">
        <v>231.4</v>
      </c>
      <c r="M153" s="112"/>
      <c r="N153" s="34"/>
    </row>
    <row r="154" spans="1:21" x14ac:dyDescent="0.2">
      <c r="A154" s="133" t="s">
        <v>3</v>
      </c>
      <c r="B154" s="15">
        <v>5220</v>
      </c>
      <c r="C154" s="61">
        <v>6844.1</v>
      </c>
      <c r="D154" s="63">
        <f t="shared" si="34"/>
        <v>7433.9000000000005</v>
      </c>
      <c r="E154" s="64">
        <v>1529.1</v>
      </c>
      <c r="F154" s="64">
        <v>1719</v>
      </c>
      <c r="G154" s="64">
        <v>1877</v>
      </c>
      <c r="H154" s="64">
        <f>1719-100+689.8</f>
        <v>2308.8000000000002</v>
      </c>
      <c r="I154" s="17">
        <v>2473.5</v>
      </c>
      <c r="M154" s="117"/>
    </row>
    <row r="155" spans="1:21" x14ac:dyDescent="0.2">
      <c r="A155" s="133" t="s">
        <v>155</v>
      </c>
      <c r="B155" s="15">
        <v>5230</v>
      </c>
      <c r="C155" s="61">
        <v>21498.799999999999</v>
      </c>
      <c r="D155" s="63">
        <f>E155+F155+G155+H155</f>
        <v>21814.6</v>
      </c>
      <c r="E155" s="64">
        <v>5227</v>
      </c>
      <c r="F155" s="64">
        <f>5824-400</f>
        <v>5424</v>
      </c>
      <c r="G155" s="64">
        <f>5823.9-400</f>
        <v>5423.9</v>
      </c>
      <c r="H155" s="64">
        <f>5823.9-400-300+615.8</f>
        <v>5739.7</v>
      </c>
      <c r="I155" s="17">
        <v>6790.5</v>
      </c>
      <c r="J155" s="18">
        <f>E155+E156+E157+E158</f>
        <v>10905.4</v>
      </c>
      <c r="M155" s="117"/>
    </row>
    <row r="156" spans="1:21" ht="37.5" x14ac:dyDescent="0.2">
      <c r="A156" s="133" t="s">
        <v>156</v>
      </c>
      <c r="B156" s="15">
        <v>5240</v>
      </c>
      <c r="C156" s="61">
        <v>16141.6</v>
      </c>
      <c r="D156" s="63">
        <f t="shared" si="34"/>
        <v>17457.7</v>
      </c>
      <c r="E156" s="64">
        <v>4249.5</v>
      </c>
      <c r="F156" s="64">
        <f>3255.1+308.9+400</f>
        <v>3964</v>
      </c>
      <c r="G156" s="64">
        <f>3255.1+308.9+400</f>
        <v>3964</v>
      </c>
      <c r="H156" s="64">
        <f>3255.2+308.9+400+1316.1</f>
        <v>5280.2</v>
      </c>
      <c r="I156" s="17">
        <v>5971.6</v>
      </c>
      <c r="M156" s="112"/>
    </row>
    <row r="157" spans="1:21" ht="37.5" x14ac:dyDescent="0.2">
      <c r="A157" s="133" t="s">
        <v>157</v>
      </c>
      <c r="B157" s="15">
        <v>5250</v>
      </c>
      <c r="C157" s="61">
        <v>0</v>
      </c>
      <c r="D157" s="63">
        <f t="shared" si="34"/>
        <v>0</v>
      </c>
      <c r="E157" s="64"/>
      <c r="F157" s="62"/>
      <c r="G157" s="62"/>
      <c r="H157" s="62"/>
      <c r="I157" s="17">
        <v>368.3</v>
      </c>
      <c r="M157" s="112"/>
    </row>
    <row r="158" spans="1:21" x14ac:dyDescent="0.2">
      <c r="A158" s="133" t="s">
        <v>2</v>
      </c>
      <c r="B158" s="15">
        <v>5260</v>
      </c>
      <c r="C158" s="61">
        <v>5481.3</v>
      </c>
      <c r="D158" s="63">
        <f t="shared" si="34"/>
        <v>5840.4</v>
      </c>
      <c r="E158" s="64">
        <v>1428.9</v>
      </c>
      <c r="F158" s="64">
        <v>1350.8</v>
      </c>
      <c r="G158" s="64">
        <v>1350.8</v>
      </c>
      <c r="H158" s="64">
        <f>1350.8+359.1</f>
        <v>1709.9</v>
      </c>
      <c r="I158" s="17">
        <v>1285.8</v>
      </c>
      <c r="M158" s="112"/>
    </row>
    <row r="159" spans="1:21" ht="42" customHeight="1" x14ac:dyDescent="0.2">
      <c r="A159" s="16" t="s">
        <v>66</v>
      </c>
      <c r="B159" s="13">
        <v>5300</v>
      </c>
      <c r="C159" s="102">
        <f t="shared" ref="C159:D165" si="35">ROUND(C152/C138*1000,2)/12</f>
        <v>19569.883333333335</v>
      </c>
      <c r="D159" s="91">
        <f>ROUND(D152/D138*1000,2)/12</f>
        <v>20620.697499999998</v>
      </c>
      <c r="E159" s="91">
        <f>ROUND(E152/E138*1000,2)/3</f>
        <v>19466.356666666667</v>
      </c>
      <c r="F159" s="91">
        <f t="shared" ref="E159:L165" si="36">ROUND(F152/F138*1000,2)/3</f>
        <v>19522.79</v>
      </c>
      <c r="G159" s="91">
        <f t="shared" si="36"/>
        <v>19767.596666666668</v>
      </c>
      <c r="H159" s="91">
        <f t="shared" si="36"/>
        <v>24061.793333333335</v>
      </c>
      <c r="I159" s="91" t="e">
        <f t="shared" si="36"/>
        <v>#REF!</v>
      </c>
      <c r="J159" s="91" t="e">
        <f t="shared" si="36"/>
        <v>#DIV/0!</v>
      </c>
      <c r="K159" s="91" t="e">
        <f t="shared" si="36"/>
        <v>#DIV/0!</v>
      </c>
      <c r="L159" s="91" t="e">
        <f t="shared" si="36"/>
        <v>#DIV/0!</v>
      </c>
      <c r="M159" s="112"/>
    </row>
    <row r="160" spans="1:21" x14ac:dyDescent="0.2">
      <c r="A160" s="133" t="s">
        <v>4</v>
      </c>
      <c r="B160" s="15">
        <v>5310</v>
      </c>
      <c r="C160" s="99">
        <f t="shared" si="35"/>
        <v>43708.333333333336</v>
      </c>
      <c r="D160" s="92">
        <f t="shared" si="35"/>
        <v>54566.666666666664</v>
      </c>
      <c r="E160" s="92">
        <f>ROUND(E153/E139*1000,2)/3</f>
        <v>40433.333333333336</v>
      </c>
      <c r="F160" s="92">
        <f t="shared" si="36"/>
        <v>44800</v>
      </c>
      <c r="G160" s="92">
        <f>ROUND(G153/G139*1000,2)/3</f>
        <v>44800</v>
      </c>
      <c r="H160" s="92">
        <f t="shared" si="36"/>
        <v>88233.333333333328</v>
      </c>
      <c r="I160" s="92">
        <f t="shared" si="36"/>
        <v>714.19666666666672</v>
      </c>
      <c r="J160" s="92" t="e">
        <f t="shared" si="36"/>
        <v>#DIV/0!</v>
      </c>
      <c r="K160" s="92" t="e">
        <f t="shared" si="36"/>
        <v>#DIV/0!</v>
      </c>
      <c r="L160" s="92" t="e">
        <f t="shared" si="36"/>
        <v>#DIV/0!</v>
      </c>
      <c r="M160" s="112"/>
    </row>
    <row r="161" spans="1:13" x14ac:dyDescent="0.2">
      <c r="A161" s="133" t="s">
        <v>3</v>
      </c>
      <c r="B161" s="15">
        <v>5320</v>
      </c>
      <c r="C161" s="99">
        <f t="shared" si="35"/>
        <v>24797.464166666668</v>
      </c>
      <c r="D161" s="92">
        <f t="shared" si="35"/>
        <v>26934.42</v>
      </c>
      <c r="E161" s="92">
        <f t="shared" si="36"/>
        <v>22160.87</v>
      </c>
      <c r="F161" s="92">
        <f t="shared" si="36"/>
        <v>24913.043333333335</v>
      </c>
      <c r="G161" s="92">
        <f t="shared" si="36"/>
        <v>27202.899999999998</v>
      </c>
      <c r="H161" s="92">
        <f t="shared" si="36"/>
        <v>32066.666666666668</v>
      </c>
      <c r="I161" s="92">
        <f t="shared" si="36"/>
        <v>91611.11</v>
      </c>
      <c r="J161" s="92" t="e">
        <f t="shared" si="36"/>
        <v>#DIV/0!</v>
      </c>
      <c r="K161" s="92" t="e">
        <f t="shared" si="36"/>
        <v>#DIV/0!</v>
      </c>
      <c r="L161" s="92" t="e">
        <f t="shared" si="36"/>
        <v>#DIV/0!</v>
      </c>
      <c r="M161" s="112"/>
    </row>
    <row r="162" spans="1:13" x14ac:dyDescent="0.2">
      <c r="A162" s="133" t="s">
        <v>155</v>
      </c>
      <c r="B162" s="15">
        <v>5330</v>
      </c>
      <c r="C162" s="99">
        <f t="shared" si="35"/>
        <v>29859.444166666668</v>
      </c>
      <c r="D162" s="92">
        <f t="shared" si="35"/>
        <v>30298.055833333332</v>
      </c>
      <c r="E162" s="92">
        <f>ROUND(E155/E141*1000,2)/3</f>
        <v>29038.89</v>
      </c>
      <c r="F162" s="92">
        <f t="shared" si="36"/>
        <v>30133.333333333332</v>
      </c>
      <c r="G162" s="92">
        <f t="shared" si="36"/>
        <v>30132.776666666668</v>
      </c>
      <c r="H162" s="92">
        <f t="shared" si="36"/>
        <v>32427.683333333334</v>
      </c>
      <c r="I162" s="92">
        <f t="shared" si="36"/>
        <v>64671.43</v>
      </c>
      <c r="J162" s="92" t="e">
        <f t="shared" si="36"/>
        <v>#DIV/0!</v>
      </c>
      <c r="K162" s="92" t="e">
        <f t="shared" si="36"/>
        <v>#DIV/0!</v>
      </c>
      <c r="L162" s="92" t="e">
        <f t="shared" si="36"/>
        <v>#DIV/0!</v>
      </c>
      <c r="M162" s="112"/>
    </row>
    <row r="163" spans="1:13" ht="37.5" x14ac:dyDescent="0.2">
      <c r="A163" s="133" t="s">
        <v>156</v>
      </c>
      <c r="B163" s="15">
        <v>5340</v>
      </c>
      <c r="C163" s="99">
        <f t="shared" si="35"/>
        <v>15825.098333333333</v>
      </c>
      <c r="D163" s="92">
        <f t="shared" si="35"/>
        <v>17115.392499999998</v>
      </c>
      <c r="E163" s="92">
        <f>ROUND(E156/E142*1000,2)/3</f>
        <v>16664.706666666669</v>
      </c>
      <c r="F163" s="92">
        <f t="shared" si="36"/>
        <v>15545.096666666666</v>
      </c>
      <c r="G163" s="92">
        <f t="shared" si="36"/>
        <v>15545.096666666666</v>
      </c>
      <c r="H163" s="92">
        <f t="shared" si="36"/>
        <v>21205.623333333333</v>
      </c>
      <c r="I163" s="92" t="e">
        <f t="shared" si="36"/>
        <v>#DIV/0!</v>
      </c>
      <c r="J163" s="92" t="e">
        <f t="shared" si="36"/>
        <v>#DIV/0!</v>
      </c>
      <c r="K163" s="92" t="e">
        <f t="shared" si="36"/>
        <v>#DIV/0!</v>
      </c>
      <c r="L163" s="92" t="e">
        <f t="shared" si="36"/>
        <v>#DIV/0!</v>
      </c>
      <c r="M163" s="112"/>
    </row>
    <row r="164" spans="1:13" ht="37.5" x14ac:dyDescent="0.2">
      <c r="A164" s="133" t="s">
        <v>157</v>
      </c>
      <c r="B164" s="15">
        <v>5350</v>
      </c>
      <c r="C164" s="99">
        <v>0</v>
      </c>
      <c r="D164" s="99">
        <v>0</v>
      </c>
      <c r="E164" s="96" t="e">
        <f t="shared" si="36"/>
        <v>#DIV/0!</v>
      </c>
      <c r="F164" s="96" t="e">
        <f t="shared" si="36"/>
        <v>#DIV/0!</v>
      </c>
      <c r="G164" s="96" t="e">
        <f t="shared" si="36"/>
        <v>#DIV/0!</v>
      </c>
      <c r="H164" s="96" t="e">
        <f t="shared" si="36"/>
        <v>#DIV/0!</v>
      </c>
      <c r="I164" s="96" t="e">
        <f t="shared" si="36"/>
        <v>#DIV/0!</v>
      </c>
      <c r="J164" s="96" t="e">
        <f t="shared" si="36"/>
        <v>#DIV/0!</v>
      </c>
      <c r="K164" s="96" t="e">
        <f t="shared" si="36"/>
        <v>#DIV/0!</v>
      </c>
      <c r="L164" s="96" t="e">
        <f t="shared" si="36"/>
        <v>#DIV/0!</v>
      </c>
      <c r="M164" s="112"/>
    </row>
    <row r="165" spans="1:13" x14ac:dyDescent="0.2">
      <c r="A165" s="133" t="s">
        <v>2</v>
      </c>
      <c r="B165" s="15">
        <v>5360</v>
      </c>
      <c r="C165" s="99">
        <f t="shared" si="35"/>
        <v>9929.8916666666664</v>
      </c>
      <c r="D165" s="92">
        <f t="shared" si="35"/>
        <v>10580.434999999999</v>
      </c>
      <c r="E165" s="92">
        <f t="shared" si="36"/>
        <v>10354.346666666666</v>
      </c>
      <c r="F165" s="92">
        <f t="shared" si="36"/>
        <v>9788.4066666666677</v>
      </c>
      <c r="G165" s="92">
        <f t="shared" si="36"/>
        <v>9788.4066666666677</v>
      </c>
      <c r="H165" s="92">
        <f t="shared" si="36"/>
        <v>12665.926666666666</v>
      </c>
      <c r="I165" s="92" t="e">
        <f t="shared" si="36"/>
        <v>#DIV/0!</v>
      </c>
      <c r="J165" s="92" t="e">
        <f t="shared" si="36"/>
        <v>#DIV/0!</v>
      </c>
      <c r="K165" s="92" t="e">
        <f t="shared" si="36"/>
        <v>#DIV/0!</v>
      </c>
      <c r="L165" s="92" t="e">
        <f t="shared" si="36"/>
        <v>#DIV/0!</v>
      </c>
      <c r="M165" s="112"/>
    </row>
    <row r="166" spans="1:13" ht="40.700000000000003" customHeight="1" x14ac:dyDescent="0.2">
      <c r="A166" s="14" t="s">
        <v>67</v>
      </c>
      <c r="B166" s="13">
        <v>5400</v>
      </c>
      <c r="C166" s="59"/>
      <c r="D166" s="68"/>
      <c r="E166" s="60"/>
      <c r="F166" s="60"/>
      <c r="G166" s="59"/>
      <c r="H166" s="59"/>
      <c r="M166" s="112"/>
    </row>
    <row r="167" spans="1:13" s="104" customFormat="1" x14ac:dyDescent="0.2">
      <c r="A167" s="125"/>
      <c r="B167" s="126"/>
      <c r="C167" s="127"/>
      <c r="D167" s="128"/>
      <c r="E167" s="128"/>
      <c r="F167" s="128"/>
      <c r="G167" s="128"/>
      <c r="H167" s="127"/>
      <c r="M167" s="111"/>
    </row>
    <row r="168" spans="1:13" ht="18.75" customHeight="1" x14ac:dyDescent="0.2">
      <c r="A168" s="12" t="s">
        <v>145</v>
      </c>
      <c r="B168" s="11"/>
      <c r="C168" s="10" t="s">
        <v>1</v>
      </c>
      <c r="D168" s="10"/>
      <c r="E168" s="9"/>
      <c r="F168" s="168" t="s">
        <v>158</v>
      </c>
      <c r="G168" s="168"/>
      <c r="H168" s="168"/>
      <c r="M168" s="112"/>
    </row>
    <row r="169" spans="1:13" s="6" customFormat="1" ht="15.75" x14ac:dyDescent="0.2">
      <c r="A169" s="8" t="s">
        <v>0</v>
      </c>
      <c r="C169" s="8" t="s">
        <v>142</v>
      </c>
      <c r="D169" s="8"/>
      <c r="E169" s="7"/>
      <c r="F169" s="169" t="s">
        <v>143</v>
      </c>
      <c r="G169" s="169"/>
      <c r="H169" s="169"/>
      <c r="M169" s="112"/>
    </row>
    <row r="170" spans="1:13" x14ac:dyDescent="0.2">
      <c r="A170" s="5"/>
      <c r="C170" s="4"/>
      <c r="D170" s="4"/>
      <c r="E170" s="3"/>
      <c r="F170" s="58"/>
      <c r="G170" s="3"/>
      <c r="H170" s="3"/>
      <c r="M170" s="112"/>
    </row>
    <row r="171" spans="1:13" x14ac:dyDescent="0.2">
      <c r="A171" s="5"/>
      <c r="C171" s="4"/>
      <c r="D171" s="4"/>
      <c r="E171" s="3"/>
      <c r="F171" s="58"/>
      <c r="G171" s="3"/>
      <c r="H171" s="3"/>
      <c r="M171" s="112"/>
    </row>
    <row r="172" spans="1:13" x14ac:dyDescent="0.2">
      <c r="A172" s="5"/>
      <c r="C172" s="4"/>
      <c r="D172" s="4"/>
      <c r="E172" s="3"/>
      <c r="F172" s="58"/>
      <c r="G172" s="3"/>
      <c r="H172" s="3"/>
      <c r="M172" s="112"/>
    </row>
    <row r="173" spans="1:13" x14ac:dyDescent="0.2">
      <c r="A173" s="5"/>
      <c r="C173" s="4"/>
      <c r="D173" s="4"/>
      <c r="E173" s="3"/>
      <c r="F173" s="58"/>
      <c r="G173" s="3"/>
      <c r="H173" s="3"/>
      <c r="M173" s="112"/>
    </row>
    <row r="174" spans="1:13" x14ac:dyDescent="0.2">
      <c r="A174" s="5"/>
      <c r="C174" s="4"/>
      <c r="D174" s="4"/>
      <c r="E174" s="3"/>
      <c r="F174" s="58"/>
      <c r="G174" s="3"/>
      <c r="H174" s="3"/>
      <c r="M174" s="112"/>
    </row>
    <row r="175" spans="1:13" x14ac:dyDescent="0.2">
      <c r="A175" s="5"/>
      <c r="C175" s="4"/>
      <c r="D175" s="4"/>
      <c r="E175" s="3"/>
      <c r="F175" s="58"/>
      <c r="G175" s="3"/>
      <c r="H175" s="3"/>
      <c r="M175" s="112"/>
    </row>
    <row r="176" spans="1:13" x14ac:dyDescent="0.2">
      <c r="A176" s="5"/>
      <c r="C176" s="4"/>
      <c r="D176" s="4"/>
      <c r="E176" s="3"/>
      <c r="F176" s="58"/>
      <c r="G176" s="3"/>
      <c r="H176" s="3"/>
      <c r="M176" s="112"/>
    </row>
    <row r="177" spans="1:13" x14ac:dyDescent="0.2">
      <c r="A177" s="5"/>
      <c r="C177" s="4"/>
      <c r="D177" s="4"/>
      <c r="E177" s="3"/>
      <c r="F177" s="58"/>
      <c r="G177" s="3"/>
      <c r="H177" s="3"/>
      <c r="M177" s="112"/>
    </row>
    <row r="178" spans="1:13" x14ac:dyDescent="0.2">
      <c r="A178" s="5"/>
      <c r="C178" s="4"/>
      <c r="D178" s="4"/>
      <c r="E178" s="3"/>
      <c r="F178" s="58"/>
      <c r="G178" s="3"/>
      <c r="H178" s="3"/>
      <c r="M178" s="112"/>
    </row>
    <row r="179" spans="1:13" x14ac:dyDescent="0.2">
      <c r="A179" s="5"/>
      <c r="C179" s="4"/>
      <c r="D179" s="4"/>
      <c r="E179" s="3"/>
      <c r="F179" s="58"/>
      <c r="G179" s="3"/>
      <c r="H179" s="3"/>
      <c r="M179" s="112"/>
    </row>
    <row r="180" spans="1:13" x14ac:dyDescent="0.2">
      <c r="A180" s="5"/>
      <c r="C180" s="4"/>
      <c r="D180" s="4"/>
      <c r="E180" s="3"/>
      <c r="F180" s="58"/>
      <c r="G180" s="3"/>
      <c r="H180" s="3"/>
      <c r="M180" s="112"/>
    </row>
    <row r="181" spans="1:13" x14ac:dyDescent="0.2">
      <c r="A181" s="5"/>
      <c r="C181" s="4"/>
      <c r="D181" s="4"/>
      <c r="E181" s="3"/>
      <c r="F181" s="58"/>
      <c r="G181" s="3"/>
      <c r="H181" s="3"/>
      <c r="M181" s="112"/>
    </row>
    <row r="182" spans="1:13" x14ac:dyDescent="0.2">
      <c r="A182" s="5"/>
      <c r="C182" s="4"/>
      <c r="D182" s="4"/>
      <c r="E182" s="3"/>
      <c r="F182" s="58"/>
      <c r="G182" s="3"/>
      <c r="H182" s="3"/>
      <c r="M182" s="112"/>
    </row>
    <row r="183" spans="1:13" x14ac:dyDescent="0.2">
      <c r="A183" s="5"/>
      <c r="C183" s="4"/>
      <c r="D183" s="4"/>
      <c r="E183" s="3"/>
      <c r="F183" s="58"/>
      <c r="G183" s="3"/>
      <c r="H183" s="3"/>
      <c r="M183" s="112"/>
    </row>
    <row r="184" spans="1:13" x14ac:dyDescent="0.2">
      <c r="A184" s="5"/>
      <c r="C184" s="4"/>
      <c r="D184" s="4"/>
      <c r="E184" s="3"/>
      <c r="F184" s="58"/>
      <c r="G184" s="3"/>
      <c r="H184" s="3"/>
      <c r="M184" s="112"/>
    </row>
    <row r="185" spans="1:13" x14ac:dyDescent="0.2">
      <c r="A185" s="5"/>
      <c r="C185" s="4"/>
      <c r="D185" s="4"/>
      <c r="E185" s="3"/>
      <c r="F185" s="58"/>
      <c r="G185" s="3"/>
      <c r="H185" s="3"/>
      <c r="M185" s="112"/>
    </row>
    <row r="186" spans="1:13" x14ac:dyDescent="0.2">
      <c r="A186" s="5"/>
      <c r="C186" s="4"/>
      <c r="D186" s="4"/>
      <c r="E186" s="3"/>
      <c r="F186" s="58"/>
      <c r="G186" s="3"/>
      <c r="H186" s="3"/>
      <c r="M186" s="112"/>
    </row>
    <row r="187" spans="1:13" x14ac:dyDescent="0.2">
      <c r="A187" s="5"/>
      <c r="C187" s="4"/>
      <c r="D187" s="4"/>
      <c r="E187" s="3"/>
      <c r="F187" s="58"/>
      <c r="G187" s="3"/>
      <c r="H187" s="3"/>
      <c r="M187" s="112"/>
    </row>
    <row r="188" spans="1:13" x14ac:dyDescent="0.2">
      <c r="A188" s="5"/>
      <c r="C188" s="4"/>
      <c r="D188" s="4"/>
      <c r="E188" s="3"/>
      <c r="F188" s="58"/>
      <c r="G188" s="3"/>
      <c r="H188" s="3"/>
      <c r="M188" s="112"/>
    </row>
    <row r="189" spans="1:13" x14ac:dyDescent="0.2">
      <c r="A189" s="5"/>
      <c r="C189" s="4"/>
      <c r="D189" s="4"/>
      <c r="E189" s="3"/>
      <c r="F189" s="58"/>
      <c r="G189" s="3"/>
      <c r="H189" s="3"/>
      <c r="M189" s="112"/>
    </row>
    <row r="190" spans="1:13" x14ac:dyDescent="0.2">
      <c r="A190" s="5"/>
      <c r="C190" s="4"/>
      <c r="D190" s="4"/>
      <c r="E190" s="3"/>
      <c r="F190" s="58"/>
      <c r="G190" s="3"/>
      <c r="H190" s="3"/>
      <c r="M190" s="112"/>
    </row>
    <row r="191" spans="1:13" x14ac:dyDescent="0.2">
      <c r="A191" s="5"/>
      <c r="C191" s="4"/>
      <c r="D191" s="4"/>
      <c r="E191" s="3"/>
      <c r="F191" s="58"/>
      <c r="G191" s="3"/>
      <c r="H191" s="3"/>
      <c r="M191" s="112"/>
    </row>
    <row r="192" spans="1:13" x14ac:dyDescent="0.2">
      <c r="A192" s="5"/>
      <c r="C192" s="4"/>
      <c r="D192" s="4"/>
      <c r="E192" s="3"/>
      <c r="F192" s="58"/>
      <c r="G192" s="3"/>
      <c r="H192" s="3"/>
      <c r="M192" s="112"/>
    </row>
    <row r="193" spans="1:13" x14ac:dyDescent="0.2">
      <c r="A193" s="5"/>
      <c r="C193" s="4"/>
      <c r="D193" s="4"/>
      <c r="E193" s="3"/>
      <c r="F193" s="58"/>
      <c r="G193" s="3"/>
      <c r="H193" s="3"/>
      <c r="M193" s="112"/>
    </row>
    <row r="194" spans="1:13" x14ac:dyDescent="0.2">
      <c r="A194" s="5"/>
      <c r="C194" s="4"/>
      <c r="D194" s="4"/>
      <c r="E194" s="3"/>
      <c r="F194" s="58"/>
      <c r="G194" s="3"/>
      <c r="H194" s="3"/>
      <c r="M194" s="112"/>
    </row>
    <row r="195" spans="1:13" x14ac:dyDescent="0.2">
      <c r="A195" s="5"/>
      <c r="C195" s="4"/>
      <c r="D195" s="4"/>
      <c r="E195" s="3"/>
      <c r="F195" s="58"/>
      <c r="G195" s="3"/>
      <c r="H195" s="3"/>
      <c r="M195" s="112"/>
    </row>
    <row r="196" spans="1:13" x14ac:dyDescent="0.2">
      <c r="A196" s="5"/>
      <c r="C196" s="4"/>
      <c r="D196" s="4"/>
      <c r="E196" s="3"/>
      <c r="F196" s="58"/>
      <c r="G196" s="3"/>
      <c r="H196" s="3"/>
      <c r="M196" s="112"/>
    </row>
    <row r="197" spans="1:13" x14ac:dyDescent="0.2">
      <c r="A197" s="5"/>
      <c r="C197" s="4"/>
      <c r="D197" s="4"/>
      <c r="E197" s="3"/>
      <c r="F197" s="58"/>
      <c r="G197" s="3"/>
      <c r="H197" s="3"/>
      <c r="M197" s="112"/>
    </row>
    <row r="198" spans="1:13" x14ac:dyDescent="0.2">
      <c r="A198" s="5"/>
      <c r="C198" s="4"/>
      <c r="D198" s="4"/>
      <c r="E198" s="3"/>
      <c r="F198" s="58"/>
      <c r="G198" s="3"/>
      <c r="H198" s="3"/>
      <c r="M198" s="112"/>
    </row>
    <row r="199" spans="1:13" x14ac:dyDescent="0.2">
      <c r="A199" s="5"/>
      <c r="C199" s="4"/>
      <c r="D199" s="4"/>
      <c r="E199" s="3"/>
      <c r="F199" s="58"/>
      <c r="G199" s="3"/>
      <c r="H199" s="3"/>
      <c r="M199" s="112"/>
    </row>
    <row r="200" spans="1:13" x14ac:dyDescent="0.2">
      <c r="A200" s="5"/>
      <c r="C200" s="4"/>
      <c r="D200" s="4"/>
      <c r="E200" s="3"/>
      <c r="F200" s="58"/>
      <c r="G200" s="3"/>
      <c r="H200" s="3"/>
      <c r="M200" s="112"/>
    </row>
    <row r="201" spans="1:13" x14ac:dyDescent="0.2">
      <c r="A201" s="5"/>
      <c r="C201" s="4"/>
      <c r="D201" s="4"/>
      <c r="E201" s="3"/>
      <c r="F201" s="58"/>
      <c r="G201" s="3"/>
      <c r="H201" s="3"/>
      <c r="M201" s="112"/>
    </row>
    <row r="202" spans="1:13" x14ac:dyDescent="0.2">
      <c r="A202" s="5"/>
      <c r="C202" s="4"/>
      <c r="D202" s="4"/>
      <c r="E202" s="3"/>
      <c r="F202" s="58"/>
      <c r="G202" s="3"/>
      <c r="H202" s="3"/>
      <c r="M202" s="112"/>
    </row>
    <row r="203" spans="1:13" x14ac:dyDescent="0.2">
      <c r="A203" s="5"/>
      <c r="C203" s="4"/>
      <c r="D203" s="4"/>
      <c r="E203" s="3"/>
      <c r="F203" s="58"/>
      <c r="G203" s="3"/>
      <c r="H203" s="3"/>
      <c r="M203" s="112"/>
    </row>
    <row r="204" spans="1:13" x14ac:dyDescent="0.2">
      <c r="A204" s="5"/>
      <c r="C204" s="4"/>
      <c r="D204" s="4"/>
      <c r="E204" s="3"/>
      <c r="F204" s="58"/>
      <c r="G204" s="3"/>
      <c r="H204" s="3"/>
      <c r="M204" s="112"/>
    </row>
    <row r="205" spans="1:13" x14ac:dyDescent="0.2">
      <c r="A205" s="5"/>
      <c r="C205" s="4"/>
      <c r="D205" s="4"/>
      <c r="E205" s="3"/>
      <c r="F205" s="58"/>
      <c r="G205" s="3"/>
      <c r="H205" s="3"/>
      <c r="M205" s="112"/>
    </row>
    <row r="206" spans="1:13" x14ac:dyDescent="0.2">
      <c r="A206" s="5"/>
      <c r="C206" s="4"/>
      <c r="D206" s="4"/>
      <c r="E206" s="3"/>
      <c r="F206" s="58"/>
      <c r="G206" s="3"/>
      <c r="H206" s="3"/>
      <c r="M206" s="112"/>
    </row>
    <row r="207" spans="1:13" x14ac:dyDescent="0.2">
      <c r="A207" s="5"/>
      <c r="C207" s="4"/>
      <c r="D207" s="4"/>
      <c r="E207" s="3"/>
      <c r="F207" s="58"/>
      <c r="G207" s="3"/>
      <c r="H207" s="3"/>
      <c r="M207" s="112"/>
    </row>
    <row r="208" spans="1:13" x14ac:dyDescent="0.2">
      <c r="A208" s="5"/>
      <c r="C208" s="4"/>
      <c r="D208" s="4"/>
      <c r="E208" s="3"/>
      <c r="F208" s="58"/>
      <c r="G208" s="3"/>
      <c r="H208" s="3"/>
      <c r="M208" s="112"/>
    </row>
    <row r="209" spans="1:13" x14ac:dyDescent="0.2">
      <c r="A209" s="5"/>
      <c r="C209" s="4"/>
      <c r="D209" s="4"/>
      <c r="E209" s="3"/>
      <c r="F209" s="58"/>
      <c r="G209" s="3"/>
      <c r="H209" s="3"/>
      <c r="M209" s="112"/>
    </row>
    <row r="210" spans="1:13" x14ac:dyDescent="0.2">
      <c r="A210" s="5"/>
      <c r="C210" s="4"/>
      <c r="D210" s="4"/>
      <c r="E210" s="3"/>
      <c r="F210" s="58"/>
      <c r="G210" s="3"/>
      <c r="H210" s="3"/>
      <c r="M210" s="112"/>
    </row>
    <row r="211" spans="1:13" x14ac:dyDescent="0.2">
      <c r="A211" s="2"/>
      <c r="M211" s="112"/>
    </row>
    <row r="212" spans="1:13" x14ac:dyDescent="0.2">
      <c r="A212" s="2"/>
      <c r="M212" s="112"/>
    </row>
    <row r="213" spans="1:13" x14ac:dyDescent="0.2">
      <c r="A213" s="2"/>
      <c r="M213" s="112"/>
    </row>
    <row r="214" spans="1:13" x14ac:dyDescent="0.2">
      <c r="A214" s="2"/>
      <c r="M214" s="112"/>
    </row>
    <row r="215" spans="1:13" x14ac:dyDescent="0.2">
      <c r="A215" s="2"/>
      <c r="M215" s="112"/>
    </row>
    <row r="216" spans="1:13" x14ac:dyDescent="0.2">
      <c r="A216" s="2"/>
      <c r="M216" s="112"/>
    </row>
    <row r="217" spans="1:13" x14ac:dyDescent="0.2">
      <c r="A217" s="2"/>
      <c r="M217" s="112"/>
    </row>
    <row r="218" spans="1:13" x14ac:dyDescent="0.2">
      <c r="A218" s="2"/>
      <c r="M218" s="112"/>
    </row>
    <row r="219" spans="1:13" x14ac:dyDescent="0.2">
      <c r="A219" s="2"/>
      <c r="M219" s="112"/>
    </row>
    <row r="220" spans="1:13" x14ac:dyDescent="0.2">
      <c r="A220" s="2"/>
      <c r="M220" s="112"/>
    </row>
    <row r="221" spans="1:13" x14ac:dyDescent="0.2">
      <c r="A221" s="2"/>
      <c r="M221" s="112"/>
    </row>
    <row r="222" spans="1:13" x14ac:dyDescent="0.2">
      <c r="A222" s="2"/>
      <c r="M222" s="112"/>
    </row>
    <row r="223" spans="1:13" x14ac:dyDescent="0.2">
      <c r="A223" s="2"/>
      <c r="M223" s="112"/>
    </row>
    <row r="224" spans="1:13" x14ac:dyDescent="0.2">
      <c r="A224" s="2"/>
      <c r="M224" s="112"/>
    </row>
    <row r="225" spans="1:13" x14ac:dyDescent="0.2">
      <c r="A225" s="2"/>
      <c r="M225" s="112"/>
    </row>
    <row r="226" spans="1:13" x14ac:dyDescent="0.2">
      <c r="A226" s="2"/>
      <c r="M226" s="112"/>
    </row>
    <row r="227" spans="1:13" x14ac:dyDescent="0.2">
      <c r="A227" s="2"/>
      <c r="M227" s="112"/>
    </row>
    <row r="228" spans="1:13" x14ac:dyDescent="0.2">
      <c r="A228" s="2"/>
      <c r="M228" s="112"/>
    </row>
    <row r="229" spans="1:13" x14ac:dyDescent="0.2">
      <c r="A229" s="2"/>
      <c r="M229" s="112"/>
    </row>
    <row r="230" spans="1:13" x14ac:dyDescent="0.2">
      <c r="A230" s="2"/>
      <c r="M230" s="112"/>
    </row>
    <row r="231" spans="1:13" x14ac:dyDescent="0.2">
      <c r="A231" s="2"/>
      <c r="M231" s="112"/>
    </row>
    <row r="232" spans="1:13" x14ac:dyDescent="0.2">
      <c r="A232" s="2"/>
      <c r="M232" s="112"/>
    </row>
    <row r="233" spans="1:13" x14ac:dyDescent="0.2">
      <c r="A233" s="2"/>
      <c r="M233" s="112"/>
    </row>
    <row r="234" spans="1:13" x14ac:dyDescent="0.2">
      <c r="A234" s="2"/>
      <c r="M234" s="112"/>
    </row>
    <row r="235" spans="1:13" x14ac:dyDescent="0.2">
      <c r="A235" s="2"/>
      <c r="M235" s="112"/>
    </row>
    <row r="236" spans="1:13" x14ac:dyDescent="0.2">
      <c r="A236" s="2"/>
      <c r="M236" s="112"/>
    </row>
    <row r="237" spans="1:13" x14ac:dyDescent="0.2">
      <c r="A237" s="2"/>
      <c r="M237" s="112"/>
    </row>
    <row r="238" spans="1:13" x14ac:dyDescent="0.2">
      <c r="A238" s="2"/>
      <c r="M238" s="112"/>
    </row>
    <row r="239" spans="1:13" x14ac:dyDescent="0.2">
      <c r="A239" s="2"/>
      <c r="M239" s="112"/>
    </row>
    <row r="240" spans="1:13" x14ac:dyDescent="0.2">
      <c r="A240" s="2"/>
      <c r="M240" s="112"/>
    </row>
    <row r="241" spans="1:13" x14ac:dyDescent="0.2">
      <c r="A241" s="2"/>
      <c r="M241" s="112"/>
    </row>
    <row r="242" spans="1:13" x14ac:dyDescent="0.2">
      <c r="A242" s="2"/>
      <c r="M242" s="112"/>
    </row>
    <row r="243" spans="1:13" x14ac:dyDescent="0.2">
      <c r="A243" s="2"/>
      <c r="M243" s="112"/>
    </row>
    <row r="244" spans="1:13" x14ac:dyDescent="0.2">
      <c r="A244" s="2"/>
      <c r="M244" s="112"/>
    </row>
    <row r="245" spans="1:13" x14ac:dyDescent="0.2">
      <c r="A245" s="2"/>
      <c r="M245" s="112"/>
    </row>
    <row r="246" spans="1:13" x14ac:dyDescent="0.2">
      <c r="A246" s="2"/>
      <c r="M246" s="112"/>
    </row>
    <row r="247" spans="1:13" x14ac:dyDescent="0.2">
      <c r="A247" s="2"/>
      <c r="M247" s="112"/>
    </row>
    <row r="248" spans="1:13" x14ac:dyDescent="0.2">
      <c r="A248" s="2"/>
      <c r="M248" s="112"/>
    </row>
    <row r="249" spans="1:13" x14ac:dyDescent="0.2">
      <c r="A249" s="2"/>
      <c r="M249" s="112"/>
    </row>
    <row r="250" spans="1:13" x14ac:dyDescent="0.2">
      <c r="A250" s="2"/>
      <c r="M250" s="112"/>
    </row>
    <row r="251" spans="1:13" x14ac:dyDescent="0.2">
      <c r="A251" s="2"/>
      <c r="M251" s="112"/>
    </row>
    <row r="252" spans="1:13" x14ac:dyDescent="0.2">
      <c r="A252" s="2"/>
      <c r="M252" s="112"/>
    </row>
    <row r="253" spans="1:13" x14ac:dyDescent="0.2">
      <c r="A253" s="2"/>
      <c r="M253" s="112"/>
    </row>
    <row r="254" spans="1:13" x14ac:dyDescent="0.2">
      <c r="A254" s="2"/>
      <c r="M254" s="112"/>
    </row>
    <row r="255" spans="1:13" x14ac:dyDescent="0.2">
      <c r="A255" s="2"/>
      <c r="M255" s="112"/>
    </row>
    <row r="256" spans="1:13" x14ac:dyDescent="0.2">
      <c r="A256" s="2"/>
      <c r="M256" s="112"/>
    </row>
    <row r="257" spans="1:13" x14ac:dyDescent="0.2">
      <c r="A257" s="2"/>
      <c r="M257" s="112"/>
    </row>
    <row r="258" spans="1:13" x14ac:dyDescent="0.2">
      <c r="A258" s="2"/>
      <c r="M258" s="112"/>
    </row>
    <row r="259" spans="1:13" x14ac:dyDescent="0.2">
      <c r="A259" s="2"/>
      <c r="M259" s="112"/>
    </row>
    <row r="260" spans="1:13" x14ac:dyDescent="0.2">
      <c r="A260" s="2"/>
      <c r="M260" s="112"/>
    </row>
    <row r="261" spans="1:13" x14ac:dyDescent="0.2">
      <c r="A261" s="2"/>
      <c r="M261" s="112"/>
    </row>
    <row r="262" spans="1:13" x14ac:dyDescent="0.2">
      <c r="A262" s="2"/>
      <c r="M262" s="112"/>
    </row>
    <row r="263" spans="1:13" x14ac:dyDescent="0.2">
      <c r="A263" s="2"/>
      <c r="M263" s="112"/>
    </row>
    <row r="264" spans="1:13" x14ac:dyDescent="0.2">
      <c r="A264" s="2"/>
      <c r="M264" s="112"/>
    </row>
    <row r="265" spans="1:13" x14ac:dyDescent="0.2">
      <c r="A265" s="2"/>
      <c r="M265" s="112"/>
    </row>
    <row r="266" spans="1:13" x14ac:dyDescent="0.2">
      <c r="A266" s="2"/>
      <c r="M266" s="112"/>
    </row>
    <row r="267" spans="1:13" x14ac:dyDescent="0.2">
      <c r="A267" s="2"/>
      <c r="M267" s="112"/>
    </row>
    <row r="268" spans="1:13" x14ac:dyDescent="0.2">
      <c r="A268" s="2"/>
      <c r="M268" s="112"/>
    </row>
    <row r="269" spans="1:13" x14ac:dyDescent="0.2">
      <c r="A269" s="2"/>
      <c r="M269" s="112"/>
    </row>
    <row r="270" spans="1:13" x14ac:dyDescent="0.2">
      <c r="A270" s="2"/>
      <c r="M270" s="112"/>
    </row>
    <row r="271" spans="1:13" x14ac:dyDescent="0.2">
      <c r="A271" s="2"/>
      <c r="M271" s="112"/>
    </row>
    <row r="272" spans="1:13" x14ac:dyDescent="0.2">
      <c r="A272" s="2"/>
      <c r="M272" s="112"/>
    </row>
    <row r="273" spans="1:13" x14ac:dyDescent="0.2">
      <c r="A273" s="2"/>
      <c r="M273" s="112"/>
    </row>
    <row r="274" spans="1:13" x14ac:dyDescent="0.2">
      <c r="A274" s="2"/>
      <c r="M274" s="112"/>
    </row>
    <row r="275" spans="1:13" x14ac:dyDescent="0.2">
      <c r="A275" s="2"/>
      <c r="M275" s="112"/>
    </row>
    <row r="276" spans="1:13" x14ac:dyDescent="0.2">
      <c r="A276" s="2"/>
      <c r="M276" s="112"/>
    </row>
    <row r="277" spans="1:13" x14ac:dyDescent="0.2">
      <c r="A277" s="2"/>
      <c r="M277" s="112"/>
    </row>
    <row r="278" spans="1:13" x14ac:dyDescent="0.2">
      <c r="A278" s="2"/>
      <c r="M278" s="112"/>
    </row>
    <row r="279" spans="1:13" x14ac:dyDescent="0.2">
      <c r="A279" s="2"/>
      <c r="M279" s="112"/>
    </row>
    <row r="280" spans="1:13" x14ac:dyDescent="0.2">
      <c r="A280" s="2"/>
      <c r="M280" s="112"/>
    </row>
    <row r="281" spans="1:13" x14ac:dyDescent="0.2">
      <c r="A281" s="2"/>
      <c r="M281" s="112"/>
    </row>
    <row r="282" spans="1:13" x14ac:dyDescent="0.2">
      <c r="A282" s="2"/>
      <c r="M282" s="112"/>
    </row>
    <row r="283" spans="1:13" x14ac:dyDescent="0.2">
      <c r="A283" s="2"/>
      <c r="M283" s="112"/>
    </row>
    <row r="284" spans="1:13" x14ac:dyDescent="0.2">
      <c r="A284" s="2"/>
      <c r="M284" s="112"/>
    </row>
    <row r="285" spans="1:13" x14ac:dyDescent="0.2">
      <c r="A285" s="2"/>
      <c r="M285" s="112"/>
    </row>
    <row r="286" spans="1:13" x14ac:dyDescent="0.2">
      <c r="A286" s="2"/>
      <c r="M286" s="112"/>
    </row>
    <row r="287" spans="1:13" x14ac:dyDescent="0.2">
      <c r="A287" s="2"/>
      <c r="M287" s="112"/>
    </row>
    <row r="288" spans="1:13" x14ac:dyDescent="0.2">
      <c r="A288" s="2"/>
      <c r="M288" s="112"/>
    </row>
    <row r="289" spans="1:13" x14ac:dyDescent="0.2">
      <c r="A289" s="2"/>
      <c r="M289" s="112"/>
    </row>
    <row r="290" spans="1:13" x14ac:dyDescent="0.2">
      <c r="A290" s="2"/>
      <c r="M290" s="112"/>
    </row>
    <row r="291" spans="1:13" x14ac:dyDescent="0.2">
      <c r="A291" s="2"/>
      <c r="M291" s="112"/>
    </row>
    <row r="292" spans="1:13" x14ac:dyDescent="0.2">
      <c r="A292" s="2"/>
      <c r="M292" s="112"/>
    </row>
    <row r="293" spans="1:13" x14ac:dyDescent="0.2">
      <c r="A293" s="2"/>
      <c r="M293" s="112"/>
    </row>
    <row r="294" spans="1:13" x14ac:dyDescent="0.2">
      <c r="A294" s="2"/>
      <c r="M294" s="112"/>
    </row>
    <row r="295" spans="1:13" x14ac:dyDescent="0.2">
      <c r="A295" s="2"/>
      <c r="M295" s="112"/>
    </row>
    <row r="296" spans="1:13" x14ac:dyDescent="0.2">
      <c r="A296" s="2"/>
      <c r="M296" s="112"/>
    </row>
    <row r="297" spans="1:13" x14ac:dyDescent="0.2">
      <c r="A297" s="2"/>
      <c r="M297" s="112"/>
    </row>
    <row r="298" spans="1:13" x14ac:dyDescent="0.2">
      <c r="A298" s="2"/>
      <c r="M298" s="112"/>
    </row>
    <row r="299" spans="1:13" x14ac:dyDescent="0.2">
      <c r="A299" s="2"/>
    </row>
    <row r="300" spans="1:13" x14ac:dyDescent="0.2">
      <c r="A300" s="2"/>
    </row>
    <row r="301" spans="1:13" x14ac:dyDescent="0.2">
      <c r="A301" s="2"/>
    </row>
    <row r="302" spans="1:13" x14ac:dyDescent="0.2">
      <c r="A302" s="2"/>
    </row>
    <row r="303" spans="1:13" x14ac:dyDescent="0.2">
      <c r="A303" s="2"/>
    </row>
    <row r="304" spans="1:13" x14ac:dyDescent="0.2">
      <c r="A304" s="2"/>
    </row>
    <row r="305" spans="1:1" x14ac:dyDescent="0.2">
      <c r="A305" s="2"/>
    </row>
    <row r="306" spans="1:1" x14ac:dyDescent="0.2">
      <c r="A306" s="2"/>
    </row>
    <row r="307" spans="1:1" x14ac:dyDescent="0.2">
      <c r="A307" s="2"/>
    </row>
    <row r="308" spans="1:1" x14ac:dyDescent="0.2">
      <c r="A308" s="2"/>
    </row>
    <row r="309" spans="1:1" x14ac:dyDescent="0.2">
      <c r="A309" s="2"/>
    </row>
    <row r="310" spans="1:1" x14ac:dyDescent="0.2">
      <c r="A310" s="2"/>
    </row>
    <row r="311" spans="1:1" x14ac:dyDescent="0.2">
      <c r="A311" s="2"/>
    </row>
    <row r="312" spans="1:1" x14ac:dyDescent="0.2">
      <c r="A312" s="2"/>
    </row>
    <row r="313" spans="1:1" x14ac:dyDescent="0.2">
      <c r="A313" s="2"/>
    </row>
    <row r="314" spans="1:1" x14ac:dyDescent="0.2">
      <c r="A314" s="2"/>
    </row>
    <row r="315" spans="1:1" x14ac:dyDescent="0.2">
      <c r="A315" s="2"/>
    </row>
    <row r="316" spans="1:1" x14ac:dyDescent="0.2">
      <c r="A316" s="2"/>
    </row>
    <row r="317" spans="1:1" x14ac:dyDescent="0.2">
      <c r="A317" s="2"/>
    </row>
    <row r="318" spans="1:1" x14ac:dyDescent="0.2">
      <c r="A318" s="2"/>
    </row>
    <row r="319" spans="1:1" x14ac:dyDescent="0.2">
      <c r="A319" s="2"/>
    </row>
    <row r="320" spans="1:1" x14ac:dyDescent="0.2">
      <c r="A320" s="2"/>
    </row>
    <row r="321" spans="1:1" x14ac:dyDescent="0.2">
      <c r="A321" s="2"/>
    </row>
    <row r="322" spans="1:1" x14ac:dyDescent="0.2">
      <c r="A322" s="2"/>
    </row>
    <row r="323" spans="1:1" x14ac:dyDescent="0.2">
      <c r="A323" s="2"/>
    </row>
    <row r="324" spans="1:1" x14ac:dyDescent="0.2">
      <c r="A324" s="2"/>
    </row>
    <row r="325" spans="1:1" x14ac:dyDescent="0.2">
      <c r="A325" s="2"/>
    </row>
    <row r="326" spans="1:1" x14ac:dyDescent="0.2">
      <c r="A326" s="2"/>
    </row>
    <row r="327" spans="1:1" x14ac:dyDescent="0.2">
      <c r="A327" s="2"/>
    </row>
    <row r="328" spans="1:1" x14ac:dyDescent="0.2">
      <c r="A328" s="2"/>
    </row>
    <row r="329" spans="1:1" x14ac:dyDescent="0.2">
      <c r="A329" s="2"/>
    </row>
    <row r="330" spans="1:1" x14ac:dyDescent="0.2">
      <c r="A330" s="2"/>
    </row>
    <row r="331" spans="1:1" x14ac:dyDescent="0.2">
      <c r="A331" s="2"/>
    </row>
    <row r="332" spans="1:1" x14ac:dyDescent="0.2">
      <c r="A332" s="2"/>
    </row>
    <row r="333" spans="1:1" x14ac:dyDescent="0.2">
      <c r="A333" s="2"/>
    </row>
    <row r="334" spans="1:1" x14ac:dyDescent="0.2">
      <c r="A334" s="2"/>
    </row>
    <row r="335" spans="1:1" x14ac:dyDescent="0.2">
      <c r="A335" s="2"/>
    </row>
    <row r="336" spans="1:1" x14ac:dyDescent="0.2">
      <c r="A336" s="2"/>
    </row>
    <row r="337" spans="1:1" x14ac:dyDescent="0.2">
      <c r="A337" s="2"/>
    </row>
    <row r="338" spans="1:1" x14ac:dyDescent="0.2">
      <c r="A338" s="2"/>
    </row>
    <row r="339" spans="1:1" x14ac:dyDescent="0.2">
      <c r="A339" s="2"/>
    </row>
    <row r="340" spans="1:1" x14ac:dyDescent="0.2">
      <c r="A340" s="2"/>
    </row>
    <row r="341" spans="1:1" x14ac:dyDescent="0.2">
      <c r="A341" s="2"/>
    </row>
    <row r="342" spans="1:1" x14ac:dyDescent="0.2">
      <c r="A342" s="2"/>
    </row>
    <row r="343" spans="1:1" x14ac:dyDescent="0.2">
      <c r="A343" s="2"/>
    </row>
    <row r="344" spans="1:1" x14ac:dyDescent="0.2">
      <c r="A344" s="2"/>
    </row>
    <row r="345" spans="1:1" x14ac:dyDescent="0.2">
      <c r="A345" s="2"/>
    </row>
    <row r="346" spans="1:1" x14ac:dyDescent="0.2">
      <c r="A346" s="2"/>
    </row>
    <row r="347" spans="1:1" x14ac:dyDescent="0.2">
      <c r="A347" s="2"/>
    </row>
    <row r="348" spans="1:1" x14ac:dyDescent="0.2">
      <c r="A348" s="2"/>
    </row>
    <row r="349" spans="1:1" x14ac:dyDescent="0.2">
      <c r="A349" s="2"/>
    </row>
    <row r="350" spans="1:1" x14ac:dyDescent="0.2">
      <c r="A350" s="2"/>
    </row>
    <row r="351" spans="1:1" x14ac:dyDescent="0.2">
      <c r="A351" s="2"/>
    </row>
    <row r="352" spans="1:1" x14ac:dyDescent="0.2">
      <c r="A352" s="2"/>
    </row>
    <row r="353" spans="1:1" x14ac:dyDescent="0.2">
      <c r="A353" s="2"/>
    </row>
    <row r="354" spans="1:1" x14ac:dyDescent="0.2">
      <c r="A354" s="2"/>
    </row>
    <row r="355" spans="1:1" x14ac:dyDescent="0.2">
      <c r="A355" s="2"/>
    </row>
    <row r="356" spans="1:1" x14ac:dyDescent="0.2">
      <c r="A356" s="2"/>
    </row>
    <row r="357" spans="1:1" x14ac:dyDescent="0.2">
      <c r="A357" s="2"/>
    </row>
    <row r="358" spans="1:1" x14ac:dyDescent="0.2">
      <c r="A358" s="2"/>
    </row>
    <row r="359" spans="1:1" x14ac:dyDescent="0.2">
      <c r="A359" s="2"/>
    </row>
    <row r="360" spans="1:1" x14ac:dyDescent="0.2">
      <c r="A360" s="2"/>
    </row>
    <row r="361" spans="1:1" x14ac:dyDescent="0.2">
      <c r="A361" s="2"/>
    </row>
    <row r="362" spans="1:1" x14ac:dyDescent="0.2">
      <c r="A362" s="2"/>
    </row>
    <row r="363" spans="1:1" x14ac:dyDescent="0.2">
      <c r="A363" s="2"/>
    </row>
    <row r="364" spans="1:1" x14ac:dyDescent="0.2">
      <c r="A364" s="2"/>
    </row>
    <row r="365" spans="1:1" x14ac:dyDescent="0.2">
      <c r="A365" s="2"/>
    </row>
    <row r="366" spans="1:1" x14ac:dyDescent="0.2">
      <c r="A366" s="2"/>
    </row>
    <row r="367" spans="1:1" x14ac:dyDescent="0.2">
      <c r="A367" s="2"/>
    </row>
    <row r="368" spans="1:1" x14ac:dyDescent="0.2">
      <c r="A368" s="2"/>
    </row>
    <row r="369" spans="1:1" x14ac:dyDescent="0.2">
      <c r="A369" s="2"/>
    </row>
    <row r="370" spans="1:1" x14ac:dyDescent="0.2">
      <c r="A370" s="2"/>
    </row>
    <row r="371" spans="1:1" x14ac:dyDescent="0.2">
      <c r="A371" s="2"/>
    </row>
    <row r="372" spans="1:1" x14ac:dyDescent="0.2">
      <c r="A372" s="2"/>
    </row>
    <row r="373" spans="1:1" x14ac:dyDescent="0.2">
      <c r="A373" s="2"/>
    </row>
    <row r="374" spans="1:1" x14ac:dyDescent="0.2">
      <c r="A374" s="2"/>
    </row>
    <row r="375" spans="1:1" x14ac:dyDescent="0.2">
      <c r="A375" s="2"/>
    </row>
    <row r="376" spans="1:1" x14ac:dyDescent="0.2">
      <c r="A376" s="2"/>
    </row>
    <row r="377" spans="1:1" x14ac:dyDescent="0.2">
      <c r="A377" s="2"/>
    </row>
  </sheetData>
  <mergeCells count="45">
    <mergeCell ref="A137:H137"/>
    <mergeCell ref="F168:H168"/>
    <mergeCell ref="F169:H169"/>
    <mergeCell ref="A51:H51"/>
    <mergeCell ref="A52:H52"/>
    <mergeCell ref="N98:W98"/>
    <mergeCell ref="A109:H109"/>
    <mergeCell ref="A119:H119"/>
    <mergeCell ref="A126:H126"/>
    <mergeCell ref="B43:F43"/>
    <mergeCell ref="A44:H44"/>
    <mergeCell ref="A45:H45"/>
    <mergeCell ref="A46:H46"/>
    <mergeCell ref="A48:A49"/>
    <mergeCell ref="B48:B49"/>
    <mergeCell ref="C48:C49"/>
    <mergeCell ref="D48:D49"/>
    <mergeCell ref="E48:H48"/>
    <mergeCell ref="B42:E42"/>
    <mergeCell ref="B36:C36"/>
    <mergeCell ref="G36:H36"/>
    <mergeCell ref="B37:C37"/>
    <mergeCell ref="G37:H37"/>
    <mergeCell ref="B38:D38"/>
    <mergeCell ref="G38:H38"/>
    <mergeCell ref="B39:C39"/>
    <mergeCell ref="E39:G39"/>
    <mergeCell ref="B40:C40"/>
    <mergeCell ref="E40:G40"/>
    <mergeCell ref="B41:H41"/>
    <mergeCell ref="B33:D33"/>
    <mergeCell ref="G33:H33"/>
    <mergeCell ref="B34:D34"/>
    <mergeCell ref="G34:H34"/>
    <mergeCell ref="B35:C35"/>
    <mergeCell ref="G35:H35"/>
    <mergeCell ref="B32:C32"/>
    <mergeCell ref="G32:H32"/>
    <mergeCell ref="F1:H1"/>
    <mergeCell ref="F6:H6"/>
    <mergeCell ref="F13:H13"/>
    <mergeCell ref="F14:H14"/>
    <mergeCell ref="G30:H30"/>
    <mergeCell ref="F2:H2"/>
    <mergeCell ref="F3:H3"/>
  </mergeCells>
  <printOptions horizontalCentered="1"/>
  <pageMargins left="1.1811023622047245" right="0.59055118110236227" top="0.78740157480314965" bottom="0.78740157480314965" header="0.39370078740157483" footer="0.39370078740157483"/>
  <pageSetup paperSize="9" scale="49" fitToHeight="4" orientation="portrait" r:id="rId1"/>
  <rowBreaks count="2" manualBreakCount="2">
    <brk id="61" max="10" man="1"/>
    <brk id="9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ц1</vt:lpstr>
      <vt:lpstr>ц1!Заголовки_для_печати</vt:lpstr>
      <vt:lpstr>ц1!Область_печати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</cp:lastModifiedBy>
  <cp:lastPrinted>2024-11-14T08:06:17Z</cp:lastPrinted>
  <dcterms:created xsi:type="dcterms:W3CDTF">2019-10-17T10:42:43Z</dcterms:created>
  <dcterms:modified xsi:type="dcterms:W3CDTF">2025-01-14T14:01:59Z</dcterms:modified>
</cp:coreProperties>
</file>