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Додаток 1" sheetId="1" r:id="rId1"/>
    <sheet name="Додаток 2" sheetId="5" r:id="rId2"/>
  </sheets>
  <definedNames>
    <definedName name="_xlnm.Print_Titles" localSheetId="0">'Додаток 1'!$6:$6</definedName>
    <definedName name="_xlnm.Print_Titles" localSheetId="1">'Додаток 2'!$5:$5</definedName>
    <definedName name="_xlnm.Print_Area" localSheetId="0">'Додаток 1'!$A$1:$N$152</definedName>
    <definedName name="_xlnm.Print_Area" localSheetId="1">'Додаток 2'!$A$1:$G$209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3" i="1" l="1"/>
  <c r="L147" i="1"/>
  <c r="I147" i="1"/>
  <c r="F147" i="1"/>
  <c r="L146" i="1"/>
  <c r="L144" i="1" s="1"/>
  <c r="I146" i="1"/>
  <c r="F146" i="1"/>
  <c r="L145" i="1"/>
  <c r="I145" i="1"/>
  <c r="F145" i="1"/>
  <c r="F144" i="1" s="1"/>
  <c r="N144" i="1"/>
  <c r="M144" i="1"/>
  <c r="K144" i="1"/>
  <c r="J144" i="1"/>
  <c r="H144" i="1"/>
  <c r="G144" i="1"/>
  <c r="G109" i="1"/>
  <c r="L123" i="1"/>
  <c r="I123" i="1"/>
  <c r="F123" i="1"/>
  <c r="L122" i="1"/>
  <c r="I122" i="1"/>
  <c r="F122" i="1"/>
  <c r="L121" i="1"/>
  <c r="L120" i="1" s="1"/>
  <c r="I121" i="1"/>
  <c r="F121" i="1"/>
  <c r="N120" i="1"/>
  <c r="M120" i="1"/>
  <c r="K120" i="1"/>
  <c r="J120" i="1"/>
  <c r="H120" i="1"/>
  <c r="G120" i="1"/>
  <c r="E203" i="5"/>
  <c r="E175" i="5"/>
  <c r="E172" i="5"/>
  <c r="I144" i="1" l="1"/>
  <c r="I120" i="1"/>
  <c r="F120" i="1"/>
  <c r="E57" i="5" l="1"/>
  <c r="M85" i="1" l="1"/>
  <c r="J85" i="1"/>
  <c r="G85" i="1"/>
  <c r="L107" i="1" l="1"/>
  <c r="I107" i="1"/>
  <c r="F107" i="1"/>
  <c r="L106" i="1"/>
  <c r="I106" i="1"/>
  <c r="F106" i="1"/>
  <c r="L105" i="1"/>
  <c r="I105" i="1"/>
  <c r="I104" i="1" s="1"/>
  <c r="F105" i="1"/>
  <c r="N104" i="1"/>
  <c r="M104" i="1"/>
  <c r="K104" i="1"/>
  <c r="J104" i="1"/>
  <c r="H104" i="1"/>
  <c r="G104" i="1"/>
  <c r="F104" i="1" l="1"/>
  <c r="L104" i="1"/>
  <c r="F154" i="5"/>
  <c r="G154" i="5"/>
  <c r="I96" i="5" l="1"/>
  <c r="J96" i="5"/>
  <c r="H96" i="5"/>
  <c r="F104" i="5"/>
  <c r="G104" i="5"/>
  <c r="E104" i="5"/>
  <c r="F103" i="5"/>
  <c r="G103" i="5"/>
  <c r="E103" i="5"/>
  <c r="F102" i="5"/>
  <c r="G102" i="5"/>
  <c r="E102" i="5"/>
  <c r="F92" i="5"/>
  <c r="G92" i="5"/>
  <c r="E92" i="5"/>
  <c r="F101" i="5"/>
  <c r="G101" i="5"/>
  <c r="E91" i="5" l="1"/>
  <c r="E84" i="5"/>
  <c r="E82" i="5"/>
  <c r="E182" i="5" l="1"/>
  <c r="E87" i="5"/>
  <c r="E86" i="5"/>
  <c r="E85" i="5"/>
  <c r="E144" i="5"/>
  <c r="E145" i="5"/>
  <c r="E143" i="5"/>
  <c r="E133" i="5"/>
  <c r="E113" i="5"/>
  <c r="E90" i="5"/>
  <c r="F21" i="5"/>
  <c r="E129" i="5"/>
  <c r="F43" i="5"/>
  <c r="G43" i="5" s="1"/>
  <c r="F42" i="5"/>
  <c r="G42" i="5" s="1"/>
  <c r="H37" i="1"/>
  <c r="J37" i="1"/>
  <c r="K37" i="1"/>
  <c r="M37" i="1"/>
  <c r="N37" i="1"/>
  <c r="H38" i="1"/>
  <c r="J38" i="1"/>
  <c r="K38" i="1"/>
  <c r="M38" i="1"/>
  <c r="N38" i="1"/>
  <c r="H39" i="1"/>
  <c r="J39" i="1"/>
  <c r="K39" i="1"/>
  <c r="M39" i="1"/>
  <c r="N39" i="1"/>
  <c r="G38" i="1"/>
  <c r="G39" i="1"/>
  <c r="G37" i="1"/>
  <c r="F37" i="1" s="1"/>
  <c r="I39" i="1" l="1"/>
  <c r="F38" i="1"/>
  <c r="I38" i="1"/>
  <c r="L39" i="1"/>
  <c r="F39" i="1"/>
  <c r="L38" i="1"/>
  <c r="L37" i="1"/>
  <c r="I37" i="1"/>
  <c r="F25" i="5"/>
  <c r="G25" i="5"/>
  <c r="E25" i="5"/>
  <c r="G21" i="5"/>
  <c r="E21" i="5"/>
  <c r="E24" i="5" s="1"/>
  <c r="F16" i="5"/>
  <c r="E16" i="5"/>
  <c r="F11" i="5"/>
  <c r="E11" i="5"/>
  <c r="G24" i="5" l="1"/>
  <c r="F24" i="5"/>
  <c r="F40" i="5"/>
  <c r="G40" i="5"/>
  <c r="E40" i="5"/>
  <c r="E46" i="5" l="1"/>
  <c r="E45" i="5"/>
  <c r="G45" i="5"/>
  <c r="G46" i="5"/>
  <c r="F46" i="5"/>
  <c r="F45" i="5"/>
  <c r="F151" i="5"/>
  <c r="F152" i="5"/>
  <c r="F150" i="5"/>
  <c r="F135" i="5"/>
  <c r="F88" i="5"/>
  <c r="F91" i="5" s="1"/>
  <c r="F75" i="5"/>
  <c r="G75" i="5" s="1"/>
  <c r="F76" i="5"/>
  <c r="F84" i="5" s="1"/>
  <c r="F82" i="5"/>
  <c r="H13" i="1"/>
  <c r="H14" i="1"/>
  <c r="H15" i="1"/>
  <c r="G14" i="1"/>
  <c r="G15" i="1"/>
  <c r="N71" i="1"/>
  <c r="M71" i="1"/>
  <c r="N70" i="1"/>
  <c r="M70" i="1"/>
  <c r="N69" i="1"/>
  <c r="M69" i="1"/>
  <c r="K71" i="1"/>
  <c r="J71" i="1"/>
  <c r="I71" i="1" s="1"/>
  <c r="K70" i="1"/>
  <c r="J70" i="1"/>
  <c r="K69" i="1"/>
  <c r="J69" i="1"/>
  <c r="H69" i="1"/>
  <c r="H70" i="1"/>
  <c r="H71" i="1"/>
  <c r="G70" i="1"/>
  <c r="G71" i="1"/>
  <c r="G69" i="1"/>
  <c r="L70" i="1" l="1"/>
  <c r="I70" i="1"/>
  <c r="L71" i="1"/>
  <c r="G150" i="5"/>
  <c r="G143" i="5" s="1"/>
  <c r="F143" i="5"/>
  <c r="G88" i="5"/>
  <c r="G91" i="5" s="1"/>
  <c r="F90" i="5"/>
  <c r="G152" i="5"/>
  <c r="G145" i="5" s="1"/>
  <c r="F145" i="5"/>
  <c r="G151" i="5"/>
  <c r="G144" i="5" s="1"/>
  <c r="F144" i="5"/>
  <c r="G135" i="5"/>
  <c r="G133" i="5" s="1"/>
  <c r="F133" i="5"/>
  <c r="G76" i="5"/>
  <c r="G84" i="5" s="1"/>
  <c r="G74" i="5"/>
  <c r="G82" i="5" s="1"/>
  <c r="L69" i="1"/>
  <c r="I69" i="1"/>
  <c r="F71" i="1"/>
  <c r="F69" i="1"/>
  <c r="F70" i="1"/>
  <c r="G90" i="5" l="1"/>
  <c r="G73" i="5"/>
  <c r="L83" i="1"/>
  <c r="I83" i="1"/>
  <c r="F83" i="1"/>
  <c r="L82" i="1"/>
  <c r="I82" i="1"/>
  <c r="F82" i="1"/>
  <c r="L81" i="1"/>
  <c r="I81" i="1"/>
  <c r="F81" i="1"/>
  <c r="N80" i="1"/>
  <c r="M80" i="1"/>
  <c r="K80" i="1"/>
  <c r="J80" i="1"/>
  <c r="H80" i="1"/>
  <c r="G80" i="1"/>
  <c r="L79" i="1"/>
  <c r="I79" i="1"/>
  <c r="F79" i="1"/>
  <c r="L78" i="1"/>
  <c r="I78" i="1"/>
  <c r="F78" i="1"/>
  <c r="L77" i="1"/>
  <c r="I77" i="1"/>
  <c r="F77" i="1"/>
  <c r="N76" i="1"/>
  <c r="M76" i="1"/>
  <c r="K76" i="1"/>
  <c r="J76" i="1"/>
  <c r="H76" i="1"/>
  <c r="G76" i="1"/>
  <c r="L75" i="1"/>
  <c r="I75" i="1"/>
  <c r="F75" i="1"/>
  <c r="L74" i="1"/>
  <c r="I74" i="1"/>
  <c r="F74" i="1"/>
  <c r="L73" i="1"/>
  <c r="I73" i="1"/>
  <c r="F73" i="1"/>
  <c r="N72" i="1"/>
  <c r="M72" i="1"/>
  <c r="K72" i="1"/>
  <c r="J72" i="1"/>
  <c r="H72" i="1"/>
  <c r="G72" i="1"/>
  <c r="B80" i="1"/>
  <c r="B76" i="1"/>
  <c r="B12" i="1"/>
  <c r="N135" i="1"/>
  <c r="M135" i="1"/>
  <c r="N134" i="1"/>
  <c r="M134" i="1"/>
  <c r="L134" i="1" s="1"/>
  <c r="N133" i="1"/>
  <c r="M133" i="1"/>
  <c r="K135" i="1"/>
  <c r="J135" i="1"/>
  <c r="I135" i="1" s="1"/>
  <c r="K134" i="1"/>
  <c r="J134" i="1"/>
  <c r="I134" i="1" s="1"/>
  <c r="K133" i="1"/>
  <c r="J133" i="1"/>
  <c r="H133" i="1"/>
  <c r="H134" i="1"/>
  <c r="H135" i="1"/>
  <c r="G135" i="1"/>
  <c r="G134" i="1"/>
  <c r="L143" i="1"/>
  <c r="I143" i="1"/>
  <c r="F143" i="1"/>
  <c r="L142" i="1"/>
  <c r="I142" i="1"/>
  <c r="F142" i="1"/>
  <c r="L141" i="1"/>
  <c r="I141" i="1"/>
  <c r="F141" i="1"/>
  <c r="N140" i="1"/>
  <c r="M140" i="1"/>
  <c r="K140" i="1"/>
  <c r="J140" i="1"/>
  <c r="H140" i="1"/>
  <c r="G140" i="1"/>
  <c r="L139" i="1"/>
  <c r="I139" i="1"/>
  <c r="F139" i="1"/>
  <c r="L138" i="1"/>
  <c r="I138" i="1"/>
  <c r="F138" i="1"/>
  <c r="L137" i="1"/>
  <c r="I137" i="1"/>
  <c r="F137" i="1"/>
  <c r="N136" i="1"/>
  <c r="M136" i="1"/>
  <c r="K136" i="1"/>
  <c r="J136" i="1"/>
  <c r="H136" i="1"/>
  <c r="G136" i="1"/>
  <c r="J132" i="1" l="1"/>
  <c r="K132" i="1"/>
  <c r="L140" i="1"/>
  <c r="N132" i="1"/>
  <c r="H132" i="1"/>
  <c r="F80" i="1"/>
  <c r="L136" i="1"/>
  <c r="M132" i="1"/>
  <c r="L76" i="1"/>
  <c r="L72" i="1"/>
  <c r="L135" i="1"/>
  <c r="F134" i="1"/>
  <c r="I76" i="1"/>
  <c r="I72" i="1"/>
  <c r="L80" i="1"/>
  <c r="I80" i="1"/>
  <c r="F76" i="1"/>
  <c r="F72" i="1"/>
  <c r="F140" i="1"/>
  <c r="F136" i="1"/>
  <c r="I140" i="1"/>
  <c r="I136" i="1"/>
  <c r="F135" i="1"/>
  <c r="L133" i="1"/>
  <c r="I133" i="1"/>
  <c r="I132" i="1" s="1"/>
  <c r="G132" i="1"/>
  <c r="F133" i="1"/>
  <c r="F131" i="5"/>
  <c r="G71" i="5"/>
  <c r="G131" i="5" l="1"/>
  <c r="G129" i="5" s="1"/>
  <c r="F129" i="5"/>
  <c r="L132" i="1"/>
  <c r="F132" i="1"/>
  <c r="E110" i="5"/>
  <c r="E124" i="5"/>
  <c r="F119" i="5"/>
  <c r="F120" i="5"/>
  <c r="G120" i="5" s="1"/>
  <c r="F118" i="5"/>
  <c r="E106" i="5"/>
  <c r="E107" i="5" s="1"/>
  <c r="G119" i="5" l="1"/>
  <c r="F113" i="5"/>
  <c r="F106" i="5" s="1"/>
  <c r="G118" i="5"/>
  <c r="E199" i="5"/>
  <c r="E185" i="5"/>
  <c r="E183" i="5" l="1"/>
  <c r="E184" i="5" s="1"/>
  <c r="G113" i="5"/>
  <c r="G106" i="5" s="1"/>
  <c r="E59" i="5"/>
  <c r="N36" i="1" l="1"/>
  <c r="K36" i="1"/>
  <c r="N55" i="1"/>
  <c r="M55" i="1"/>
  <c r="N54" i="1"/>
  <c r="M54" i="1"/>
  <c r="N53" i="1"/>
  <c r="M53" i="1"/>
  <c r="K55" i="1"/>
  <c r="J55" i="1"/>
  <c r="K54" i="1"/>
  <c r="J54" i="1"/>
  <c r="K53" i="1"/>
  <c r="J53" i="1"/>
  <c r="H53" i="1"/>
  <c r="H54" i="1"/>
  <c r="H55" i="1"/>
  <c r="G54" i="1"/>
  <c r="G55" i="1"/>
  <c r="N85" i="1"/>
  <c r="N86" i="1"/>
  <c r="N87" i="1"/>
  <c r="M86" i="1"/>
  <c r="M87" i="1"/>
  <c r="L87" i="1" s="1"/>
  <c r="K85" i="1"/>
  <c r="K86" i="1"/>
  <c r="K87" i="1"/>
  <c r="J86" i="1"/>
  <c r="H85" i="1"/>
  <c r="F85" i="1" s="1"/>
  <c r="H86" i="1"/>
  <c r="H87" i="1"/>
  <c r="G86" i="1"/>
  <c r="G87" i="1"/>
  <c r="F89" i="1"/>
  <c r="F102" i="1"/>
  <c r="F103" i="1"/>
  <c r="N109" i="1"/>
  <c r="N110" i="1"/>
  <c r="N111" i="1"/>
  <c r="M110" i="1"/>
  <c r="M111" i="1"/>
  <c r="K110" i="1"/>
  <c r="K111" i="1"/>
  <c r="J110" i="1"/>
  <c r="J111" i="1"/>
  <c r="H110" i="1"/>
  <c r="H111" i="1"/>
  <c r="G110" i="1"/>
  <c r="G111" i="1"/>
  <c r="M109" i="1"/>
  <c r="K109" i="1"/>
  <c r="J109" i="1"/>
  <c r="I109" i="1" s="1"/>
  <c r="H109" i="1"/>
  <c r="L119" i="1"/>
  <c r="L118" i="1"/>
  <c r="L117" i="1"/>
  <c r="I119" i="1"/>
  <c r="I118" i="1"/>
  <c r="I117" i="1"/>
  <c r="F117" i="1"/>
  <c r="F118" i="1"/>
  <c r="F119" i="1"/>
  <c r="N125" i="1"/>
  <c r="N126" i="1"/>
  <c r="N127" i="1"/>
  <c r="M126" i="1"/>
  <c r="M127" i="1"/>
  <c r="K125" i="1"/>
  <c r="K126" i="1"/>
  <c r="K127" i="1"/>
  <c r="J126" i="1"/>
  <c r="J127" i="1"/>
  <c r="H125" i="1"/>
  <c r="H126" i="1"/>
  <c r="H127" i="1"/>
  <c r="G126" i="1"/>
  <c r="G127" i="1"/>
  <c r="M125" i="1"/>
  <c r="J125" i="1"/>
  <c r="G125" i="1"/>
  <c r="G53" i="1"/>
  <c r="L94" i="1"/>
  <c r="L115" i="1"/>
  <c r="L114" i="1"/>
  <c r="L130" i="1"/>
  <c r="L129" i="1"/>
  <c r="G100" i="1"/>
  <c r="H100" i="1"/>
  <c r="J100" i="1"/>
  <c r="K100" i="1"/>
  <c r="M100" i="1"/>
  <c r="N100" i="1"/>
  <c r="G112" i="1"/>
  <c r="H112" i="1"/>
  <c r="J112" i="1"/>
  <c r="K112" i="1"/>
  <c r="M112" i="1"/>
  <c r="N112" i="1"/>
  <c r="G116" i="1"/>
  <c r="H116" i="1"/>
  <c r="J116" i="1"/>
  <c r="K116" i="1"/>
  <c r="M116" i="1"/>
  <c r="N116" i="1"/>
  <c r="G128" i="1"/>
  <c r="H128" i="1"/>
  <c r="J128" i="1"/>
  <c r="K128" i="1"/>
  <c r="M128" i="1"/>
  <c r="N128" i="1"/>
  <c r="G32" i="1"/>
  <c r="H32" i="1"/>
  <c r="J32" i="1"/>
  <c r="K32" i="1"/>
  <c r="M32" i="1"/>
  <c r="N32" i="1"/>
  <c r="G28" i="1"/>
  <c r="H28" i="1"/>
  <c r="J28" i="1"/>
  <c r="K28" i="1"/>
  <c r="M28" i="1"/>
  <c r="N28" i="1"/>
  <c r="G24" i="1"/>
  <c r="H24" i="1"/>
  <c r="J24" i="1"/>
  <c r="K24" i="1"/>
  <c r="M24" i="1"/>
  <c r="N24" i="1"/>
  <c r="G20" i="1"/>
  <c r="H20" i="1"/>
  <c r="J20" i="1"/>
  <c r="K20" i="1"/>
  <c r="M20" i="1"/>
  <c r="N20" i="1"/>
  <c r="G16" i="1"/>
  <c r="H16" i="1"/>
  <c r="J16" i="1"/>
  <c r="K16" i="1"/>
  <c r="M16" i="1"/>
  <c r="N16" i="1"/>
  <c r="F21" i="1"/>
  <c r="I18" i="1"/>
  <c r="I17" i="1"/>
  <c r="F17" i="1"/>
  <c r="F18" i="1"/>
  <c r="F19" i="1"/>
  <c r="N13" i="1"/>
  <c r="M13" i="1"/>
  <c r="K13" i="1"/>
  <c r="J13" i="1"/>
  <c r="F115" i="1"/>
  <c r="F113" i="1"/>
  <c r="F114" i="1"/>
  <c r="F129" i="1"/>
  <c r="F130" i="1"/>
  <c r="L111" i="1" l="1"/>
  <c r="H11" i="1"/>
  <c r="F125" i="1"/>
  <c r="I55" i="1"/>
  <c r="L116" i="1"/>
  <c r="K124" i="1"/>
  <c r="N108" i="1"/>
  <c r="N9" i="1"/>
  <c r="L126" i="1"/>
  <c r="N52" i="1"/>
  <c r="F111" i="1"/>
  <c r="L85" i="1"/>
  <c r="F110" i="1"/>
  <c r="G11" i="1"/>
  <c r="I85" i="1"/>
  <c r="G84" i="1"/>
  <c r="K52" i="1"/>
  <c r="I53" i="1"/>
  <c r="K9" i="1"/>
  <c r="H36" i="1"/>
  <c r="H10" i="1"/>
  <c r="I86" i="1"/>
  <c r="G10" i="1"/>
  <c r="H108" i="1"/>
  <c r="N124" i="1"/>
  <c r="L125" i="1"/>
  <c r="F109" i="1"/>
  <c r="F127" i="1"/>
  <c r="L55" i="1"/>
  <c r="F112" i="1"/>
  <c r="H124" i="1"/>
  <c r="I116" i="1"/>
  <c r="H52" i="1"/>
  <c r="H9" i="1"/>
  <c r="J52" i="1"/>
  <c r="L13" i="1"/>
  <c r="M9" i="1"/>
  <c r="I13" i="1"/>
  <c r="J9" i="1"/>
  <c r="J36" i="1"/>
  <c r="I36" i="1" s="1"/>
  <c r="F53" i="1"/>
  <c r="F116" i="1"/>
  <c r="G124" i="1"/>
  <c r="F126" i="1"/>
  <c r="J124" i="1"/>
  <c r="G108" i="1"/>
  <c r="M36" i="1"/>
  <c r="L36" i="1" s="1"/>
  <c r="L110" i="1"/>
  <c r="I54" i="1"/>
  <c r="M124" i="1"/>
  <c r="I111" i="1"/>
  <c r="M52" i="1"/>
  <c r="K108" i="1"/>
  <c r="J108" i="1"/>
  <c r="F87" i="1"/>
  <c r="L54" i="1"/>
  <c r="F54" i="1"/>
  <c r="G52" i="1"/>
  <c r="F55" i="1"/>
  <c r="F16" i="1"/>
  <c r="L53" i="1"/>
  <c r="L86" i="1"/>
  <c r="F86" i="1"/>
  <c r="L109" i="1"/>
  <c r="I110" i="1"/>
  <c r="M108" i="1"/>
  <c r="L52" i="1" l="1"/>
  <c r="F108" i="1"/>
  <c r="L108" i="1"/>
  <c r="I108" i="1"/>
  <c r="I52" i="1"/>
  <c r="L124" i="1"/>
  <c r="F124" i="1"/>
  <c r="F10" i="1"/>
  <c r="F52" i="1"/>
  <c r="L113" i="1"/>
  <c r="L112" i="1" s="1"/>
  <c r="L131" i="1" l="1"/>
  <c r="L128" i="1" s="1"/>
  <c r="I131" i="1"/>
  <c r="F131" i="1"/>
  <c r="F128" i="1" s="1"/>
  <c r="I130" i="1"/>
  <c r="I129" i="1"/>
  <c r="I125" i="1"/>
  <c r="E170" i="5"/>
  <c r="E58" i="5"/>
  <c r="E177" i="5"/>
  <c r="E178" i="5" s="1"/>
  <c r="E181" i="5"/>
  <c r="E160" i="5"/>
  <c r="E158" i="5" s="1"/>
  <c r="E166" i="5"/>
  <c r="F165" i="5"/>
  <c r="G165" i="5"/>
  <c r="E165" i="5"/>
  <c r="F160" i="5"/>
  <c r="F158" i="5" s="1"/>
  <c r="G160" i="5"/>
  <c r="G158" i="5" s="1"/>
  <c r="I128" i="1" l="1"/>
  <c r="G159" i="5"/>
  <c r="E159" i="5"/>
  <c r="E167" i="5"/>
  <c r="G167" i="5"/>
  <c r="F167" i="5" l="1"/>
  <c r="F159" i="5"/>
  <c r="E61" i="5"/>
  <c r="G13" i="1"/>
  <c r="J14" i="1"/>
  <c r="J10" i="1" s="1"/>
  <c r="K14" i="1"/>
  <c r="K10" i="1" s="1"/>
  <c r="M14" i="1"/>
  <c r="M10" i="1" s="1"/>
  <c r="N14" i="1"/>
  <c r="N10" i="1" s="1"/>
  <c r="J15" i="1"/>
  <c r="K15" i="1"/>
  <c r="K11" i="1" s="1"/>
  <c r="M15" i="1"/>
  <c r="M11" i="1" s="1"/>
  <c r="N15" i="1"/>
  <c r="N11" i="1" s="1"/>
  <c r="F13" i="1" l="1"/>
  <c r="G9" i="1"/>
  <c r="G36" i="1"/>
  <c r="F36" i="1" s="1"/>
  <c r="I15" i="1"/>
  <c r="L15" i="1"/>
  <c r="F14" i="1"/>
  <c r="I14" i="1"/>
  <c r="L14" i="1"/>
  <c r="F137" i="5"/>
  <c r="G137" i="5"/>
  <c r="E137" i="5"/>
  <c r="E142" i="5" l="1"/>
  <c r="E127" i="5" s="1"/>
  <c r="F142" i="5"/>
  <c r="F127" i="5" s="1"/>
  <c r="E83" i="5"/>
  <c r="F83" i="5"/>
  <c r="F85" i="5"/>
  <c r="E73" i="5"/>
  <c r="E105" i="5"/>
  <c r="E101" i="5"/>
  <c r="E71" i="5" l="1"/>
  <c r="E72" i="5" s="1"/>
  <c r="G107" i="5"/>
  <c r="F107" i="5"/>
  <c r="E128" i="5"/>
  <c r="G142" i="5"/>
  <c r="G127" i="5" s="1"/>
  <c r="F87" i="5"/>
  <c r="G87" i="5"/>
  <c r="F86" i="5"/>
  <c r="F73" i="5"/>
  <c r="F71" i="5" s="1"/>
  <c r="F105" i="5"/>
  <c r="F128" i="5" l="1"/>
  <c r="G85" i="5"/>
  <c r="G86" i="5"/>
  <c r="G83" i="5"/>
  <c r="F72" i="5"/>
  <c r="G105" i="5" l="1"/>
  <c r="G72" i="5"/>
  <c r="G128" i="5"/>
  <c r="G48" i="5" l="1"/>
  <c r="G47" i="5" s="1"/>
  <c r="G38" i="5" s="1"/>
  <c r="F48" i="5"/>
  <c r="F47" i="5" s="1"/>
  <c r="F38" i="5" s="1"/>
  <c r="E48" i="5"/>
  <c r="E47" i="5" s="1"/>
  <c r="E38" i="5" l="1"/>
  <c r="F32" i="5"/>
  <c r="G32" i="5"/>
  <c r="E32" i="5"/>
  <c r="F31" i="5"/>
  <c r="G31" i="5"/>
  <c r="E20" i="5"/>
  <c r="G18" i="5"/>
  <c r="G16" i="5" s="1"/>
  <c r="F17" i="5"/>
  <c r="G17" i="5" s="1"/>
  <c r="G13" i="5"/>
  <c r="G11" i="5" s="1"/>
  <c r="F12" i="5"/>
  <c r="G12" i="5" s="1"/>
  <c r="G15" i="5" l="1"/>
  <c r="G30" i="5"/>
  <c r="F30" i="5"/>
  <c r="F9" i="5" s="1"/>
  <c r="E30" i="5"/>
  <c r="G20" i="5"/>
  <c r="F20" i="5"/>
  <c r="E9" i="5" l="1"/>
  <c r="F10" i="5" s="1"/>
  <c r="E37" i="5"/>
  <c r="G9" i="5"/>
  <c r="F6" i="5"/>
  <c r="F37" i="5"/>
  <c r="G37" i="5"/>
  <c r="E10" i="5" l="1"/>
  <c r="E6" i="5"/>
  <c r="G10" i="5"/>
  <c r="G6" i="5"/>
  <c r="L51" i="1"/>
  <c r="I51" i="1"/>
  <c r="F51" i="1"/>
  <c r="L50" i="1"/>
  <c r="I50" i="1"/>
  <c r="F50" i="1"/>
  <c r="L49" i="1"/>
  <c r="I49" i="1"/>
  <c r="I48" i="1" s="1"/>
  <c r="F49" i="1"/>
  <c r="N48" i="1"/>
  <c r="M48" i="1"/>
  <c r="J48" i="1"/>
  <c r="H48" i="1"/>
  <c r="G48" i="1"/>
  <c r="L127" i="1"/>
  <c r="I127" i="1"/>
  <c r="I126" i="1"/>
  <c r="H6" i="5" l="1"/>
  <c r="I124" i="1"/>
  <c r="F48" i="1"/>
  <c r="L48" i="1"/>
  <c r="K48" i="1"/>
  <c r="I115" i="1" l="1"/>
  <c r="I114" i="1"/>
  <c r="I113" i="1"/>
  <c r="I112" i="1" l="1"/>
  <c r="L103" i="1"/>
  <c r="I103" i="1"/>
  <c r="L102" i="1"/>
  <c r="I102" i="1"/>
  <c r="L101" i="1"/>
  <c r="I101" i="1"/>
  <c r="I100" i="1" s="1"/>
  <c r="F101" i="1"/>
  <c r="F99" i="1"/>
  <c r="F98" i="1"/>
  <c r="F97" i="1"/>
  <c r="H96" i="1"/>
  <c r="G96" i="1"/>
  <c r="L100" i="1" l="1"/>
  <c r="L97" i="1"/>
  <c r="I98" i="1"/>
  <c r="J96" i="1"/>
  <c r="M96" i="1"/>
  <c r="L99" i="1"/>
  <c r="K96" i="1"/>
  <c r="N96" i="1"/>
  <c r="L98" i="1"/>
  <c r="F96" i="1"/>
  <c r="F100" i="1"/>
  <c r="I97" i="1"/>
  <c r="I99" i="1" l="1"/>
  <c r="I96" i="1" s="1"/>
  <c r="L96" i="1"/>
  <c r="I10" i="1" l="1"/>
  <c r="L10" i="1"/>
  <c r="F11" i="1"/>
  <c r="L11" i="1"/>
  <c r="L17" i="1"/>
  <c r="L18" i="1"/>
  <c r="I19" i="1"/>
  <c r="I16" i="1" s="1"/>
  <c r="L19" i="1"/>
  <c r="I21" i="1"/>
  <c r="F22" i="1"/>
  <c r="I22" i="1"/>
  <c r="L22" i="1"/>
  <c r="I23" i="1"/>
  <c r="L23" i="1"/>
  <c r="F25" i="1"/>
  <c r="I25" i="1"/>
  <c r="L25" i="1"/>
  <c r="F26" i="1"/>
  <c r="I26" i="1"/>
  <c r="L26" i="1"/>
  <c r="F27" i="1"/>
  <c r="I27" i="1"/>
  <c r="L27" i="1"/>
  <c r="F29" i="1"/>
  <c r="I29" i="1"/>
  <c r="L29" i="1"/>
  <c r="F30" i="1"/>
  <c r="I30" i="1"/>
  <c r="L30" i="1"/>
  <c r="F31" i="1"/>
  <c r="I31" i="1"/>
  <c r="L31" i="1"/>
  <c r="F33" i="1"/>
  <c r="I33" i="1"/>
  <c r="L33" i="1"/>
  <c r="F34" i="1"/>
  <c r="I34" i="1"/>
  <c r="L34" i="1"/>
  <c r="F35" i="1"/>
  <c r="I35" i="1"/>
  <c r="L35" i="1"/>
  <c r="G40" i="1"/>
  <c r="H40" i="1"/>
  <c r="J40" i="1"/>
  <c r="M40" i="1"/>
  <c r="N40" i="1"/>
  <c r="F41" i="1"/>
  <c r="K40" i="1"/>
  <c r="L41" i="1"/>
  <c r="F42" i="1"/>
  <c r="I42" i="1"/>
  <c r="L42" i="1"/>
  <c r="F43" i="1"/>
  <c r="I43" i="1"/>
  <c r="L43" i="1"/>
  <c r="G44" i="1"/>
  <c r="H44" i="1"/>
  <c r="J44" i="1"/>
  <c r="M44" i="1"/>
  <c r="N44" i="1"/>
  <c r="F45" i="1"/>
  <c r="K44" i="1"/>
  <c r="L45" i="1"/>
  <c r="F46" i="1"/>
  <c r="I46" i="1"/>
  <c r="L46" i="1"/>
  <c r="F47" i="1"/>
  <c r="I47" i="1"/>
  <c r="L47" i="1"/>
  <c r="G56" i="1"/>
  <c r="H56" i="1"/>
  <c r="J56" i="1"/>
  <c r="K56" i="1"/>
  <c r="M56" i="1"/>
  <c r="N56" i="1"/>
  <c r="F57" i="1"/>
  <c r="I57" i="1"/>
  <c r="L57" i="1"/>
  <c r="F58" i="1"/>
  <c r="I58" i="1"/>
  <c r="L58" i="1"/>
  <c r="F59" i="1"/>
  <c r="I59" i="1"/>
  <c r="L59" i="1"/>
  <c r="G60" i="1"/>
  <c r="H60" i="1"/>
  <c r="J60" i="1"/>
  <c r="K60" i="1"/>
  <c r="M60" i="1"/>
  <c r="N60" i="1"/>
  <c r="F61" i="1"/>
  <c r="I61" i="1"/>
  <c r="L61" i="1"/>
  <c r="F62" i="1"/>
  <c r="I62" i="1"/>
  <c r="L62" i="1"/>
  <c r="F63" i="1"/>
  <c r="I63" i="1"/>
  <c r="L63" i="1"/>
  <c r="G64" i="1"/>
  <c r="H64" i="1"/>
  <c r="J64" i="1"/>
  <c r="K64" i="1"/>
  <c r="M64" i="1"/>
  <c r="N64" i="1"/>
  <c r="F65" i="1"/>
  <c r="I65" i="1"/>
  <c r="L65" i="1"/>
  <c r="F66" i="1"/>
  <c r="I66" i="1"/>
  <c r="L66" i="1"/>
  <c r="F67" i="1"/>
  <c r="I67" i="1"/>
  <c r="L67" i="1"/>
  <c r="G68" i="1"/>
  <c r="H68" i="1"/>
  <c r="J68" i="1"/>
  <c r="K68" i="1"/>
  <c r="M68" i="1"/>
  <c r="N68" i="1"/>
  <c r="H84" i="1"/>
  <c r="F84" i="1" s="1"/>
  <c r="G88" i="1"/>
  <c r="H88" i="1"/>
  <c r="J88" i="1"/>
  <c r="K88" i="1"/>
  <c r="M88" i="1"/>
  <c r="N88" i="1"/>
  <c r="I89" i="1"/>
  <c r="L89" i="1"/>
  <c r="F90" i="1"/>
  <c r="I90" i="1"/>
  <c r="L90" i="1"/>
  <c r="F91" i="1"/>
  <c r="I91" i="1"/>
  <c r="L91" i="1"/>
  <c r="G92" i="1"/>
  <c r="H92" i="1"/>
  <c r="K92" i="1"/>
  <c r="M92" i="1"/>
  <c r="N92" i="1"/>
  <c r="F93" i="1"/>
  <c r="L93" i="1"/>
  <c r="F94" i="1"/>
  <c r="I94" i="1"/>
  <c r="F95" i="1"/>
  <c r="J87" i="1"/>
  <c r="L95" i="1"/>
  <c r="I87" i="1" l="1"/>
  <c r="J11" i="1"/>
  <c r="I11" i="1" s="1"/>
  <c r="F68" i="1"/>
  <c r="L68" i="1"/>
  <c r="I68" i="1"/>
  <c r="L28" i="1"/>
  <c r="I20" i="1"/>
  <c r="F28" i="1"/>
  <c r="L16" i="1"/>
  <c r="L32" i="1"/>
  <c r="I32" i="1"/>
  <c r="I24" i="1"/>
  <c r="I28" i="1"/>
  <c r="L24" i="1"/>
  <c r="F15" i="1"/>
  <c r="G12" i="1"/>
  <c r="H12" i="1"/>
  <c r="N12" i="1"/>
  <c r="K12" i="1"/>
  <c r="M12" i="1"/>
  <c r="J12" i="1"/>
  <c r="I60" i="1"/>
  <c r="I88" i="1"/>
  <c r="L60" i="1"/>
  <c r="I45" i="1"/>
  <c r="I44" i="1" s="1"/>
  <c r="F24" i="1"/>
  <c r="L88" i="1"/>
  <c r="L21" i="1"/>
  <c r="L20" i="1" s="1"/>
  <c r="L92" i="1"/>
  <c r="I64" i="1"/>
  <c r="F32" i="1"/>
  <c r="N84" i="1"/>
  <c r="J92" i="1"/>
  <c r="F88" i="1"/>
  <c r="M84" i="1"/>
  <c r="F60" i="1"/>
  <c r="F44" i="1"/>
  <c r="L44" i="1"/>
  <c r="I93" i="1"/>
  <c r="F56" i="1"/>
  <c r="F92" i="1"/>
  <c r="K84" i="1"/>
  <c r="F64" i="1"/>
  <c r="L56" i="1"/>
  <c r="I56" i="1"/>
  <c r="L64" i="1"/>
  <c r="L40" i="1"/>
  <c r="F40" i="1"/>
  <c r="I95" i="1"/>
  <c r="I41" i="1"/>
  <c r="I40" i="1" s="1"/>
  <c r="F23" i="1"/>
  <c r="F20" i="1" s="1"/>
  <c r="L9" i="1" l="1"/>
  <c r="G8" i="1"/>
  <c r="L84" i="1"/>
  <c r="I12" i="1"/>
  <c r="L12" i="1"/>
  <c r="F9" i="1"/>
  <c r="F12" i="1"/>
  <c r="N8" i="1"/>
  <c r="K8" i="1"/>
  <c r="I92" i="1"/>
  <c r="M8" i="1"/>
  <c r="J84" i="1"/>
  <c r="I84" i="1" s="1"/>
  <c r="I9" i="1" l="1"/>
  <c r="H8" i="1"/>
  <c r="L8" i="1"/>
  <c r="I8" i="1" l="1"/>
  <c r="J8" i="1"/>
  <c r="F8" i="1" l="1"/>
</calcChain>
</file>

<file path=xl/sharedStrings.xml><?xml version="1.0" encoding="utf-8"?>
<sst xmlns="http://schemas.openxmlformats.org/spreadsheetml/2006/main" count="841" uniqueCount="295">
  <si>
    <t xml:space="preserve">Назва завдання та заходу </t>
  </si>
  <si>
    <t>КПКВК</t>
  </si>
  <si>
    <t>Джерела фінансування</t>
  </si>
  <si>
    <t>Обсяги фінансування програми, тис грн</t>
  </si>
  <si>
    <t>Усього</t>
  </si>
  <si>
    <t xml:space="preserve">
</t>
  </si>
  <si>
    <t>Бюджет ТГ</t>
  </si>
  <si>
    <t>Державний бюджет</t>
  </si>
  <si>
    <t>Інші джерела</t>
  </si>
  <si>
    <t>тис. грн</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</si>
  <si>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</si>
  <si>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</si>
  <si>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</si>
  <si>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</si>
  <si>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Всього по програмі:</t>
  </si>
  <si>
    <t>Продукту</t>
  </si>
  <si>
    <t>Якості</t>
  </si>
  <si>
    <t>Витрат</t>
  </si>
  <si>
    <t>Ефективності</t>
  </si>
  <si>
    <t>%</t>
  </si>
  <si>
    <t>од</t>
  </si>
  <si>
    <t>од.</t>
  </si>
  <si>
    <t>грн</t>
  </si>
  <si>
    <t>Кількість засобів індивідуального захисту (ЗІЗ) органів дихання для непрацюючого населення міста Суми, яку необхідно придбати, од.</t>
  </si>
  <si>
    <t>Кількість засобів індивідуального захисту (ЗІЗ) органів дихання для непрацюючого населення міста Суми, які планується придбати, од.</t>
  </si>
  <si>
    <t>Витрати на придбання засобів індивідуального захисту (ЗІЗ) органів дихання для непрацюючого населення міста Суми.</t>
  </si>
  <si>
    <t>Відсоток забезпечення непрацюючого населення ЗІЗ органів дихання, %</t>
  </si>
  <si>
    <t>КПКВК 0218110 «Заходи із запобігання та ліквідації НС та наслідків стихійного лиха»</t>
  </si>
  <si>
    <t>Кількість засобів індивідуального захисту (ЗІЗ) органів дихання для забезпечення працівників виконавчих органів Сумської міської ради, яку необхідно придбати.</t>
  </si>
  <si>
    <t>Кількість засобів індивідуального захисту (ЗІЗ) органів дихання для забезпечення працівників виконавчих органів Сумської міської ради, які планується придбати.</t>
  </si>
  <si>
    <t>Витрати на придбання засобів індивідуального захисту (ЗІЗ) органів дихання для забезпечення працівників виконавчих органів Сумської міської ради</t>
  </si>
  <si>
    <t>Головний розпорядник бюджетних коштів: виконавчий  комітет  Сумської   міської ради</t>
  </si>
  <si>
    <t>Відповідальний виконавець:  управління муніципальної безпеки Сумської міської ради</t>
  </si>
  <si>
    <t>В2</t>
  </si>
  <si>
    <t>Відповідальний виконавець:  Департамент інфраструктури міста Сумської міської ради.</t>
  </si>
  <si>
    <t>КПКВК 1218110 «Заходи із запобігання та ліквідації НС та наслідків стихійного лиха»</t>
  </si>
  <si>
    <t>Витрати на придбання та виготовлення мап СМТГ</t>
  </si>
  <si>
    <t>Кількість мап СМТГ, які планується придбати</t>
  </si>
  <si>
    <t>Середня вартість 1 карти</t>
  </si>
  <si>
    <t>Середні витрати на одиницю ЗІЗ</t>
  </si>
  <si>
    <t>Абонентська плата за послуги щомісячного обслуговування терміналів Starlink</t>
  </si>
  <si>
    <t>Всього</t>
  </si>
  <si>
    <t>Департамент інфраструктури міста Сумської міської ради</t>
  </si>
  <si>
    <t>Загал. фонд</t>
  </si>
  <si>
    <t>Спец. фонд</t>
  </si>
  <si>
    <t>№ оператив-ної цілі</t>
  </si>
  <si>
    <t xml:space="preserve">Виконавець 
ГРБК
</t>
  </si>
  <si>
    <t>муніципальної безпеки</t>
  </si>
  <si>
    <t>Сумської міської ради</t>
  </si>
  <si>
    <t xml:space="preserve">Кількість постраждалих людей від надзвичайних ситуацій </t>
  </si>
  <si>
    <t>чол.</t>
  </si>
  <si>
    <t>Стратегічна ціль: В. Громада, яка створює можливості для якісного життя та розвитку творчих здібностей 
Оперативна ціль: В.2 Безпечна та здорова громада</t>
  </si>
  <si>
    <r>
      <rPr>
        <b/>
        <sz val="16"/>
        <rFont val="Times New Roman"/>
        <family val="1"/>
        <charset val="204"/>
      </rPr>
      <t>Мета Програми</t>
    </r>
    <r>
      <rPr>
        <sz val="16"/>
        <rFont val="Times New Roman"/>
        <family val="1"/>
        <charset val="204"/>
      </rPr>
      <t>: удосконалення функціонування субланки Сумської міської територіальної громади Сумської районної ланки територіальної підсистеми єдиної державної системи цивільного захисту Сумській області, підвищення ефективності сил цивільного захисту для зменшення ризику виникнення надзвичайних ситуацій та досягнення гарантованого рівня захисту населення, добровольчих формувань і території Сумської міської територіальної громади від їх наслідків.</t>
    </r>
  </si>
  <si>
    <t>Начальник управління</t>
  </si>
  <si>
    <t>Віталій ДЕЙНИЧЕНКО</t>
  </si>
  <si>
    <t>Перелік завдань і заходів 
                        Цільової  програми цивільного захисту Сумської міської територіальної громади на 2025-2027 роки</t>
  </si>
  <si>
    <t xml:space="preserve">2025 рік (план) </t>
  </si>
  <si>
    <t xml:space="preserve">2026 рік (план) </t>
  </si>
  <si>
    <t xml:space="preserve">2027 рік (план) </t>
  </si>
  <si>
    <t xml:space="preserve">Оперативна ціль - В.2. Безпечна та здорова громада </t>
  </si>
  <si>
    <t xml:space="preserve">      Завдання В.2.1.Покращення умов для безпечного життя у громаді </t>
  </si>
  <si>
    <t xml:space="preserve">Стратегічна ціль - В. Створення можливостей для якісного життя, розвитку творчих здібностей та продуктивної роботи мешканців громади                                                                                             
</t>
  </si>
  <si>
    <t>Захід 1.4 Придбання та виготовлення мап Сумської МТГ</t>
  </si>
  <si>
    <t xml:space="preserve">Захід 1.2 Накопичення засобів індивідуального захисту (ЗІЗ) органів дихання для забезпечення  працівників виконавчих органів Сумської міської ради </t>
  </si>
  <si>
    <t>Захід 3.1 Забезпечення оповіщення населення Сумської МТГ через місцеву автоматизовану систему централізованого оповіщення (МАСЦО)</t>
  </si>
  <si>
    <t xml:space="preserve">Завдання 4. Поповнення місцевого матеріального резерву Сумської МТГ для запобігання виникненню надзвичайних ситуацій і ліквідації їх наслідків </t>
  </si>
  <si>
    <t xml:space="preserve">Захід 5.1 Забезпечення доступу до мережі Інтернет з використанням пасивної волоконної-оптичної технології (PON) </t>
  </si>
  <si>
    <t>Захід 5.2 Забезпечення доступу до мережі Інтернет з використанням терміналів Starlink</t>
  </si>
  <si>
    <t xml:space="preserve">Завдання 1. Забезпечення радіаційного, хімічного та біологічного захисту населення та формувань цивільного захисту Сумської МТГ    </t>
  </si>
  <si>
    <t xml:space="preserve">Захід 1.1 Накопичення засобів індивідуального захисту (ЗІЗ) органів дихання від небезпечних хімічних речовин для непрацюючого населення, яке проживає в прогнозованій зоні хімічного забруднення </t>
  </si>
  <si>
    <t>Захід 1.3 Забезпечення утилізації небезпечних (ртутовмісних) речовин виявлених на території Сумської МТГ.</t>
  </si>
  <si>
    <t xml:space="preserve">Захід 1.5 Забезпечення особового складу формувань цивільного захисту Сумської МТГ засобами індивідуального захисту, приладами радіаційної розвідки і контролю, приладами хімічної розвідки і контролю,  додатковим устаткуванням </t>
  </si>
  <si>
    <t xml:space="preserve">Додаток 2
до Цільової програми цивільного захисту Сумської міської територіальної громади на 2025-2027 роки </t>
  </si>
  <si>
    <t>Результативні показники/ індикатори 
Цільової  програми цивільного захисту Сумської міської територіальної громади на 2025-2027 роки</t>
  </si>
  <si>
    <t xml:space="preserve">Витрати на забезпечення радіаційного, хімічного та біологічного захисту населення та формувань цивільного захисту Сумської МТГ    </t>
  </si>
  <si>
    <t xml:space="preserve">Динаміка витрат на забезпечення радіаційного, хімічного та біологічного захисту населення та формувань цивільного захисту Сумської МТГ по відношенню до попереднього періоду  </t>
  </si>
  <si>
    <t>Кількість надзвичайних ситуацій техногенного та природнього характеру місцевого рівня</t>
  </si>
  <si>
    <t>Завдання 6. Утримання об'єктів фонду захисних споруд цивільного захисту Сумської МТГ комунальної форми власності</t>
  </si>
  <si>
    <t>Завдання  2.  Утримання міського захищеного пункту управління (МЗПУ) Сумської МТГ (захисної споруди цивільного захисту)</t>
  </si>
  <si>
    <t xml:space="preserve">Захід 3.2 Забезпечення подачі резервного сигналу через систему електросирен для інформування населення про загрозу виникнення надзвичайної ситуації </t>
  </si>
  <si>
    <t>Завдання 5. Забезпечення життєдіяльності Сумської МТГ (виконавчих органів Сумської міської ради, старостинських округів Сумської міської ради, пунктів незламності, комунальних підприємств та установ Сумської міської ради) в разі настання надзвичайної ситуації</t>
  </si>
  <si>
    <t xml:space="preserve">2025 рік </t>
  </si>
  <si>
    <t xml:space="preserve">2026 рік </t>
  </si>
  <si>
    <t>2027 рік</t>
  </si>
  <si>
    <t xml:space="preserve">Додаток 1
до Цільової програми цивільного захисту Сумської міської територіальної громади на 2025-2027 роки                                         </t>
  </si>
  <si>
    <t>Планові значення показників за роками виконання</t>
  </si>
  <si>
    <t>Відсоток забезпечення працівників виконавчих органів Сумської міської ради ЗІЗ органів дихання</t>
  </si>
  <si>
    <t>Середні витрати на утилізацію одного ртутовмісного термометру.</t>
  </si>
  <si>
    <t>1) витрати на придбання для особового складу формувань цивільного захисту засобів індивідуального захисту, приладів радіаційної розвідки і контролю, приладів хімічної розвідки і контролю, додаткового устаткування по загальному фонду</t>
  </si>
  <si>
    <t>2) витрати на придбання для особового складу формувань цивільного захисту приладів радіаційного та хімічного контролю по спеціальному фонду</t>
  </si>
  <si>
    <t>Середня вартість 1 одиниці устаткування по загальному фонду</t>
  </si>
  <si>
    <t>Середня вартість 1 одиниці устаткування по спеціальному фонду</t>
  </si>
  <si>
    <t>Кількість одиниць устаткування необхідного для придбання по спеціальному фонду</t>
  </si>
  <si>
    <t>Витрати на утримання міського захищеного пункту управління (МЗПУ) Сумської МТГ (захисної споруди цивільного захисту)</t>
  </si>
  <si>
    <t>Витрати на придбання оснащення для МЗПУ</t>
  </si>
  <si>
    <t>Середньомісячні витрати на технічне обслуговування  дизельного генератора DAREX ENERGY 30 кВт</t>
  </si>
  <si>
    <t>Кількість ртутовмісних термометрів передбачених для утилізації на території Сумської МТГ</t>
  </si>
  <si>
    <t>Динаміка витрат на забезпечення оповіщення населення Сумської МТГ по відношенню до попереднього періоду</t>
  </si>
  <si>
    <t>Витрати із забезпечення доступу до мережі Інтернет з використанням терміналів Starlink</t>
  </si>
  <si>
    <t>Захід 5.4 Придбання пально-мастильних матеріалів для обладнання яке використовується для запобігання та ліквідації надзвичайних ситуацій</t>
  </si>
  <si>
    <t xml:space="preserve">Витрати на доступ до мережі Інтернет з використанням пасивної волоконної-оптичної технології (PON) </t>
  </si>
  <si>
    <t>1) витрати на оплату послуг з технічного обслуговування кінцевого обладнання МАСЦО</t>
  </si>
  <si>
    <t>2) витрати на оплату послуг з дистанційного спостереження кінцевого обладнання МАСЦО</t>
  </si>
  <si>
    <t>3) витрати на оплату послуг з проведення діагностики та ремонту обладнання МАСЦО</t>
  </si>
  <si>
    <t>Кількість встановлених зовнішніх блоків оповіщення БО-FM-05</t>
  </si>
  <si>
    <t>Кількість встановлених внутрішніх блоків оповіщення БО-FM-04</t>
  </si>
  <si>
    <t>Витрати на забезпечення оповіщення населення Сумської МТГ про загрозу або виникнення надзвичайної ситуації</t>
  </si>
  <si>
    <t xml:space="preserve">Кількість встановлених електросирен С-40 </t>
  </si>
  <si>
    <t>Динаміка витрат на оплату послуг з технічного обслуговування кінцевого обладнання МАСЦО по відношенню до попереднього періоду</t>
  </si>
  <si>
    <t>Динаміка витрат на оплату послуг з проведення діагностики та ремонту обладнання МАСЦО по відношенню до попереднього періоду</t>
  </si>
  <si>
    <t>Динаміка витрат на оплату послуг з дистанційного спостереження кінцевого обладнання МАСЦО по відношенню до попереднього періоду</t>
  </si>
  <si>
    <t>Динаміка витрат на забезпечення інформування населення Сумської МТГ через систему «Вуличного радіо»</t>
  </si>
  <si>
    <t>Динаміка витрат на забезпечення подачі резервного сигналу через систему електросирен  по відношенню до попереднього періоду</t>
  </si>
  <si>
    <t xml:space="preserve">Кількість послуг дистанційного спостереження кінцевого обладнання МАСЦО </t>
  </si>
  <si>
    <t>Кількість комплектів обладнання «Вуличне радіо», яке буде встановлено</t>
  </si>
  <si>
    <t>2) витрати на технічну підтримку системи інформування населення Сумської МТГ «Вуличне радіо»</t>
  </si>
  <si>
    <t>1) витрати на придбання та налаштування обладнання системи інформування населення Сумської МТГ «Вуличне радіо», по спеціальному фонду</t>
  </si>
  <si>
    <t>Середні видатки на придбання та налаштування 1-го комплекту обладнання «Вуличне радіо»</t>
  </si>
  <si>
    <t>Захід 3.3 Забезпечення інформування населення Сумської МТГ через систему «Вуличне радіо»</t>
  </si>
  <si>
    <t>Відповідальний виконавець:  управління суспільних комунікацій Сумської міської ради</t>
  </si>
  <si>
    <t>Динаміка витрат на поповнення місцевого матеріального резерву Сумської МТГ</t>
  </si>
  <si>
    <t>Витрати на забезпечення життєдіяльності Сумської МТГ в разі настання надзвичайної ситуації</t>
  </si>
  <si>
    <t xml:space="preserve">Кількість комплектів обладнання, підключених до мережі Інтернет з використанням PON </t>
  </si>
  <si>
    <t xml:space="preserve">Абонентська плата за послуги щомісячного підключення до мережі Інтернет з використанням PON </t>
  </si>
  <si>
    <t xml:space="preserve">Кількість місяців абонентського обслуговування підключення до мережі Інтернет з використанням PON </t>
  </si>
  <si>
    <t>Динаміка витрат на забезпечення життєдіяльності Сумської МТГ в разі настання надзвичайної ситуації</t>
  </si>
  <si>
    <t>Кількість обладнання якому планується зробити технічне обслуговування та ремонт</t>
  </si>
  <si>
    <t>Захід 5.3 Ремонт та технічне обслуговування обладнання яке використовується для запобігання та ліквідації надзвичайних ситуацій</t>
  </si>
  <si>
    <t>Витрати на ремонт та технічне обслуговування обладнання яке використовується для запобігання та ліквідації надзвичайних ситуацій</t>
  </si>
  <si>
    <t>Середня вартість ремонту однієї одиниці обладнання</t>
  </si>
  <si>
    <t>Бензин - А-95, А-92</t>
  </si>
  <si>
    <t>л</t>
  </si>
  <si>
    <t>Дизельне пальне</t>
  </si>
  <si>
    <t>Мастило</t>
  </si>
  <si>
    <t>1) витрати на придбання бензину А-95, А-92</t>
  </si>
  <si>
    <t xml:space="preserve">2) витрати на придбання дизельного пального </t>
  </si>
  <si>
    <t>3) витрати на придбання мастила</t>
  </si>
  <si>
    <t>Витрати на обслуговування (утримання) однієї електросирени С-40</t>
  </si>
  <si>
    <t>Середні витрати однієї послуги дистанційного спостереження кінцевого обладнання</t>
  </si>
  <si>
    <t>Лавки для сидіння</t>
  </si>
  <si>
    <t>Теплова гармата для опалення приміщення</t>
  </si>
  <si>
    <t>Середня вартість 1 лавки для сидіння</t>
  </si>
  <si>
    <t>Середня вартість 1 теплової гармати</t>
  </si>
  <si>
    <t>Бак для води на 1000 л</t>
  </si>
  <si>
    <t>Середня вартість 1 баку для води на 1000 л</t>
  </si>
  <si>
    <t xml:space="preserve">Середня вартість 1 плити OSB </t>
  </si>
  <si>
    <t>Плита OSB для виготовлення щитів для сидіння</t>
  </si>
  <si>
    <t>Відповідальний виконавець:  управління з господарських та загальних питань Сумської міської ради</t>
  </si>
  <si>
    <t>Захід 5.3. Ремонт та технічне обслуговування обладнання яке використовується для запобігання та ліквідації надзвичайних ситуацій</t>
  </si>
  <si>
    <t>Захід 5.2. Забезпечення доступу до мережі Інтернет з використанням терміналів Starlink</t>
  </si>
  <si>
    <t xml:space="preserve">Захід 5.1. Забезпечення доступу до мережі Інтернет з використанням пасивної волоконної-оптичної технології (PON) </t>
  </si>
  <si>
    <t>Захід 3.3. Забезпечення інформування населення Сумської МТГ через систему «Вуличне радіо»</t>
  </si>
  <si>
    <t xml:space="preserve">Захід 3.2. Забезпечення подачі резервного сигналу через систему електросирен для інформування населення про загрозу виникнення надзвичайної ситуації </t>
  </si>
  <si>
    <t>1) витрати на проведення поточного ремонту захисних споруд цивільного захисту Сумської МТГ</t>
  </si>
  <si>
    <t>2) витрати на проведення капітального ремонту захисних споруд цивільного захисту Сумської МТГ по спеціальному фонду</t>
  </si>
  <si>
    <t>Кількість захисних споруд в яких планується зробити поточний ремонт</t>
  </si>
  <si>
    <t>Кількість захисних споруд в яких планується зробити капітальний ремонт</t>
  </si>
  <si>
    <t>Середні витрати на проведення поточного ремонту</t>
  </si>
  <si>
    <t>Середні витрати на проведення капітального ремонту</t>
  </si>
  <si>
    <t>Динаміка витрат на проведення ремонтів захисних споруд цивільного захисту Сумської МТГ по відношенню до попереднього періоду</t>
  </si>
  <si>
    <t>Кількість модульних укриттів</t>
  </si>
  <si>
    <t>Витрати на послуги з обслуговування автомобільним транспортом та спеціалізованою технікою  для ліквідації наслідків надзвичайних ситуацій</t>
  </si>
  <si>
    <t>Середні витрати по одному підприємству</t>
  </si>
  <si>
    <t>Витрати на послуги пов’язані з ліквідацією наслідків  надзвичайних ситуацій</t>
  </si>
  <si>
    <t xml:space="preserve">Захід 1.1. Накопичення засобів індивідуального захисту (ЗІЗ) органів дихання від небезпечних хімічних речовин для непрацюючого населення, яке проживає в прогнозованій зоні хімічного забруднення </t>
  </si>
  <si>
    <t xml:space="preserve">Захід 1.2. Накопичення засобів індивідуального захисту (ЗІЗ) органів дихання для забезпечення  працівників виконавчих органів Сумської міської ради </t>
  </si>
  <si>
    <t>Захід 1.4. Придбання та виготовлення мап Сумської МТГ</t>
  </si>
  <si>
    <t xml:space="preserve">Захід 1.5. Забезпечення особового складу формувань цивільного захисту Сумської МТГ засобами індивідуального захисту, приладами радіаційної розвідки і контролю, приладами хімічної розвідки і контролю,  додатковим устаткуванням </t>
  </si>
  <si>
    <t>Середня вартість заміни мастила в одному редукторі</t>
  </si>
  <si>
    <t xml:space="preserve">Динаміка витрат на придбання для особового складу формувань цивільного захисту засобів індивідуального захисту, приладів радіаційної розвідки і контролю, приладів хімічної розвідки і контролю, додаткового устаткування по відношенню до попереднього періоду  </t>
  </si>
  <si>
    <t xml:space="preserve">Кількість використовуваних терміналів Starlink </t>
  </si>
  <si>
    <t>Витрати на придбання для особового складу формувань цивільного захисту засобів індивідуального захисту, приладів радіаційної розвідки і контролю, приладів хімічної розвідки і контролю, додаткового устаткування, в т. ч.:</t>
  </si>
  <si>
    <t>Витрати на забезпечення оповіщення населення Сумської МТГ через місцеву автоматизовану систему централізованого оповіщення (МАСЦО), в т. ч.:</t>
  </si>
  <si>
    <t>Витрати на забезпечення інформування населення Сумської МТГ через систему «Вуличне радіо», в т. ч.:</t>
  </si>
  <si>
    <t>Витрати на проведення ремонту захисних споруд цивільного захисту Сумської МТГ, в т. ч.:</t>
  </si>
  <si>
    <t>Середні витрати на діагностику та ремонт однієї одиниці обладнання</t>
  </si>
  <si>
    <t>Середні витрати на технічне обслуговування однієї одиниці кінцевого обладнання</t>
  </si>
  <si>
    <t>Динаміка витрат на утримання об'єктів фонду захисних споруд цивільного захисту Сумської МТГ по відношенню до попереднього періоду</t>
  </si>
  <si>
    <t>Витрати на утримання об'єктів фонду захисних споруд цивільного захисту Сумської МТГ комунальної форми власності</t>
  </si>
  <si>
    <t xml:space="preserve">Управління муніципальної безпеки Сумської міської ради Виконавчий комітет Сумської міської ради </t>
  </si>
  <si>
    <t xml:space="preserve">Управління муніципальної безпеки Сумської міської ради, управління з господарських та загальних питань Сумської міської ради Виконавчий комітет Сумської міської ради </t>
  </si>
  <si>
    <t xml:space="preserve">Управління з господарських та загальних питань Сумської міської ради Виконавчий комітет Сумської міської ради </t>
  </si>
  <si>
    <t xml:space="preserve">Управління суспільних комунікацій Сумської міської ради Виконавчий комітет Сумської міської ради </t>
  </si>
  <si>
    <t>Середня вартість послуги із заміни одного регенеративного патрону</t>
  </si>
  <si>
    <t>Середня вартість послуги з підключення одного баку питної води</t>
  </si>
  <si>
    <t>Захід 4.1. Поповнення матеріального резерву засобами забезпечення аварійно-рятувальних та інших невідкладних робіт</t>
  </si>
  <si>
    <t>Захід 4.2. Поповнення матеріального резерву пально-мастильними матеріалами</t>
  </si>
  <si>
    <t>Захід 4.3. Поповнення матеріального резерву будівельними матеріалами</t>
  </si>
  <si>
    <t>Завдання 8. Забезпечення живучості об’єктів критичної інфраструктури, призначених для життєзабезпечення населення Сумської МТГ</t>
  </si>
  <si>
    <t>Витрати на забезпечення живучості об’єктів критичної інфраструктури, призначених для життєзабезпечення населення Сумської МТГ</t>
  </si>
  <si>
    <t>Плити перекриття</t>
  </si>
  <si>
    <t>Блоки ФБС</t>
  </si>
  <si>
    <t>Пісок</t>
  </si>
  <si>
    <t>Габіон</t>
  </si>
  <si>
    <t>1 плити перекриття</t>
  </si>
  <si>
    <t>1 блоку ФБС</t>
  </si>
  <si>
    <t>1 куб.м. піску</t>
  </si>
  <si>
    <t xml:space="preserve">Середні витрати на придбання: </t>
  </si>
  <si>
    <t>1 габіону</t>
  </si>
  <si>
    <t>Витрати на придбання матеріалів для інженерно-технічного захисту об’єктів критичної інфраструктури</t>
  </si>
  <si>
    <t>Витрати на придбання засобів забезпечення аварійно-рятувальних та інших невідкладних робіт</t>
  </si>
  <si>
    <t>Витрати на придбання пально-мастильних матеріалів</t>
  </si>
  <si>
    <t>Витрати на придбання будівельних матеріалів</t>
  </si>
  <si>
    <t>Витрати на поповнення місцевого матеріального резерву Сумської МТГ</t>
  </si>
  <si>
    <t>Кількість номенклатур</t>
  </si>
  <si>
    <t>Середня вартість однієї номеклатури</t>
  </si>
  <si>
    <t>Бензин А-92 (А-95)</t>
  </si>
  <si>
    <t xml:space="preserve"> 1 літру бензину А-92 (А-95)</t>
  </si>
  <si>
    <t xml:space="preserve"> 1 літру дизельного пального </t>
  </si>
  <si>
    <t xml:space="preserve"> 1 літру мастила</t>
  </si>
  <si>
    <t>Середні витрати на придбання:</t>
  </si>
  <si>
    <t>Кількість плануємих місяців абонентського обслуговування терміналів Starlink</t>
  </si>
  <si>
    <t>м. куб</t>
  </si>
  <si>
    <t>Динаміка витрат на послуги пов’язані з ліквідацією наслідків  надзвичайних ситуацій по відношенню до попереднього періоду</t>
  </si>
  <si>
    <t>Кількість людей для розміщення в укритті МЗПУ</t>
  </si>
  <si>
    <t>Захід 2.1. Оплата послуг з утримання будівлі захисної споруди МЗПУ</t>
  </si>
  <si>
    <t>Захід 2.2. Оплата послуг з утримання обладнання МЗПУ</t>
  </si>
  <si>
    <t>Захід 2.3 Придбання матеріалів та обладнання для оснащення МЗПУ</t>
  </si>
  <si>
    <t>Витрати на оплату послуг з утримання будівлі захисної споруди МЗПУ, в т.ч.:</t>
  </si>
  <si>
    <t xml:space="preserve">1) витрати на оплату комунальних послуг по утриманню МЗПУ </t>
  </si>
  <si>
    <t>2) витрати на послуги зв'язку та телекомунікацій МЗПУ</t>
  </si>
  <si>
    <t>3) витрати на оплату послуг з обслуговування будівлі захисної споруди МЗПУ</t>
  </si>
  <si>
    <t>Динаміка витрат на оплату послуг з утримання будівлі захисної споруди МЗПУ по віднощенню до попереднього періоду</t>
  </si>
  <si>
    <t>Кількість місяців утримання будівлі захисної споруди МЗПУ</t>
  </si>
  <si>
    <t xml:space="preserve"> грн</t>
  </si>
  <si>
    <t>Динаміка витрат на проведення утилізації  небезпечних (ртутовмісних) речовин по відношенню до попереднього періоду</t>
  </si>
  <si>
    <t>Середньомісячні витрати на утримання будівлі захисної споруди МЗПУ</t>
  </si>
  <si>
    <t>Пароль 123456</t>
  </si>
  <si>
    <t>міс</t>
  </si>
  <si>
    <t>Витрати на придбання пально-мастильних матеріалів для обладнання яке використовується для запобігання та ліквідації надзвичайних ситуацій,            в т. ч.:</t>
  </si>
  <si>
    <t>Середні витрати на утримання одного укриття за рік</t>
  </si>
  <si>
    <t>чол</t>
  </si>
  <si>
    <t>Динаміка витрат на послуги з обслуговування автомобільним транспортом та спеціалізованою технікою  для ліквідації наслідків надзвичайних ситуацій по відношенню до попереднього періоду</t>
  </si>
  <si>
    <t>Динаміка витрат на забезпечення живучості об’єктів критичної інфраструктури, призначених для життєзабезпечення населення Сумської МТГ по відношенню до попереднього періоду</t>
  </si>
  <si>
    <t>Захід 1.3. Забезпечення утилізації виробів (приладів), що містять в собі небезпечні (ртутовмісні) речовини, що були виявлені на території Сумської МТГ</t>
  </si>
  <si>
    <t>Кількість одиниць засобів і приладів необхідних для придбання по загальному фонду</t>
  </si>
  <si>
    <t>Кількість обладнання МАСЦО якому передбачено зробити діагностику</t>
  </si>
  <si>
    <t>Кількість обладнання МАСЦО якому передбачено зробити ремонт</t>
  </si>
  <si>
    <t xml:space="preserve">Витрати на обслуговування (утримання) електросирен С-40 для забезпечення подачі резервного сигналу </t>
  </si>
  <si>
    <t>Захід 4.1. Поповнення матеріального резерву засобами для забезпечення аварійно-рятувальних та інших невідкладних робіт</t>
  </si>
  <si>
    <t>Завдання 5. Забезпечення функціонування Сумської МТГ (виконавчих органів Сумської міської ради, старостинських округів Сумської міської ради, пунктів незламності, комунальних підприємств та установ Сумської міської ради) в разі настання надзвичайної ситуації</t>
  </si>
  <si>
    <t>Захід 5.4. Придбання пально-мастильних матеріалів для обладнання, яке використовується для запобігання та ліквідації надзвичайних ситуацій</t>
  </si>
  <si>
    <t>Витрати на забезпечення утилізації виробів (приладів), що містять в собі небезпечні (ртутовмісні) речовини, що були виявлені на території Сумської МТГ</t>
  </si>
  <si>
    <t xml:space="preserve">Середньомісячні видатки на технічну підтримку 1-го комплекту обладнання системи інформування населення СМТГ «Вуличне радіо» </t>
  </si>
  <si>
    <t>Витрати на оплату послуг з обслуговування обладнання МЗПУ, у т. ч.:</t>
  </si>
  <si>
    <t>4) витрати на заміну мастила в редукторах електроручних вентиляторів</t>
  </si>
  <si>
    <t>3) витрати на підключення баків питної води до мережі водопостачання</t>
  </si>
  <si>
    <t>2) витрати на заміну регенеративних патронів та оснащення регенеративних установок засобами безпеки</t>
  </si>
  <si>
    <t>Кількість регенеративних патронів, які треба замінити</t>
  </si>
  <si>
    <t>шт.</t>
  </si>
  <si>
    <t>Кількість баків питної води (1000 л), які необхідно підключити до мережі водопостачання</t>
  </si>
  <si>
    <t xml:space="preserve">1) витрати на технічне обслуговування  дизельного генератора </t>
  </si>
  <si>
    <t xml:space="preserve">Кількість генераторів (DAREX ENERGY 30 кВт) для технічного обслуговування </t>
  </si>
  <si>
    <t>Кількість редукторів електроручних ветиляторів, в яких планується замінити масло</t>
  </si>
  <si>
    <t>3) витрати на послуги зв'язку (Інтернет)</t>
  </si>
  <si>
    <t>4) витрати на право користування комп'ютерною програмою, що забезпечує роботу системи «Вуличне радіо»</t>
  </si>
  <si>
    <t>Кількість комплекто-місяців технічної підтримки обладнання системи «Вуличне радіо»</t>
  </si>
  <si>
    <t>Кількість комплекто-місяців користування комп'ютерною програмою, що забезпечує роботу системи «Вуличне радіо»</t>
  </si>
  <si>
    <t xml:space="preserve">Середньомісячні видатки на отримання послуг зв'язку (Інтернет) для 1-го комплекту обладнання системи інформування населення СМТГ «Вуличне радіо» </t>
  </si>
  <si>
    <t>Кількість комплекто-місяців отримання послуг зв'язку (Інтернет) для системи інформування населення Сумської МТГ «Вуличне радіо»</t>
  </si>
  <si>
    <t xml:space="preserve">Середньомісячні видатки на користування комп'ютерною програмою, що забезпечує роботу системи «Вуличне радіо» для 1-го комплекту обладнання системи інформування населення СМТГ «Вуличне радіо» </t>
  </si>
  <si>
    <t>Захід 5.5. Забезпечення працівників задіяних в ліквідації надзвичайних ситуацій розпізнавальними (сигнальними) жилетами з позначкою «Сумська міська рада»</t>
  </si>
  <si>
    <t>Витрати на придбання розпізнавальних (сигнальних) жилетів з позначкою «Сумська міська рада»</t>
  </si>
  <si>
    <t>Кількість жилетів з позначкою «Сумська міська рада» передбачених для придбання</t>
  </si>
  <si>
    <t>Середня ціна жилету з позначкою «Сумська міська рада»</t>
  </si>
  <si>
    <t>Відсоток виконання</t>
  </si>
  <si>
    <t>тис. грн.</t>
  </si>
  <si>
    <t>Завдання  3.  Забезпечення оповіщення населення Сумської МТГ про загрозу виникнення або виникнення надзвичайних ситуацій</t>
  </si>
  <si>
    <t>Завдання  3.  Забезпечення оповіщення населення Сумської МТГ про загрозу виникнення або виникнення надзвичайної ситуації</t>
  </si>
  <si>
    <t>Кількість підприємств які надають послугу з  обслуговування автомобільним транспортом та спеціалізованою технікою для ліквідації наслідків надзвичайних ситуацій</t>
  </si>
  <si>
    <t>Витрати на виконання заходів із запобігання виникненню надзвичайних ситуацій техногенного, природного та соціального характеру, в т.ч.:</t>
  </si>
  <si>
    <t>Кількість послуг із із косіння та прибирання сухої трави</t>
  </si>
  <si>
    <t>Середня ціна послуги із косіння та прибирання сухої трави</t>
  </si>
  <si>
    <t xml:space="preserve">Захід 6.1. Проведення ремонту захисних споруд цивільного захисту </t>
  </si>
  <si>
    <t>Кількість місяців утримання захисних споруд цивільного захисту</t>
  </si>
  <si>
    <t>Середньомісячні витрати на електроенергію по утриманню захисних споруд цивільного захисту</t>
  </si>
  <si>
    <t>витрати на послуги  із косіння та прибирання сухої трави</t>
  </si>
  <si>
    <t xml:space="preserve">витрати на електроенергію </t>
  </si>
  <si>
    <t>Витрати на послуги з підключення дизельних генераторів до об’єктів цілісного майнового комплексу по виробництву, транспортуванню тепла та електричної енергії у місті Суми</t>
  </si>
  <si>
    <t>Кількість послуг з підключення дизельних генераторів до об’єктів цілісного майнового комплексу по виробництву, транспортуванню тепла та електричної енергії у місті Суми</t>
  </si>
  <si>
    <t>Середня ціна послуги з підключення дизельних генераторів до об’єктів цілісного майнового комплексу по виробництву, транспортуванню тепла та електричної енергії у місті Суми</t>
  </si>
  <si>
    <t xml:space="preserve">Захід 6.1 Проведення ремонту захисних споруд цивільного захисту </t>
  </si>
  <si>
    <t xml:space="preserve">Департамент інфраструктури міста Сумської міської ради Управління з господарських та загальних питань Сумської міської ради Виконавчий комітет Сумської міської ради </t>
  </si>
  <si>
    <t>Захід 6.2. Утримання модульних укриттів</t>
  </si>
  <si>
    <t>Завдання 7. Заходи з ліквідації наслідків  надзвичайних ситуацій на території Сумської МТГ</t>
  </si>
  <si>
    <t>Захід 7.1. Оплата послуг з обслуговування автомобільним транспортом та спеціалізованою технікою  для ліквідації наслідків надзвичайних ситуацій</t>
  </si>
  <si>
    <t>Захід 8.3. Підключення дизельних генераторів до об’єктів цілісного майнового комплексу по виробництву, транспортуванню тепла та електричної енергії у місті Суми</t>
  </si>
  <si>
    <t xml:space="preserve">Захід 6.3. Утримання захисних споруд цивільного захисту </t>
  </si>
  <si>
    <t xml:space="preserve">Витрати на комунальні послуги з утримання захисних споруд цивільного захисту, в т.ч: </t>
  </si>
  <si>
    <t>Захід 8.3.  Підключення дизельних генераторів до об’єктів цілісного майнового комплексу по виробництву, транспортуванню тепла та електричної енергії у місті Суми</t>
  </si>
  <si>
    <t xml:space="preserve">Захід 6.3 Утримання захисних споруд цивільного захисту </t>
  </si>
  <si>
    <t>Захід 6.2 Утримання модульних укриттів</t>
  </si>
  <si>
    <t>Витрати на послуги з утримання модульних укриттів.</t>
  </si>
  <si>
    <t>Захід 8.1. Придбання матеріалів для інженерно-технічного захисту і забезпечення безпеки та стійкості об’єктів критичної інфраструктури</t>
  </si>
  <si>
    <t>Захід 8.2. Виконання заходів із запобігання виникненню надзвичайних ситуацій техногенного, природного та соціального характеру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</si>
</sst>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 _₴_-;\-* #,##0.00\ _₴_-;_-* &quot;-&quot;??\ _₴_-;_-@_-"/>
    <numFmt numFmtId="164" formatCode="_-* #,##0.00_-;\-* #,##0.00_-;_-* &quot;-&quot;??_-;_-@_-"/>
    <numFmt numFmtId="165" formatCode="_(* #,##0.00_);_(* \(#,##0.00\);_(* &quot;-&quot;??_);_(@_)"/>
    <numFmt numFmtId="166" formatCode="0.0"/>
    <numFmt numFmtId="167" formatCode="#,##0.0"/>
    <numFmt numFmtId="168" formatCode="#,##0.00_ ;\-#,##0.00\ "/>
    <numFmt numFmtId="169" formatCode="0000000"/>
    <numFmt numFmtId="170" formatCode="#,##0_ ;\-#,##0\ "/>
    <numFmt numFmtId="171" formatCode="0.0%"/>
    <numFmt numFmtId="172" formatCode="#,##0.0_ ;\-#,##0.0\ "/>
    <numFmt numFmtId="173" formatCode="_-* #,##0.0_-;\-* #,##0.0_-;_-* &quot;-&quot;??_-;_-@_-"/>
    <numFmt numFmtId="174" formatCode="_-* #,##0.0\ _₴_-;\-* #,##0.0\ _₴_-;_-* &quot;-&quot;??\ _₴_-;_-@_-"/>
    <numFmt numFmtId="175" formatCode="_-* #,##0.00\ _₴_-;\-* #,##0.00\ _₴_-;_-* &quot;-&quot;?\ _₴_-;_-@_-"/>
  </numFmts>
  <fonts count="20" x14ac:knownFonts="1">
    <font>
      <sz val="11"/>
      <color theme="1"/>
      <name val="Calibri"/>
      <family val="2"/>
      <scheme val="minor"/>
    </font>
    <font>
      <sz val="10"/>
      <color theme="1"/>
      <name val="Calibri"/>
      <family val="2"/>
      <charset val="204"/>
      <scheme val="minor"/>
    </font>
    <font>
      <sz val="11"/>
      <color theme="1"/>
      <name val="Calibri"/>
      <family val="2"/>
      <scheme val="minor"/>
    </font>
    <font>
      <sz val="10"/>
      <name val="Arial"/>
      <family val="2"/>
      <charset val="204"/>
    </font>
    <font>
      <sz val="10"/>
      <name val="Arial"/>
      <family val="2"/>
      <charset val="204"/>
    </font>
    <font>
      <sz val="14"/>
      <name val="Times New Roman"/>
      <family val="1"/>
      <charset val="204"/>
    </font>
    <font>
      <b/>
      <i/>
      <sz val="14"/>
      <name val="Times New Roman"/>
      <family val="1"/>
      <charset val="204"/>
    </font>
    <font>
      <b/>
      <i/>
      <sz val="18"/>
      <name val="Times New Roman"/>
      <family val="1"/>
      <charset val="204"/>
    </font>
    <font>
      <sz val="16"/>
      <name val="Times New Roman"/>
      <family val="1"/>
      <charset val="204"/>
    </font>
    <font>
      <b/>
      <i/>
      <sz val="16"/>
      <name val="Times New Roman"/>
      <family val="1"/>
      <charset val="204"/>
    </font>
    <font>
      <b/>
      <sz val="18"/>
      <name val="Times New Roman"/>
      <family val="1"/>
      <charset val="204"/>
    </font>
    <font>
      <b/>
      <sz val="14"/>
      <name val="Times New Roman"/>
      <family val="1"/>
      <charset val="204"/>
    </font>
    <font>
      <sz val="20"/>
      <name val="Times New Roman"/>
      <family val="1"/>
      <charset val="204"/>
    </font>
    <font>
      <b/>
      <sz val="14"/>
      <name val="Calibri"/>
      <family val="2"/>
      <charset val="204"/>
      <scheme val="minor"/>
    </font>
    <font>
      <sz val="14"/>
      <name val="Calibri"/>
      <family val="2"/>
      <scheme val="minor"/>
    </font>
    <font>
      <b/>
      <sz val="16"/>
      <name val="Times New Roman"/>
      <family val="1"/>
      <charset val="204"/>
    </font>
    <font>
      <sz val="14"/>
      <name val="Calibri"/>
      <family val="2"/>
      <charset val="204"/>
      <scheme val="minor"/>
    </font>
    <font>
      <sz val="16"/>
      <name val="Calibri"/>
      <family val="2"/>
      <scheme val="minor"/>
    </font>
    <font>
      <b/>
      <i/>
      <sz val="20"/>
      <name val="Times New Roman"/>
      <family val="1"/>
      <charset val="204"/>
    </font>
    <font>
      <sz val="8"/>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8">
    <xf numFmtId="0" fontId="0" fillId="0" borderId="0"/>
    <xf numFmtId="164" fontId="2" fillId="0" borderId="0" applyFont="0" applyFill="0" applyBorder="0" applyAlignment="0" applyProtection="0"/>
    <xf numFmtId="0" fontId="3" fillId="0" borderId="0"/>
    <xf numFmtId="0" fontId="4" fillId="0" borderId="0"/>
    <xf numFmtId="165" fontId="3" fillId="0" borderId="0" applyFont="0" applyFill="0" applyBorder="0" applyAlignment="0" applyProtection="0"/>
    <xf numFmtId="165" fontId="4" fillId="0" borderId="0" applyFont="0" applyFill="0" applyBorder="0" applyAlignment="0" applyProtection="0"/>
    <xf numFmtId="0" fontId="1" fillId="0" borderId="0"/>
    <xf numFmtId="9" fontId="2" fillId="0" borderId="0" applyFont="0" applyFill="0" applyBorder="0" applyAlignment="0" applyProtection="0"/>
  </cellStyleXfs>
  <cellXfs count="267">
    <xf numFmtId="0" fontId="0" fillId="0" borderId="0" xfId="0"/>
    <xf numFmtId="0" fontId="5" fillId="0" borderId="0" xfId="0" applyFont="1" applyProtection="1">
      <protection locked="0"/>
    </xf>
    <xf numFmtId="0" fontId="5" fillId="0" borderId="0" xfId="0" applyFont="1" applyAlignment="1" applyProtection="1">
      <alignment wrapText="1"/>
      <protection locked="0"/>
    </xf>
    <xf numFmtId="2" fontId="5" fillId="0" borderId="1"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68" fontId="5" fillId="0" borderId="1" xfId="1" applyNumberFormat="1" applyFont="1" applyFill="1" applyBorder="1" applyAlignment="1" applyProtection="1">
      <alignment horizontal="right" vertical="center"/>
      <protection locked="0"/>
    </xf>
    <xf numFmtId="0" fontId="5" fillId="0" borderId="0" xfId="0" applyFont="1" applyAlignment="1" applyProtection="1">
      <alignment vertical="center"/>
      <protection locked="0"/>
    </xf>
    <xf numFmtId="167" fontId="5" fillId="0" borderId="1" xfId="1" applyNumberFormat="1" applyFont="1" applyFill="1" applyBorder="1" applyAlignment="1" applyProtection="1">
      <alignment horizontal="center" vertical="center"/>
      <protection locked="0"/>
    </xf>
    <xf numFmtId="167" fontId="5" fillId="0" borderId="1" xfId="0"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0" fontId="12" fillId="0" borderId="0" xfId="0" applyFont="1" applyAlignment="1" applyProtection="1">
      <alignment horizontal="center"/>
      <protection locked="0"/>
    </xf>
    <xf numFmtId="0" fontId="11" fillId="0" borderId="1" xfId="0" applyFont="1" applyBorder="1" applyAlignment="1" applyProtection="1">
      <alignment horizontal="center" vertical="center"/>
      <protection locked="0"/>
    </xf>
    <xf numFmtId="2" fontId="5" fillId="0" borderId="1" xfId="0" applyNumberFormat="1" applyFont="1" applyBorder="1" applyAlignment="1" applyProtection="1">
      <alignment horizontal="right" vertical="center" indent="1"/>
      <protection locked="0"/>
    </xf>
    <xf numFmtId="2" fontId="5" fillId="0" borderId="1" xfId="1" applyNumberFormat="1" applyFont="1" applyFill="1" applyBorder="1" applyAlignment="1" applyProtection="1">
      <alignment horizontal="right" vertical="center" indent="1"/>
      <protection locked="0"/>
    </xf>
    <xf numFmtId="4" fontId="5" fillId="0" borderId="1" xfId="1" applyNumberFormat="1" applyFont="1" applyFill="1" applyBorder="1" applyAlignment="1" applyProtection="1">
      <alignment horizontal="right" vertical="center" indent="1"/>
      <protection locked="0"/>
    </xf>
    <xf numFmtId="166" fontId="5" fillId="0" borderId="1" xfId="0" applyNumberFormat="1" applyFont="1" applyBorder="1" applyAlignment="1" applyProtection="1">
      <alignment horizontal="center" vertical="center"/>
      <protection locked="0"/>
    </xf>
    <xf numFmtId="4" fontId="5" fillId="0" borderId="1" xfId="0" applyNumberFormat="1" applyFont="1" applyBorder="1" applyAlignment="1" applyProtection="1">
      <alignment horizontal="right" vertical="center" indent="1"/>
      <protection locked="0"/>
    </xf>
    <xf numFmtId="0" fontId="5" fillId="0" borderId="1" xfId="1" applyNumberFormat="1" applyFont="1" applyFill="1" applyBorder="1" applyAlignment="1" applyProtection="1">
      <alignment horizontal="center" vertical="center"/>
      <protection locked="0"/>
    </xf>
    <xf numFmtId="164" fontId="11" fillId="0" borderId="1" xfId="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3" fontId="5" fillId="0" borderId="1" xfId="1" applyNumberFormat="1" applyFont="1" applyFill="1" applyBorder="1" applyAlignment="1" applyProtection="1">
      <alignment horizontal="center" vertical="center"/>
      <protection locked="0"/>
    </xf>
    <xf numFmtId="9" fontId="5" fillId="0" borderId="5" xfId="7" applyFont="1" applyFill="1" applyBorder="1" applyAlignment="1" applyProtection="1">
      <alignment horizontal="center" vertical="center"/>
      <protection locked="0"/>
    </xf>
    <xf numFmtId="2" fontId="5" fillId="0" borderId="1" xfId="0" applyNumberFormat="1" applyFont="1" applyBorder="1" applyAlignment="1" applyProtection="1">
      <alignment horizontal="right" vertical="center" wrapText="1" indent="1"/>
      <protection locked="0"/>
    </xf>
    <xf numFmtId="170" fontId="5" fillId="0" borderId="1" xfId="1" applyNumberFormat="1" applyFont="1" applyFill="1" applyBorder="1" applyAlignment="1" applyProtection="1">
      <alignment horizontal="center" vertical="center"/>
      <protection locked="0"/>
    </xf>
    <xf numFmtId="4" fontId="5" fillId="0" borderId="0" xfId="0" applyNumberFormat="1" applyFont="1" applyAlignment="1" applyProtection="1">
      <alignment horizontal="center" vertical="center"/>
      <protection locked="0"/>
    </xf>
    <xf numFmtId="0" fontId="5" fillId="0" borderId="0" xfId="0" applyFont="1" applyAlignment="1" applyProtection="1">
      <alignment horizontal="left" wrapText="1" indent="1"/>
      <protection locked="0"/>
    </xf>
    <xf numFmtId="0" fontId="11" fillId="0" borderId="1" xfId="0" applyFont="1" applyBorder="1" applyAlignment="1" applyProtection="1">
      <alignment horizontal="left" vertical="center" wrapText="1" indent="1"/>
      <protection locked="0"/>
    </xf>
    <xf numFmtId="0" fontId="5" fillId="0" borderId="1" xfId="0" applyFont="1" applyBorder="1" applyAlignment="1">
      <alignment horizontal="left" vertical="center" wrapText="1" indent="1"/>
    </xf>
    <xf numFmtId="0" fontId="5" fillId="0" borderId="0" xfId="0" applyFont="1" applyAlignment="1" applyProtection="1">
      <alignment horizontal="left" indent="1"/>
      <protection locked="0"/>
    </xf>
    <xf numFmtId="0" fontId="9"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top" wrapText="1" indent="1"/>
      <protection locked="0"/>
    </xf>
    <xf numFmtId="0" fontId="5" fillId="0" borderId="6" xfId="0" applyFont="1" applyBorder="1" applyAlignment="1" applyProtection="1">
      <alignment horizontal="left" indent="1"/>
      <protection locked="0"/>
    </xf>
    <xf numFmtId="0" fontId="5" fillId="0" borderId="7" xfId="0" applyFont="1" applyBorder="1" applyAlignment="1" applyProtection="1">
      <alignment horizontal="left" indent="1"/>
      <protection locked="0"/>
    </xf>
    <xf numFmtId="0" fontId="9" fillId="0" borderId="6" xfId="0" applyFont="1" applyBorder="1" applyAlignment="1" applyProtection="1">
      <alignment horizontal="left" vertical="center" wrapText="1" indent="1"/>
      <protection locked="0"/>
    </xf>
    <xf numFmtId="0" fontId="5" fillId="0" borderId="6" xfId="0" applyFont="1" applyBorder="1" applyAlignment="1" applyProtection="1">
      <alignment horizontal="left" wrapText="1" indent="1"/>
      <protection locked="0"/>
    </xf>
    <xf numFmtId="0" fontId="6" fillId="0" borderId="6" xfId="0" applyFont="1" applyBorder="1" applyAlignment="1" applyProtection="1">
      <alignment horizontal="left" vertical="top" wrapText="1" indent="1"/>
      <protection locked="0"/>
    </xf>
    <xf numFmtId="0" fontId="6" fillId="0" borderId="7" xfId="0" applyFont="1" applyBorder="1" applyAlignment="1" applyProtection="1">
      <alignment horizontal="left" vertical="top" wrapText="1" indent="1"/>
      <protection locked="0"/>
    </xf>
    <xf numFmtId="0" fontId="6" fillId="0" borderId="0" xfId="0" applyFont="1" applyAlignment="1" applyProtection="1">
      <alignment horizontal="left" vertical="top" wrapText="1" indent="1"/>
      <protection locked="0"/>
    </xf>
    <xf numFmtId="0" fontId="12" fillId="0" borderId="0" xfId="0" applyFont="1" applyAlignment="1" applyProtection="1">
      <alignment horizontal="left" indent="1"/>
      <protection locked="0"/>
    </xf>
    <xf numFmtId="0" fontId="5" fillId="0" borderId="5" xfId="1" applyNumberFormat="1" applyFont="1" applyFill="1" applyBorder="1" applyAlignment="1" applyProtection="1">
      <alignment horizontal="center" vertical="center"/>
      <protection locked="0"/>
    </xf>
    <xf numFmtId="0" fontId="5" fillId="0" borderId="6"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5" xfId="0" applyFont="1" applyBorder="1" applyAlignment="1" applyProtection="1">
      <alignment vertical="center"/>
      <protection locked="0"/>
    </xf>
    <xf numFmtId="0" fontId="5" fillId="0" borderId="5" xfId="0" applyFont="1" applyBorder="1" applyAlignment="1">
      <alignment horizontal="left" vertical="center" wrapText="1" indent="1"/>
    </xf>
    <xf numFmtId="1" fontId="5" fillId="0" borderId="1" xfId="1" applyNumberFormat="1" applyFont="1" applyFill="1" applyBorder="1" applyAlignment="1" applyProtection="1">
      <alignment horizontal="center" vertical="center"/>
      <protection locked="0"/>
    </xf>
    <xf numFmtId="0" fontId="5" fillId="0" borderId="0" xfId="0" applyFont="1" applyAlignment="1">
      <alignment horizontal="left" vertical="center" wrapText="1" indent="1"/>
    </xf>
    <xf numFmtId="167" fontId="5" fillId="0" borderId="1" xfId="1" applyNumberFormat="1" applyFont="1" applyFill="1" applyBorder="1" applyAlignment="1" applyProtection="1">
      <alignment horizontal="right" vertical="center" indent="1"/>
      <protection locked="0"/>
    </xf>
    <xf numFmtId="171" fontId="5" fillId="0" borderId="1" xfId="7" applyNumberFormat="1" applyFont="1" applyFill="1" applyBorder="1" applyAlignment="1" applyProtection="1">
      <alignment horizontal="center" vertical="center"/>
      <protection locked="0"/>
    </xf>
    <xf numFmtId="1" fontId="11" fillId="0" borderId="1" xfId="0" applyNumberFormat="1" applyFont="1" applyBorder="1" applyAlignment="1" applyProtection="1">
      <alignment horizontal="center" vertical="center"/>
      <protection locked="0"/>
    </xf>
    <xf numFmtId="0" fontId="5" fillId="0" borderId="8" xfId="0" applyFont="1" applyBorder="1" applyAlignment="1" applyProtection="1">
      <alignment horizontal="left" vertical="center" wrapText="1" indent="1"/>
      <protection locked="0"/>
    </xf>
    <xf numFmtId="0" fontId="5" fillId="0" borderId="3" xfId="0" applyFont="1" applyBorder="1" applyAlignment="1" applyProtection="1">
      <alignment horizontal="left" vertical="center" wrapText="1" indent="1"/>
      <protection locked="0"/>
    </xf>
    <xf numFmtId="166" fontId="5" fillId="0" borderId="1" xfId="0" applyNumberFormat="1" applyFont="1" applyBorder="1" applyAlignment="1" applyProtection="1">
      <alignment horizontal="right" vertical="center" indent="1"/>
      <protection locked="0"/>
    </xf>
    <xf numFmtId="0" fontId="5" fillId="0" borderId="13" xfId="0" applyFont="1" applyBorder="1" applyAlignment="1" applyProtection="1">
      <alignment vertical="center" wrapText="1"/>
      <protection locked="0"/>
    </xf>
    <xf numFmtId="2" fontId="11" fillId="0" borderId="1" xfId="0" applyNumberFormat="1" applyFont="1" applyBorder="1" applyProtection="1">
      <protection locked="0"/>
    </xf>
    <xf numFmtId="0" fontId="11" fillId="0" borderId="1" xfId="0" applyFont="1" applyBorder="1" applyAlignment="1" applyProtection="1">
      <alignment horizontal="center" vertical="center" wrapText="1"/>
      <protection locked="0"/>
    </xf>
    <xf numFmtId="171" fontId="5" fillId="0" borderId="6" xfId="7" applyNumberFormat="1" applyFont="1" applyFill="1" applyBorder="1" applyAlignment="1" applyProtection="1">
      <alignment horizontal="center" vertical="center"/>
      <protection locked="0"/>
    </xf>
    <xf numFmtId="0" fontId="5" fillId="0" borderId="1" xfId="0" applyFont="1" applyBorder="1" applyProtection="1">
      <protection locked="0"/>
    </xf>
    <xf numFmtId="4" fontId="11" fillId="0" borderId="1" xfId="0" applyNumberFormat="1" applyFont="1" applyBorder="1" applyAlignment="1" applyProtection="1">
      <alignment vertical="center"/>
      <protection locked="0"/>
    </xf>
    <xf numFmtId="0" fontId="5" fillId="0" borderId="7" xfId="0" applyFont="1" applyBorder="1" applyAlignment="1" applyProtection="1">
      <alignment horizontal="left" vertical="top" wrapText="1" indent="1"/>
      <protection locked="0"/>
    </xf>
    <xf numFmtId="0" fontId="5" fillId="0" borderId="6" xfId="0" applyFont="1" applyBorder="1" applyProtection="1">
      <protection locked="0"/>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 xfId="0" applyFont="1" applyBorder="1" applyAlignment="1" applyProtection="1">
      <alignment horizontal="left" vertical="center" wrapText="1"/>
      <protection locked="0"/>
    </xf>
    <xf numFmtId="164" fontId="5" fillId="0" borderId="1" xfId="1" applyFont="1" applyFill="1" applyBorder="1" applyAlignment="1" applyProtection="1">
      <alignment horizontal="center" vertical="center"/>
      <protection locked="0"/>
    </xf>
    <xf numFmtId="2" fontId="5" fillId="0" borderId="1" xfId="0" applyNumberFormat="1"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166" fontId="5" fillId="0" borderId="1" xfId="0" applyNumberFormat="1" applyFont="1" applyBorder="1" applyAlignment="1" applyProtection="1">
      <alignment horizontal="right" vertical="center"/>
      <protection locked="0"/>
    </xf>
    <xf numFmtId="0" fontId="12" fillId="0" borderId="0" xfId="0" applyFont="1" applyAlignment="1" applyProtection="1">
      <alignment horizontal="left" vertical="center"/>
      <protection locked="0"/>
    </xf>
    <xf numFmtId="0" fontId="5" fillId="0" borderId="1" xfId="0" applyFont="1" applyBorder="1" applyAlignment="1" applyProtection="1">
      <alignment horizontal="right" vertical="center" indent="1"/>
      <protection locked="0"/>
    </xf>
    <xf numFmtId="167" fontId="11" fillId="0" borderId="1" xfId="0" applyNumberFormat="1" applyFont="1" applyBorder="1" applyAlignment="1" applyProtection="1">
      <alignment horizontal="right" vertical="center" indent="1"/>
      <protection locked="0"/>
    </xf>
    <xf numFmtId="172" fontId="11" fillId="0" borderId="1" xfId="1" applyNumberFormat="1" applyFont="1" applyFill="1" applyBorder="1" applyAlignment="1" applyProtection="1">
      <alignment horizontal="right" vertical="center"/>
      <protection locked="0"/>
    </xf>
    <xf numFmtId="173" fontId="11" fillId="0" borderId="1" xfId="1" applyNumberFormat="1" applyFont="1" applyFill="1" applyBorder="1" applyAlignment="1" applyProtection="1">
      <alignment horizontal="center" vertical="center"/>
      <protection locked="0"/>
    </xf>
    <xf numFmtId="173" fontId="11" fillId="0" borderId="1" xfId="7" applyNumberFormat="1" applyFont="1" applyFill="1" applyBorder="1" applyAlignment="1" applyProtection="1">
      <alignment horizontal="center" vertical="center"/>
      <protection locked="0"/>
    </xf>
    <xf numFmtId="173" fontId="11" fillId="0" borderId="1" xfId="1" applyNumberFormat="1" applyFont="1" applyFill="1" applyBorder="1" applyAlignment="1" applyProtection="1">
      <alignment vertical="center"/>
      <protection locked="0"/>
    </xf>
    <xf numFmtId="166" fontId="11" fillId="0" borderId="1" xfId="0" applyNumberFormat="1" applyFont="1" applyBorder="1" applyAlignment="1" applyProtection="1">
      <alignment horizontal="right" vertical="center" indent="1"/>
      <protection locked="0"/>
    </xf>
    <xf numFmtId="167" fontId="11" fillId="0" borderId="1" xfId="1" applyNumberFormat="1" applyFont="1" applyFill="1" applyBorder="1" applyAlignment="1" applyProtection="1">
      <alignment horizontal="right" vertical="center" indent="1"/>
      <protection locked="0"/>
    </xf>
    <xf numFmtId="173" fontId="11" fillId="0" borderId="1" xfId="1" applyNumberFormat="1" applyFont="1" applyFill="1" applyBorder="1" applyAlignment="1" applyProtection="1">
      <alignment horizontal="center" vertical="center"/>
    </xf>
    <xf numFmtId="173" fontId="5" fillId="0" borderId="1" xfId="1" applyNumberFormat="1" applyFont="1" applyFill="1" applyBorder="1" applyAlignment="1" applyProtection="1">
      <alignment horizontal="center" vertical="center"/>
    </xf>
    <xf numFmtId="173" fontId="14" fillId="0" borderId="1" xfId="0" applyNumberFormat="1" applyFont="1" applyBorder="1" applyProtection="1">
      <protection locked="0"/>
    </xf>
    <xf numFmtId="166" fontId="5" fillId="0" borderId="1" xfId="1" applyNumberFormat="1" applyFont="1" applyFill="1" applyBorder="1" applyAlignment="1" applyProtection="1">
      <alignment horizontal="right" vertical="center" indent="1"/>
      <protection locked="0"/>
    </xf>
    <xf numFmtId="166" fontId="5" fillId="0" borderId="1" xfId="0" applyNumberFormat="1" applyFont="1" applyBorder="1" applyAlignment="1" applyProtection="1">
      <alignment horizontal="right" vertical="center" wrapText="1" indent="1"/>
      <protection locked="0"/>
    </xf>
    <xf numFmtId="173" fontId="5" fillId="0" borderId="1" xfId="1" applyNumberFormat="1" applyFont="1" applyFill="1" applyBorder="1" applyAlignment="1" applyProtection="1">
      <alignment horizontal="right" vertical="center"/>
      <protection locked="0"/>
    </xf>
    <xf numFmtId="0" fontId="5" fillId="0" borderId="0" xfId="0" applyFont="1"/>
    <xf numFmtId="0" fontId="5" fillId="0" borderId="0" xfId="0" applyFont="1" applyAlignment="1">
      <alignment vertical="center"/>
    </xf>
    <xf numFmtId="0" fontId="8" fillId="0" borderId="0" xfId="0" applyFont="1"/>
    <xf numFmtId="173" fontId="5" fillId="0" borderId="0" xfId="0" applyNumberFormat="1" applyFont="1"/>
    <xf numFmtId="173" fontId="5" fillId="0" borderId="0" xfId="0" applyNumberFormat="1" applyFont="1" applyAlignment="1">
      <alignment wrapText="1"/>
    </xf>
    <xf numFmtId="0" fontId="13" fillId="0" borderId="0" xfId="0" applyFont="1"/>
    <xf numFmtId="0" fontId="14" fillId="0" borderId="0" xfId="0" applyFont="1"/>
    <xf numFmtId="0" fontId="13" fillId="0" borderId="0" xfId="0" applyFont="1" applyAlignment="1">
      <alignment wrapText="1"/>
    </xf>
    <xf numFmtId="0" fontId="14" fillId="0" borderId="0" xfId="0" applyFont="1" applyAlignment="1">
      <alignment wrapText="1"/>
    </xf>
    <xf numFmtId="173"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3" fontId="11" fillId="0" borderId="1" xfId="0" applyNumberFormat="1" applyFont="1" applyBorder="1" applyAlignment="1">
      <alignment horizontal="center" vertical="center"/>
    </xf>
    <xf numFmtId="173" fontId="11" fillId="0" borderId="7" xfId="1" applyNumberFormat="1" applyFont="1" applyFill="1" applyBorder="1" applyAlignment="1" applyProtection="1">
      <alignment horizontal="center" vertical="center"/>
    </xf>
    <xf numFmtId="43" fontId="13" fillId="0" borderId="0" xfId="0" applyNumberFormat="1" applyFont="1" applyAlignment="1">
      <alignment horizontal="right"/>
    </xf>
    <xf numFmtId="43" fontId="16" fillId="0" borderId="0" xfId="0" applyNumberFormat="1" applyFont="1"/>
    <xf numFmtId="43" fontId="13" fillId="0" borderId="0" xfId="0" applyNumberFormat="1" applyFont="1"/>
    <xf numFmtId="173" fontId="11" fillId="0" borderId="1" xfId="1" applyNumberFormat="1" applyFont="1" applyFill="1" applyBorder="1" applyAlignment="1" applyProtection="1">
      <alignment vertical="center"/>
    </xf>
    <xf numFmtId="173" fontId="5" fillId="0" borderId="0" xfId="1" applyNumberFormat="1" applyFont="1" applyFill="1" applyBorder="1" applyAlignment="1" applyProtection="1">
      <alignment horizontal="center" vertical="center"/>
    </xf>
    <xf numFmtId="0" fontId="17" fillId="0" borderId="0" xfId="0" applyFont="1"/>
    <xf numFmtId="0" fontId="14" fillId="0" borderId="0" xfId="0" applyFont="1" applyAlignment="1">
      <alignment vertical="center"/>
    </xf>
    <xf numFmtId="173" fontId="14" fillId="0" borderId="0" xfId="0" applyNumberFormat="1" applyFont="1"/>
    <xf numFmtId="173" fontId="12" fillId="0" borderId="0" xfId="0" applyNumberFormat="1" applyFont="1" applyAlignment="1">
      <alignment horizontal="left"/>
    </xf>
    <xf numFmtId="0" fontId="13" fillId="0" borderId="0" xfId="0" applyFont="1" applyAlignment="1">
      <alignment horizontal="center" vertical="center"/>
    </xf>
    <xf numFmtId="167" fontId="5" fillId="0" borderId="1" xfId="0" applyNumberFormat="1" applyFont="1" applyBorder="1" applyAlignment="1" applyProtection="1">
      <alignment horizontal="right" vertical="center" indent="1"/>
      <protection locked="0"/>
    </xf>
    <xf numFmtId="0" fontId="5" fillId="0" borderId="5" xfId="0" applyFont="1" applyBorder="1" applyAlignment="1" applyProtection="1">
      <alignment horizontal="left" vertical="distributed" wrapText="1" indent="1"/>
      <protection locked="0"/>
    </xf>
    <xf numFmtId="174" fontId="11" fillId="0" borderId="1" xfId="0" applyNumberFormat="1" applyFont="1" applyBorder="1" applyAlignment="1" applyProtection="1">
      <alignment vertical="center"/>
      <protection locked="0"/>
    </xf>
    <xf numFmtId="166" fontId="5" fillId="0" borderId="1" xfId="0" applyNumberFormat="1" applyFont="1" applyBorder="1" applyAlignment="1">
      <alignment horizontal="right" vertical="center" indent="1"/>
    </xf>
    <xf numFmtId="173" fontId="5" fillId="0" borderId="1" xfId="1" applyNumberFormat="1" applyFont="1" applyFill="1" applyBorder="1" applyAlignment="1" applyProtection="1">
      <alignment vertical="center"/>
      <protection locked="0"/>
    </xf>
    <xf numFmtId="164" fontId="5" fillId="0" borderId="1" xfId="7" applyNumberFormat="1" applyFont="1" applyFill="1" applyBorder="1" applyAlignment="1" applyProtection="1">
      <alignment horizontal="center" vertical="center"/>
      <protection locked="0"/>
    </xf>
    <xf numFmtId="171" fontId="5" fillId="0" borderId="1" xfId="7" applyNumberFormat="1" applyFont="1" applyFill="1" applyBorder="1" applyAlignment="1" applyProtection="1">
      <alignment horizontal="right" vertical="center" indent="1"/>
      <protection locked="0"/>
    </xf>
    <xf numFmtId="171" fontId="5" fillId="0" borderId="1" xfId="7" applyNumberFormat="1" applyFont="1" applyFill="1" applyBorder="1" applyAlignment="1" applyProtection="1">
      <alignment horizontal="right" vertical="center"/>
      <protection locked="0"/>
    </xf>
    <xf numFmtId="0" fontId="5" fillId="0" borderId="7" xfId="0" applyFont="1" applyBorder="1" applyProtection="1">
      <protection locked="0"/>
    </xf>
    <xf numFmtId="166" fontId="5" fillId="0" borderId="5" xfId="0" applyNumberFormat="1" applyFont="1" applyBorder="1" applyAlignment="1" applyProtection="1">
      <alignment horizontal="right" vertical="center" indent="1"/>
      <protection locked="0"/>
    </xf>
    <xf numFmtId="0" fontId="5" fillId="0" borderId="15" xfId="0" applyFont="1" applyBorder="1" applyAlignment="1" applyProtection="1">
      <alignment horizontal="left" vertical="center" wrapText="1" indent="1"/>
      <protection locked="0"/>
    </xf>
    <xf numFmtId="166" fontId="11" fillId="0" borderId="7" xfId="0" applyNumberFormat="1" applyFont="1" applyBorder="1" applyAlignment="1" applyProtection="1">
      <alignment horizontal="right" vertical="center" indent="1"/>
      <protection locked="0"/>
    </xf>
    <xf numFmtId="0" fontId="5" fillId="0" borderId="1" xfId="0" applyFont="1" applyBorder="1" applyAlignment="1" applyProtection="1">
      <alignment vertical="center" wrapText="1"/>
      <protection locked="0"/>
    </xf>
    <xf numFmtId="43" fontId="11" fillId="0" borderId="7" xfId="0" applyNumberFormat="1"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8" fillId="0" borderId="0" xfId="2" applyFont="1" applyAlignment="1" applyProtection="1">
      <alignment horizontal="center" vertical="center" wrapText="1"/>
      <protection locked="0"/>
    </xf>
    <xf numFmtId="0" fontId="14" fillId="0" borderId="0" xfId="0" applyFont="1" applyProtection="1">
      <protection locked="0"/>
    </xf>
    <xf numFmtId="0" fontId="17" fillId="0" borderId="0" xfId="0" applyFont="1" applyProtection="1">
      <protection locked="0"/>
    </xf>
    <xf numFmtId="0" fontId="14" fillId="0" borderId="0" xfId="0" applyFont="1" applyAlignment="1" applyProtection="1">
      <alignment vertical="center"/>
      <protection locked="0"/>
    </xf>
    <xf numFmtId="0" fontId="10" fillId="0" borderId="8"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5" fillId="0" borderId="1" xfId="0" applyFont="1" applyBorder="1" applyAlignment="1" applyProtection="1">
      <alignment horizontal="left" vertical="center" indent="1"/>
      <protection locked="0"/>
    </xf>
    <xf numFmtId="0" fontId="15" fillId="0" borderId="1" xfId="0" applyFont="1" applyBorder="1" applyAlignment="1" applyProtection="1">
      <alignment horizontal="left" vertical="center" wrapText="1" indent="1"/>
      <protection locked="0"/>
    </xf>
    <xf numFmtId="0" fontId="11" fillId="0" borderId="1"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167" fontId="5" fillId="0" borderId="0" xfId="0" applyNumberFormat="1" applyFont="1" applyAlignment="1" applyProtection="1">
      <alignment horizontal="center" vertical="center"/>
      <protection locked="0"/>
    </xf>
    <xf numFmtId="173" fontId="11" fillId="0" borderId="1" xfId="1" applyNumberFormat="1" applyFont="1" applyFill="1" applyBorder="1" applyAlignment="1" applyProtection="1">
      <alignment horizontal="right" vertical="center" indent="1"/>
      <protection locked="0"/>
    </xf>
    <xf numFmtId="175" fontId="5" fillId="0" borderId="0" xfId="0" applyNumberFormat="1" applyFont="1" applyProtection="1">
      <protection locked="0"/>
    </xf>
    <xf numFmtId="0" fontId="5" fillId="0" borderId="5" xfId="0" applyFont="1" applyBorder="1" applyAlignment="1" applyProtection="1">
      <alignment vertical="center" wrapText="1"/>
      <protection locked="0"/>
    </xf>
    <xf numFmtId="173" fontId="11" fillId="0" borderId="5" xfId="1"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wrapText="1" indent="1"/>
      <protection locked="0"/>
    </xf>
    <xf numFmtId="0" fontId="5" fillId="0" borderId="5" xfId="0" applyFont="1" applyBorder="1" applyAlignment="1" applyProtection="1">
      <alignment horizontal="justify" vertical="center" wrapText="1"/>
      <protection locked="0"/>
    </xf>
    <xf numFmtId="0" fontId="5" fillId="0" borderId="1" xfId="0" applyFont="1" applyBorder="1" applyAlignment="1">
      <alignment horizontal="center" vertical="center" wrapText="1"/>
    </xf>
    <xf numFmtId="0" fontId="5" fillId="0" borderId="6"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9" fontId="5" fillId="0" borderId="1" xfId="7" applyFont="1" applyFill="1" applyBorder="1" applyAlignment="1" applyProtection="1">
      <alignment horizontal="center" vertical="center"/>
      <protection locked="0"/>
    </xf>
    <xf numFmtId="9" fontId="5" fillId="0" borderId="7" xfId="7" applyFont="1" applyBorder="1" applyAlignment="1" applyProtection="1">
      <alignment horizontal="center" vertical="center"/>
      <protection locked="0"/>
    </xf>
    <xf numFmtId="0" fontId="5" fillId="0" borderId="13" xfId="0" applyFont="1" applyBorder="1" applyAlignment="1" applyProtection="1">
      <alignment horizontal="left" vertical="center" wrapText="1" indent="1"/>
      <protection locked="0"/>
    </xf>
    <xf numFmtId="0" fontId="5" fillId="0" borderId="1" xfId="7" applyNumberFormat="1" applyFont="1" applyFill="1" applyBorder="1" applyAlignment="1" applyProtection="1">
      <alignment horizontal="center" vertical="center"/>
      <protection locked="0"/>
    </xf>
    <xf numFmtId="166" fontId="11" fillId="0" borderId="1" xfId="7" applyNumberFormat="1" applyFont="1" applyFill="1" applyBorder="1" applyAlignment="1" applyProtection="1">
      <alignment horizontal="right" vertical="center" indent="1"/>
      <protection locked="0"/>
    </xf>
    <xf numFmtId="166" fontId="5" fillId="0" borderId="1" xfId="7" applyNumberFormat="1" applyFont="1" applyFill="1" applyBorder="1" applyAlignment="1" applyProtection="1">
      <alignment horizontal="right" vertical="center" indent="1"/>
      <protection locked="0"/>
    </xf>
    <xf numFmtId="0" fontId="5" fillId="0" borderId="13" xfId="0" applyFont="1" applyBorder="1" applyAlignment="1" applyProtection="1">
      <alignment horizontal="left" vertical="center" wrapText="1"/>
      <protection locked="0"/>
    </xf>
    <xf numFmtId="171" fontId="5" fillId="0" borderId="1" xfId="0" applyNumberFormat="1" applyFont="1" applyBorder="1" applyAlignment="1" applyProtection="1">
      <alignment horizontal="right" vertical="center" indent="1"/>
      <protection locked="0"/>
    </xf>
    <xf numFmtId="0" fontId="5" fillId="0" borderId="3" xfId="0" applyFont="1" applyBorder="1" applyAlignment="1" applyProtection="1">
      <alignment horizontal="center" vertical="center"/>
      <protection locked="0"/>
    </xf>
    <xf numFmtId="171" fontId="5" fillId="0" borderId="1" xfId="7" applyNumberFormat="1" applyFont="1" applyBorder="1" applyAlignment="1" applyProtection="1">
      <alignment horizontal="right" vertical="center" indent="1"/>
      <protection locked="0"/>
    </xf>
    <xf numFmtId="171" fontId="5" fillId="0" borderId="1" xfId="7" applyNumberFormat="1" applyFont="1" applyBorder="1" applyAlignment="1" applyProtection="1">
      <alignment horizontal="center" vertical="center"/>
      <protection locked="0"/>
    </xf>
    <xf numFmtId="171" fontId="5" fillId="0" borderId="7" xfId="7" applyNumberFormat="1" applyFont="1" applyFill="1" applyBorder="1" applyAlignment="1" applyProtection="1">
      <alignment horizontal="right" vertical="center" indent="1"/>
      <protection locked="0"/>
    </xf>
    <xf numFmtId="0" fontId="5" fillId="0" borderId="1" xfId="0" applyFont="1" applyBorder="1" applyAlignment="1">
      <alignment horizontal="justify" vertical="center" wrapText="1"/>
    </xf>
    <xf numFmtId="0" fontId="7" fillId="0" borderId="0" xfId="0" applyFont="1" applyAlignment="1" applyProtection="1">
      <alignment horizontal="left" vertical="center" wrapText="1" indent="2"/>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indent="1"/>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5"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171" fontId="5" fillId="0" borderId="7" xfId="7" applyNumberFormat="1" applyFont="1" applyFill="1" applyBorder="1" applyAlignment="1" applyProtection="1">
      <alignment horizontal="center" vertical="center"/>
      <protection locked="0"/>
    </xf>
    <xf numFmtId="173" fontId="5" fillId="0" borderId="7" xfId="1" applyNumberFormat="1"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173" fontId="5" fillId="0" borderId="1" xfId="1" applyNumberFormat="1" applyFont="1" applyFill="1" applyBorder="1" applyAlignment="1" applyProtection="1">
      <alignment horizontal="center" vertical="center"/>
      <protection locked="0"/>
    </xf>
    <xf numFmtId="0" fontId="9" fillId="0" borderId="5" xfId="0" applyFont="1" applyBorder="1" applyAlignment="1">
      <alignment horizontal="left" vertical="center" wrapText="1" indent="1"/>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indent="2"/>
      <protection locked="0"/>
    </xf>
    <xf numFmtId="0" fontId="7" fillId="0" borderId="6" xfId="0" applyFont="1" applyBorder="1" applyAlignment="1" applyProtection="1">
      <alignment horizontal="left" vertical="center" wrapText="1" indent="2"/>
      <protection locked="0"/>
    </xf>
    <xf numFmtId="0" fontId="7" fillId="0" borderId="7" xfId="0" applyFont="1" applyBorder="1" applyAlignment="1" applyProtection="1">
      <alignment horizontal="left" vertical="center" wrapText="1" indent="2"/>
      <protection locked="0"/>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169" fontId="11" fillId="0" borderId="5" xfId="0" applyNumberFormat="1" applyFont="1" applyBorder="1" applyAlignment="1" applyProtection="1">
      <alignment horizontal="center" vertical="center" wrapText="1"/>
      <protection locked="0"/>
    </xf>
    <xf numFmtId="169" fontId="11" fillId="0" borderId="6" xfId="0" applyNumberFormat="1" applyFont="1" applyBorder="1" applyAlignment="1" applyProtection="1">
      <alignment horizontal="center" vertical="center" wrapText="1"/>
      <protection locked="0"/>
    </xf>
    <xf numFmtId="169" fontId="11" fillId="0" borderId="7"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indent="2"/>
      <protection locked="0"/>
    </xf>
    <xf numFmtId="0" fontId="7" fillId="0" borderId="0" xfId="0" applyFont="1" applyAlignment="1" applyProtection="1">
      <alignment horizontal="left" vertical="center" wrapText="1" indent="2"/>
      <protection locked="0"/>
    </xf>
    <xf numFmtId="0" fontId="7" fillId="0" borderId="9" xfId="0" applyFont="1" applyBorder="1" applyAlignment="1" applyProtection="1">
      <alignment horizontal="left" vertical="center" wrapText="1" indent="2"/>
      <protection locked="0"/>
    </xf>
    <xf numFmtId="0" fontId="5"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73" fontId="5"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173" fontId="15" fillId="0" borderId="1" xfId="0" applyNumberFormat="1" applyFont="1" applyBorder="1" applyAlignment="1">
      <alignment horizontal="center" vertical="center"/>
    </xf>
    <xf numFmtId="173" fontId="15" fillId="0" borderId="1"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43" fontId="5" fillId="0" borderId="5" xfId="0" applyNumberFormat="1" applyFont="1" applyBorder="1" applyAlignment="1" applyProtection="1">
      <alignment horizontal="center"/>
      <protection locked="0"/>
    </xf>
    <xf numFmtId="43" fontId="5" fillId="0" borderId="6" xfId="0" applyNumberFormat="1" applyFont="1" applyBorder="1" applyAlignment="1" applyProtection="1">
      <alignment horizontal="center"/>
      <protection locked="0"/>
    </xf>
    <xf numFmtId="43" fontId="5" fillId="0" borderId="7" xfId="0" applyNumberFormat="1" applyFont="1" applyBorder="1" applyAlignment="1" applyProtection="1">
      <alignment horizontal="center"/>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69" fontId="11" fillId="0" borderId="5" xfId="0" applyNumberFormat="1" applyFont="1" applyBorder="1" applyAlignment="1" applyProtection="1">
      <alignment horizontal="center" vertical="center"/>
      <protection locked="0"/>
    </xf>
    <xf numFmtId="169" fontId="11" fillId="0" borderId="6"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pplyProtection="1">
      <alignment horizontal="center" vertical="center" wrapText="1"/>
      <protection locked="0"/>
    </xf>
    <xf numFmtId="173" fontId="5" fillId="0" borderId="1" xfId="1" applyNumberFormat="1"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inden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4" fontId="5" fillId="0" borderId="5" xfId="0" applyNumberFormat="1" applyFont="1" applyBorder="1" applyAlignment="1" applyProtection="1">
      <alignment horizontal="right" vertical="center" indent="1"/>
      <protection locked="0"/>
    </xf>
    <xf numFmtId="4" fontId="5" fillId="0" borderId="7" xfId="0" applyNumberFormat="1" applyFont="1" applyBorder="1" applyAlignment="1" applyProtection="1">
      <alignment horizontal="right" vertical="center" indent="1"/>
      <protection locked="0"/>
    </xf>
    <xf numFmtId="165" fontId="5" fillId="0" borderId="5" xfId="4" applyFont="1" applyFill="1" applyBorder="1" applyAlignment="1" applyProtection="1">
      <alignment horizontal="right" vertical="center" indent="1"/>
      <protection locked="0"/>
    </xf>
    <xf numFmtId="165" fontId="5" fillId="0" borderId="7" xfId="4" applyFont="1" applyFill="1" applyBorder="1" applyAlignment="1" applyProtection="1">
      <alignment horizontal="right" vertical="center" indent="1"/>
      <protection locked="0"/>
    </xf>
    <xf numFmtId="171" fontId="5" fillId="0" borderId="5" xfId="7" applyNumberFormat="1" applyFont="1" applyFill="1" applyBorder="1" applyAlignment="1" applyProtection="1">
      <alignment horizontal="center" vertical="center"/>
      <protection locked="0"/>
    </xf>
    <xf numFmtId="171" fontId="5" fillId="0" borderId="7" xfId="7" applyNumberFormat="1" applyFont="1" applyFill="1" applyBorder="1" applyAlignment="1" applyProtection="1">
      <alignment horizontal="center" vertical="center"/>
      <protection locked="0"/>
    </xf>
    <xf numFmtId="0" fontId="5" fillId="0" borderId="5"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173" fontId="5" fillId="0" borderId="5" xfId="1" applyNumberFormat="1" applyFont="1" applyFill="1" applyBorder="1" applyAlignment="1" applyProtection="1">
      <alignment horizontal="center" vertical="center"/>
      <protection locked="0"/>
    </xf>
    <xf numFmtId="173" fontId="5" fillId="0" borderId="7" xfId="1" applyNumberFormat="1" applyFont="1" applyFill="1" applyBorder="1" applyAlignment="1" applyProtection="1">
      <alignment horizontal="center" vertical="center"/>
      <protection locked="0"/>
    </xf>
    <xf numFmtId="164" fontId="5" fillId="0" borderId="5" xfId="1" applyFont="1" applyFill="1" applyBorder="1" applyAlignment="1" applyProtection="1">
      <alignment horizontal="center" vertical="center"/>
      <protection locked="0"/>
    </xf>
    <xf numFmtId="164" fontId="5" fillId="0" borderId="7" xfId="1"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cellXfs>
  <cellStyles count="8">
    <cellStyle name="Обычный" xfId="0" builtinId="0"/>
    <cellStyle name="Обычный 2" xfId="2"/>
    <cellStyle name="Обычный 3" xfId="3"/>
    <cellStyle name="Обычный 3 2" xfId="6"/>
    <cellStyle name="Процентный" xfId="7" builtinId="5"/>
    <cellStyle name="Финансовый" xfId="1" builtinId="3"/>
    <cellStyle name="Финансовый 2" xfId="5"/>
    <cellStyle name="Финансовый 3" xfId="4"/>
  </cellStyles>
  <dxfs count="0"/>
  <tableStyles count="0" defaultTableStyle="TableStyleMedium2" defaultPivotStyle="PivotStyleLight16"/>
  <colors>
    <mruColors>
      <color rgb="FF3333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2"/>
  <sheetViews>
    <sheetView tabSelected="1" view="pageBreakPreview" zoomScale="66" zoomScaleNormal="60" zoomScaleSheetLayoutView="66" workbookViewId="0">
      <selection activeCell="E120" sqref="A120:XFD120"/>
    </sheetView>
  </sheetViews>
  <sheetFormatPr defaultColWidth="9.109375" defaultRowHeight="21" x14ac:dyDescent="0.4"/>
  <cols>
    <col min="1" max="1" width="14.33203125" style="89" customWidth="1"/>
    <col min="2" max="2" width="85.109375" style="102" customWidth="1"/>
    <col min="3" max="3" width="13.33203125" style="89" customWidth="1"/>
    <col min="4" max="4" width="33.88671875" style="101" customWidth="1"/>
    <col min="5" max="5" width="21.33203125" style="102" customWidth="1"/>
    <col min="6" max="8" width="16.33203125" style="103" bestFit="1" customWidth="1"/>
    <col min="9" max="9" width="15.6640625" style="103" customWidth="1"/>
    <col min="10" max="11" width="16.33203125" style="103" bestFit="1" customWidth="1"/>
    <col min="12" max="13" width="16" style="103" bestFit="1" customWidth="1"/>
    <col min="14" max="14" width="16.5546875" style="103" customWidth="1"/>
    <col min="15" max="15" width="17.88671875" style="88" bestFit="1" customWidth="1"/>
    <col min="16" max="16" width="11.88671875" style="89" bestFit="1" customWidth="1"/>
    <col min="17" max="16384" width="9.109375" style="89"/>
  </cols>
  <sheetData>
    <row r="1" spans="1:31" ht="137.25" customHeight="1" x14ac:dyDescent="0.4">
      <c r="A1" s="83"/>
      <c r="B1" s="84"/>
      <c r="C1" s="83"/>
      <c r="D1" s="85"/>
      <c r="E1" s="84"/>
      <c r="F1" s="86"/>
      <c r="G1" s="86"/>
      <c r="H1" s="86"/>
      <c r="I1" s="86"/>
      <c r="J1" s="87"/>
      <c r="K1" s="199" t="s">
        <v>84</v>
      </c>
      <c r="L1" s="199"/>
      <c r="M1" s="199"/>
      <c r="N1" s="199"/>
      <c r="O1" s="105" t="s">
        <v>227</v>
      </c>
      <c r="X1" s="195" t="s">
        <v>5</v>
      </c>
      <c r="Y1" s="195"/>
      <c r="Z1" s="195"/>
      <c r="AA1" s="195"/>
      <c r="AB1" s="195"/>
      <c r="AC1" s="195"/>
      <c r="AD1" s="195"/>
      <c r="AE1" s="195"/>
    </row>
    <row r="2" spans="1:31" ht="82.5" customHeight="1" x14ac:dyDescent="0.35">
      <c r="A2" s="196" t="s">
        <v>55</v>
      </c>
      <c r="B2" s="197"/>
      <c r="C2" s="197"/>
      <c r="D2" s="197"/>
      <c r="E2" s="197"/>
      <c r="F2" s="197"/>
      <c r="G2" s="197"/>
      <c r="H2" s="197"/>
      <c r="I2" s="197"/>
      <c r="J2" s="197"/>
      <c r="K2" s="197"/>
      <c r="L2" s="197"/>
      <c r="M2" s="197"/>
      <c r="N2" s="198"/>
    </row>
    <row r="3" spans="1:31" ht="56.25" customHeight="1" x14ac:dyDescent="0.35">
      <c r="A3" s="200" t="s">
        <v>45</v>
      </c>
      <c r="B3" s="200" t="s">
        <v>0</v>
      </c>
      <c r="C3" s="200" t="s">
        <v>1</v>
      </c>
      <c r="D3" s="201" t="s">
        <v>46</v>
      </c>
      <c r="E3" s="200" t="s">
        <v>2</v>
      </c>
      <c r="F3" s="205" t="s">
        <v>3</v>
      </c>
      <c r="G3" s="205"/>
      <c r="H3" s="205"/>
      <c r="I3" s="205"/>
      <c r="J3" s="205"/>
      <c r="K3" s="205"/>
      <c r="L3" s="205"/>
      <c r="M3" s="205"/>
      <c r="N3" s="205"/>
      <c r="O3" s="90"/>
      <c r="P3" s="91"/>
      <c r="Q3" s="91"/>
      <c r="R3" s="91"/>
      <c r="S3" s="91"/>
    </row>
    <row r="4" spans="1:31" ht="20.399999999999999" x14ac:dyDescent="0.35">
      <c r="A4" s="200"/>
      <c r="B4" s="200"/>
      <c r="C4" s="200"/>
      <c r="D4" s="202"/>
      <c r="E4" s="200"/>
      <c r="F4" s="204" t="s">
        <v>56</v>
      </c>
      <c r="G4" s="204"/>
      <c r="H4" s="204"/>
      <c r="I4" s="204" t="s">
        <v>57</v>
      </c>
      <c r="J4" s="204"/>
      <c r="K4" s="204"/>
      <c r="L4" s="204" t="s">
        <v>58</v>
      </c>
      <c r="M4" s="204"/>
      <c r="N4" s="204"/>
    </row>
    <row r="5" spans="1:31" ht="18" x14ac:dyDescent="0.35">
      <c r="A5" s="200"/>
      <c r="B5" s="200"/>
      <c r="C5" s="200"/>
      <c r="D5" s="203"/>
      <c r="E5" s="200"/>
      <c r="F5" s="92" t="s">
        <v>4</v>
      </c>
      <c r="G5" s="92" t="s">
        <v>43</v>
      </c>
      <c r="H5" s="92" t="s">
        <v>44</v>
      </c>
      <c r="I5" s="92" t="s">
        <v>4</v>
      </c>
      <c r="J5" s="92" t="s">
        <v>43</v>
      </c>
      <c r="K5" s="92" t="s">
        <v>44</v>
      </c>
      <c r="L5" s="92" t="s">
        <v>4</v>
      </c>
      <c r="M5" s="92" t="s">
        <v>43</v>
      </c>
      <c r="N5" s="92" t="s">
        <v>44</v>
      </c>
    </row>
    <row r="6" spans="1:31" ht="18" x14ac:dyDescent="0.35">
      <c r="A6" s="93">
        <v>1</v>
      </c>
      <c r="B6" s="93">
        <v>2</v>
      </c>
      <c r="C6" s="93">
        <v>3</v>
      </c>
      <c r="D6" s="93">
        <v>4</v>
      </c>
      <c r="E6" s="93">
        <v>5</v>
      </c>
      <c r="F6" s="93">
        <v>6</v>
      </c>
      <c r="G6" s="93">
        <v>7</v>
      </c>
      <c r="H6" s="93">
        <v>8</v>
      </c>
      <c r="I6" s="93">
        <v>9</v>
      </c>
      <c r="J6" s="93">
        <v>10</v>
      </c>
      <c r="K6" s="93">
        <v>11</v>
      </c>
      <c r="L6" s="93">
        <v>12</v>
      </c>
      <c r="M6" s="93">
        <v>13</v>
      </c>
      <c r="N6" s="93">
        <v>14</v>
      </c>
    </row>
    <row r="7" spans="1:31" ht="66" customHeight="1" x14ac:dyDescent="0.35">
      <c r="A7" s="206" t="s">
        <v>52</v>
      </c>
      <c r="B7" s="207"/>
      <c r="C7" s="207"/>
      <c r="D7" s="207"/>
      <c r="E7" s="207"/>
      <c r="F7" s="207"/>
      <c r="G7" s="207"/>
      <c r="H7" s="207"/>
      <c r="I7" s="207"/>
      <c r="J7" s="207"/>
      <c r="K7" s="207"/>
      <c r="L7" s="207"/>
      <c r="M7" s="207"/>
      <c r="N7" s="208"/>
    </row>
    <row r="8" spans="1:31" ht="104.4" customHeight="1" x14ac:dyDescent="0.35">
      <c r="A8" s="174" t="s">
        <v>33</v>
      </c>
      <c r="B8" s="125" t="s">
        <v>61</v>
      </c>
      <c r="C8" s="209"/>
      <c r="D8" s="212"/>
      <c r="E8" s="119" t="s">
        <v>41</v>
      </c>
      <c r="F8" s="95">
        <f>SUM(F9:F11)</f>
        <v>293377.90000000002</v>
      </c>
      <c r="G8" s="95">
        <f>SUM(G9:G11)</f>
        <v>202382.9</v>
      </c>
      <c r="H8" s="95">
        <f t="shared" ref="H8:N8" si="0">SUM(H9:H11)</f>
        <v>90995</v>
      </c>
      <c r="I8" s="95">
        <f t="shared" si="0"/>
        <v>187513.3</v>
      </c>
      <c r="J8" s="95">
        <f t="shared" si="0"/>
        <v>186790.3</v>
      </c>
      <c r="K8" s="95">
        <f t="shared" si="0"/>
        <v>723</v>
      </c>
      <c r="L8" s="95">
        <f t="shared" si="0"/>
        <v>195381.71</v>
      </c>
      <c r="M8" s="95">
        <f t="shared" si="0"/>
        <v>194531.71</v>
      </c>
      <c r="N8" s="95">
        <f t="shared" si="0"/>
        <v>850</v>
      </c>
      <c r="O8" s="96"/>
    </row>
    <row r="9" spans="1:31" ht="34.950000000000003" customHeight="1" x14ac:dyDescent="0.35">
      <c r="A9" s="175"/>
      <c r="B9" s="126" t="s">
        <v>59</v>
      </c>
      <c r="C9" s="210"/>
      <c r="D9" s="213"/>
      <c r="E9" s="127" t="s">
        <v>6</v>
      </c>
      <c r="F9" s="77">
        <f>G9+H9</f>
        <v>293377.90000000002</v>
      </c>
      <c r="G9" s="94">
        <f t="shared" ref="G9:H11" si="1">G13+G37+G53+G69+G85+G109+G125+G133</f>
        <v>202382.9</v>
      </c>
      <c r="H9" s="94">
        <f t="shared" si="1"/>
        <v>90995</v>
      </c>
      <c r="I9" s="77">
        <f>J9+K9</f>
        <v>187513.3</v>
      </c>
      <c r="J9" s="94">
        <f t="shared" ref="J9:K11" si="2">J13+J37+J53+J69+J85+J109+J125+J133</f>
        <v>186790.3</v>
      </c>
      <c r="K9" s="94">
        <f t="shared" si="2"/>
        <v>723</v>
      </c>
      <c r="L9" s="77">
        <f>M9+N9</f>
        <v>195381.71</v>
      </c>
      <c r="M9" s="94">
        <f t="shared" ref="M9:N11" si="3">M13+M37+M53+M69+M85+M109+M125+M133</f>
        <v>194531.71</v>
      </c>
      <c r="N9" s="94">
        <f t="shared" si="3"/>
        <v>850</v>
      </c>
      <c r="O9" s="96"/>
    </row>
    <row r="10" spans="1:31" ht="41.25" customHeight="1" x14ac:dyDescent="0.35">
      <c r="A10" s="175"/>
      <c r="B10" s="215" t="s">
        <v>60</v>
      </c>
      <c r="C10" s="210"/>
      <c r="D10" s="213"/>
      <c r="E10" s="128" t="s">
        <v>7</v>
      </c>
      <c r="F10" s="77">
        <f>G10+H10</f>
        <v>0</v>
      </c>
      <c r="G10" s="94">
        <f t="shared" si="1"/>
        <v>0</v>
      </c>
      <c r="H10" s="94">
        <f t="shared" si="1"/>
        <v>0</v>
      </c>
      <c r="I10" s="77">
        <f>J10+K10</f>
        <v>0</v>
      </c>
      <c r="J10" s="94">
        <f t="shared" si="2"/>
        <v>0</v>
      </c>
      <c r="K10" s="94">
        <f t="shared" si="2"/>
        <v>0</v>
      </c>
      <c r="L10" s="77">
        <f>M10+N10</f>
        <v>0</v>
      </c>
      <c r="M10" s="94">
        <f t="shared" si="3"/>
        <v>0</v>
      </c>
      <c r="N10" s="94">
        <f t="shared" si="3"/>
        <v>0</v>
      </c>
      <c r="O10" s="96"/>
    </row>
    <row r="11" spans="1:31" ht="38.25" customHeight="1" x14ac:dyDescent="0.35">
      <c r="A11" s="176"/>
      <c r="B11" s="216"/>
      <c r="C11" s="211"/>
      <c r="D11" s="214"/>
      <c r="E11" s="127" t="s">
        <v>8</v>
      </c>
      <c r="F11" s="77">
        <f>G11+H11</f>
        <v>0</v>
      </c>
      <c r="G11" s="94">
        <f t="shared" si="1"/>
        <v>0</v>
      </c>
      <c r="H11" s="94">
        <f t="shared" si="1"/>
        <v>0</v>
      </c>
      <c r="I11" s="77">
        <f>J11+K11</f>
        <v>0</v>
      </c>
      <c r="J11" s="94">
        <f t="shared" si="2"/>
        <v>0</v>
      </c>
      <c r="K11" s="94">
        <f t="shared" si="2"/>
        <v>0</v>
      </c>
      <c r="L11" s="77">
        <f>M11+N11</f>
        <v>0</v>
      </c>
      <c r="M11" s="94">
        <f t="shared" si="3"/>
        <v>0</v>
      </c>
      <c r="N11" s="94">
        <f t="shared" si="3"/>
        <v>0</v>
      </c>
      <c r="O11" s="96"/>
    </row>
    <row r="12" spans="1:31" ht="34.950000000000003" customHeight="1" x14ac:dyDescent="0.35">
      <c r="A12" s="174" t="s">
        <v>33</v>
      </c>
      <c r="B12" s="189" t="str">
        <f>'Додаток 2'!A9</f>
        <v xml:space="preserve">Завдання 1. Забезпечення радіаційного, хімічного та біологічного захисту населення та формувань цивільного захисту Сумської МТГ    </v>
      </c>
      <c r="C12" s="183">
        <v>218110</v>
      </c>
      <c r="D12" s="186" t="s">
        <v>179</v>
      </c>
      <c r="E12" s="11" t="s">
        <v>41</v>
      </c>
      <c r="F12" s="77">
        <f>G12+H12</f>
        <v>168953.5</v>
      </c>
      <c r="G12" s="77">
        <f>G13+G14+G15</f>
        <v>168923.5</v>
      </c>
      <c r="H12" s="77">
        <f t="shared" ref="H12:N12" si="4">H16+H20+H24+H28+H32</f>
        <v>30</v>
      </c>
      <c r="I12" s="77">
        <f>J12+K12</f>
        <v>175451.4</v>
      </c>
      <c r="J12" s="77">
        <f t="shared" si="4"/>
        <v>175418.4</v>
      </c>
      <c r="K12" s="77">
        <f t="shared" si="4"/>
        <v>33</v>
      </c>
      <c r="L12" s="77">
        <f>M12+N12</f>
        <v>182828.3</v>
      </c>
      <c r="M12" s="77">
        <f t="shared" si="4"/>
        <v>182758.3</v>
      </c>
      <c r="N12" s="77">
        <f t="shared" si="4"/>
        <v>70</v>
      </c>
      <c r="O12" s="96"/>
    </row>
    <row r="13" spans="1:31" ht="34.950000000000003" customHeight="1" x14ac:dyDescent="0.35">
      <c r="A13" s="175"/>
      <c r="B13" s="190"/>
      <c r="C13" s="184"/>
      <c r="D13" s="187"/>
      <c r="E13" s="130" t="s">
        <v>6</v>
      </c>
      <c r="F13" s="77">
        <f t="shared" ref="F13:F15" si="5">G13+H13</f>
        <v>168953.5</v>
      </c>
      <c r="G13" s="77">
        <f t="shared" ref="G13:N13" si="6">G17+G21+G25+G29+G33</f>
        <v>168923.5</v>
      </c>
      <c r="H13" s="77">
        <f t="shared" ref="H13" si="7">H17+H21+H25+H29+H33</f>
        <v>30</v>
      </c>
      <c r="I13" s="77">
        <f t="shared" ref="I13:I15" si="8">J13+K13</f>
        <v>175451.4</v>
      </c>
      <c r="J13" s="77">
        <f t="shared" si="6"/>
        <v>175418.4</v>
      </c>
      <c r="K13" s="77">
        <f t="shared" si="6"/>
        <v>33</v>
      </c>
      <c r="L13" s="77">
        <f t="shared" ref="L13:L15" si="9">M13+N13</f>
        <v>182828.3</v>
      </c>
      <c r="M13" s="77">
        <f t="shared" si="6"/>
        <v>182758.3</v>
      </c>
      <c r="N13" s="77">
        <f t="shared" si="6"/>
        <v>70</v>
      </c>
      <c r="O13" s="97"/>
    </row>
    <row r="14" spans="1:31" ht="34.950000000000003" customHeight="1" x14ac:dyDescent="0.35">
      <c r="A14" s="175"/>
      <c r="B14" s="190"/>
      <c r="C14" s="184"/>
      <c r="D14" s="187"/>
      <c r="E14" s="164" t="s">
        <v>7</v>
      </c>
      <c r="F14" s="77">
        <f t="shared" si="5"/>
        <v>0</v>
      </c>
      <c r="G14" s="77">
        <f t="shared" ref="G14:H14" si="10">G18+G22+G26+G30+G34</f>
        <v>0</v>
      </c>
      <c r="H14" s="77">
        <f t="shared" si="10"/>
        <v>0</v>
      </c>
      <c r="I14" s="77">
        <f t="shared" si="8"/>
        <v>0</v>
      </c>
      <c r="J14" s="78">
        <f t="shared" ref="J14:N15" si="11">J18+J22+J26+J30+J34</f>
        <v>0</v>
      </c>
      <c r="K14" s="78">
        <f t="shared" si="11"/>
        <v>0</v>
      </c>
      <c r="L14" s="77">
        <f t="shared" si="9"/>
        <v>0</v>
      </c>
      <c r="M14" s="78">
        <f t="shared" si="11"/>
        <v>0</v>
      </c>
      <c r="N14" s="78">
        <f t="shared" si="11"/>
        <v>0</v>
      </c>
      <c r="O14" s="97"/>
    </row>
    <row r="15" spans="1:31" ht="34.950000000000003" customHeight="1" x14ac:dyDescent="0.35">
      <c r="A15" s="176"/>
      <c r="B15" s="191"/>
      <c r="C15" s="185"/>
      <c r="D15" s="188"/>
      <c r="E15" s="130" t="s">
        <v>8</v>
      </c>
      <c r="F15" s="77">
        <f t="shared" si="5"/>
        <v>0</v>
      </c>
      <c r="G15" s="77">
        <f t="shared" ref="G15:H15" si="12">G19+G23+G27+G31+G35</f>
        <v>0</v>
      </c>
      <c r="H15" s="77">
        <f t="shared" si="12"/>
        <v>0</v>
      </c>
      <c r="I15" s="77">
        <f t="shared" si="8"/>
        <v>0</v>
      </c>
      <c r="J15" s="78">
        <f t="shared" si="11"/>
        <v>0</v>
      </c>
      <c r="K15" s="78">
        <f t="shared" si="11"/>
        <v>0</v>
      </c>
      <c r="L15" s="77">
        <f t="shared" si="9"/>
        <v>0</v>
      </c>
      <c r="M15" s="78">
        <f t="shared" si="11"/>
        <v>0</v>
      </c>
      <c r="N15" s="78">
        <f t="shared" si="11"/>
        <v>0</v>
      </c>
      <c r="O15" s="97"/>
    </row>
    <row r="16" spans="1:31" ht="34.950000000000003" customHeight="1" x14ac:dyDescent="0.35">
      <c r="A16" s="174" t="s">
        <v>33</v>
      </c>
      <c r="B16" s="177" t="s">
        <v>69</v>
      </c>
      <c r="C16" s="183">
        <v>218110</v>
      </c>
      <c r="D16" s="186" t="s">
        <v>179</v>
      </c>
      <c r="E16" s="11" t="s">
        <v>41</v>
      </c>
      <c r="F16" s="77">
        <f>F17+F18+F19</f>
        <v>167765</v>
      </c>
      <c r="G16" s="78">
        <f t="shared" ref="G16:N16" si="13">G17+G18+G19</f>
        <v>167765</v>
      </c>
      <c r="H16" s="77">
        <f t="shared" si="13"/>
        <v>0</v>
      </c>
      <c r="I16" s="77">
        <f t="shared" si="13"/>
        <v>173420</v>
      </c>
      <c r="J16" s="78">
        <f t="shared" si="13"/>
        <v>173420</v>
      </c>
      <c r="K16" s="77">
        <f t="shared" si="13"/>
        <v>0</v>
      </c>
      <c r="L16" s="77">
        <f t="shared" si="13"/>
        <v>180710.39999999999</v>
      </c>
      <c r="M16" s="78">
        <f t="shared" si="13"/>
        <v>180710.39999999999</v>
      </c>
      <c r="N16" s="77">
        <f t="shared" si="13"/>
        <v>0</v>
      </c>
      <c r="O16" s="98"/>
    </row>
    <row r="17" spans="1:15" ht="34.950000000000003" customHeight="1" x14ac:dyDescent="0.35">
      <c r="A17" s="175"/>
      <c r="B17" s="178"/>
      <c r="C17" s="184"/>
      <c r="D17" s="187"/>
      <c r="E17" s="130" t="s">
        <v>6</v>
      </c>
      <c r="F17" s="78">
        <f t="shared" ref="F17:F19" si="14">G17+H17</f>
        <v>167765</v>
      </c>
      <c r="G17" s="172">
        <v>167765</v>
      </c>
      <c r="H17" s="172"/>
      <c r="I17" s="78">
        <f>J17+K17</f>
        <v>173420</v>
      </c>
      <c r="J17" s="172">
        <v>173420</v>
      </c>
      <c r="K17" s="172"/>
      <c r="L17" s="78">
        <f>M17+N17</f>
        <v>180710.39999999999</v>
      </c>
      <c r="M17" s="172">
        <v>180710.39999999999</v>
      </c>
      <c r="N17" s="172"/>
      <c r="O17" s="98"/>
    </row>
    <row r="18" spans="1:15" ht="34.950000000000003" customHeight="1" x14ac:dyDescent="0.35">
      <c r="A18" s="175"/>
      <c r="B18" s="178"/>
      <c r="C18" s="184"/>
      <c r="D18" s="187"/>
      <c r="E18" s="164" t="s">
        <v>7</v>
      </c>
      <c r="F18" s="77">
        <f t="shared" si="14"/>
        <v>0</v>
      </c>
      <c r="G18" s="172"/>
      <c r="H18" s="172"/>
      <c r="I18" s="78">
        <f>J18+K18</f>
        <v>0</v>
      </c>
      <c r="J18" s="172"/>
      <c r="K18" s="172"/>
      <c r="L18" s="78">
        <f>M18+N18</f>
        <v>0</v>
      </c>
      <c r="M18" s="172"/>
      <c r="N18" s="172"/>
      <c r="O18" s="98"/>
    </row>
    <row r="19" spans="1:15" ht="34.950000000000003" customHeight="1" x14ac:dyDescent="0.35">
      <c r="A19" s="176"/>
      <c r="B19" s="179"/>
      <c r="C19" s="185"/>
      <c r="D19" s="188"/>
      <c r="E19" s="130" t="s">
        <v>8</v>
      </c>
      <c r="F19" s="77">
        <f t="shared" si="14"/>
        <v>0</v>
      </c>
      <c r="G19" s="172"/>
      <c r="H19" s="172"/>
      <c r="I19" s="78">
        <f>J19+K19</f>
        <v>0</v>
      </c>
      <c r="J19" s="172"/>
      <c r="K19" s="172"/>
      <c r="L19" s="78">
        <f>M19+N19</f>
        <v>0</v>
      </c>
      <c r="M19" s="172"/>
      <c r="N19" s="172"/>
      <c r="O19" s="98"/>
    </row>
    <row r="20" spans="1:15" ht="34.950000000000003" customHeight="1" x14ac:dyDescent="0.35">
      <c r="A20" s="174" t="s">
        <v>33</v>
      </c>
      <c r="B20" s="177" t="s">
        <v>63</v>
      </c>
      <c r="C20" s="183">
        <v>218110</v>
      </c>
      <c r="D20" s="186" t="s">
        <v>179</v>
      </c>
      <c r="E20" s="11" t="s">
        <v>41</v>
      </c>
      <c r="F20" s="77">
        <f>F21+F22+F23</f>
        <v>756.5</v>
      </c>
      <c r="G20" s="78">
        <f t="shared" ref="G20:N20" si="15">G21+G22+G23</f>
        <v>756.5</v>
      </c>
      <c r="H20" s="77">
        <f t="shared" si="15"/>
        <v>0</v>
      </c>
      <c r="I20" s="77">
        <f t="shared" si="15"/>
        <v>874</v>
      </c>
      <c r="J20" s="78">
        <f t="shared" si="15"/>
        <v>874</v>
      </c>
      <c r="K20" s="77">
        <f t="shared" si="15"/>
        <v>0</v>
      </c>
      <c r="L20" s="77">
        <f t="shared" si="15"/>
        <v>868.8</v>
      </c>
      <c r="M20" s="78">
        <f t="shared" si="15"/>
        <v>868.8</v>
      </c>
      <c r="N20" s="77">
        <f t="shared" si="15"/>
        <v>0</v>
      </c>
      <c r="O20" s="98"/>
    </row>
    <row r="21" spans="1:15" ht="34.950000000000003" customHeight="1" x14ac:dyDescent="0.35">
      <c r="A21" s="175"/>
      <c r="B21" s="178"/>
      <c r="C21" s="184"/>
      <c r="D21" s="187"/>
      <c r="E21" s="130" t="s">
        <v>6</v>
      </c>
      <c r="F21" s="78">
        <f>G21+H21</f>
        <v>756.5</v>
      </c>
      <c r="G21" s="172">
        <v>756.5</v>
      </c>
      <c r="H21" s="172"/>
      <c r="I21" s="78">
        <f>J21+K21</f>
        <v>874</v>
      </c>
      <c r="J21" s="172">
        <v>874</v>
      </c>
      <c r="K21" s="172"/>
      <c r="L21" s="78">
        <f>M21+N21</f>
        <v>868.8</v>
      </c>
      <c r="M21" s="172">
        <v>868.8</v>
      </c>
      <c r="N21" s="172"/>
      <c r="O21" s="98"/>
    </row>
    <row r="22" spans="1:15" ht="34.950000000000003" customHeight="1" x14ac:dyDescent="0.35">
      <c r="A22" s="175"/>
      <c r="B22" s="178"/>
      <c r="C22" s="184"/>
      <c r="D22" s="187"/>
      <c r="E22" s="164" t="s">
        <v>7</v>
      </c>
      <c r="F22" s="78">
        <f>G22+H22</f>
        <v>0</v>
      </c>
      <c r="G22" s="172"/>
      <c r="H22" s="172"/>
      <c r="I22" s="78">
        <f>J22+K22</f>
        <v>0</v>
      </c>
      <c r="J22" s="79"/>
      <c r="K22" s="172"/>
      <c r="L22" s="78">
        <f>M22+N22</f>
        <v>0</v>
      </c>
      <c r="M22" s="172"/>
      <c r="N22" s="172"/>
      <c r="O22" s="98"/>
    </row>
    <row r="23" spans="1:15" ht="34.950000000000003" customHeight="1" x14ac:dyDescent="0.35">
      <c r="A23" s="176"/>
      <c r="B23" s="179"/>
      <c r="C23" s="185"/>
      <c r="D23" s="188"/>
      <c r="E23" s="130" t="s">
        <v>8</v>
      </c>
      <c r="F23" s="78">
        <f>G23+H23</f>
        <v>0</v>
      </c>
      <c r="G23" s="172"/>
      <c r="H23" s="172"/>
      <c r="I23" s="78">
        <f>J23+K23</f>
        <v>0</v>
      </c>
      <c r="J23" s="172"/>
      <c r="K23" s="172"/>
      <c r="L23" s="78">
        <f>M23+N23</f>
        <v>0</v>
      </c>
      <c r="M23" s="172"/>
      <c r="N23" s="172"/>
      <c r="O23" s="98"/>
    </row>
    <row r="24" spans="1:15" ht="34.950000000000003" customHeight="1" x14ac:dyDescent="0.35">
      <c r="A24" s="174" t="s">
        <v>33</v>
      </c>
      <c r="B24" s="177" t="s">
        <v>70</v>
      </c>
      <c r="C24" s="183">
        <v>218110</v>
      </c>
      <c r="D24" s="186" t="s">
        <v>179</v>
      </c>
      <c r="E24" s="129" t="s">
        <v>41</v>
      </c>
      <c r="F24" s="77">
        <f t="shared" ref="F24:N24" si="16">F25+F26+F27</f>
        <v>25.2</v>
      </c>
      <c r="G24" s="78">
        <f t="shared" si="16"/>
        <v>25.2</v>
      </c>
      <c r="H24" s="77">
        <f t="shared" si="16"/>
        <v>0</v>
      </c>
      <c r="I24" s="77">
        <f t="shared" si="16"/>
        <v>29.3</v>
      </c>
      <c r="J24" s="78">
        <f t="shared" si="16"/>
        <v>29.3</v>
      </c>
      <c r="K24" s="77">
        <f t="shared" si="16"/>
        <v>0</v>
      </c>
      <c r="L24" s="77">
        <f t="shared" si="16"/>
        <v>33.5</v>
      </c>
      <c r="M24" s="78">
        <f t="shared" si="16"/>
        <v>33.5</v>
      </c>
      <c r="N24" s="77">
        <f t="shared" si="16"/>
        <v>0</v>
      </c>
      <c r="O24" s="98"/>
    </row>
    <row r="25" spans="1:15" ht="34.950000000000003" customHeight="1" x14ac:dyDescent="0.35">
      <c r="A25" s="175"/>
      <c r="B25" s="178"/>
      <c r="C25" s="184"/>
      <c r="D25" s="187"/>
      <c r="E25" s="130" t="s">
        <v>6</v>
      </c>
      <c r="F25" s="78">
        <f>G25+H25</f>
        <v>25.2</v>
      </c>
      <c r="G25" s="172">
        <v>25.2</v>
      </c>
      <c r="H25" s="172"/>
      <c r="I25" s="78">
        <f>J25+K25</f>
        <v>29.3</v>
      </c>
      <c r="J25" s="172">
        <v>29.3</v>
      </c>
      <c r="K25" s="172"/>
      <c r="L25" s="78">
        <f>M25+N25</f>
        <v>33.5</v>
      </c>
      <c r="M25" s="172">
        <v>33.5</v>
      </c>
      <c r="N25" s="172"/>
      <c r="O25" s="98"/>
    </row>
    <row r="26" spans="1:15" ht="34.950000000000003" customHeight="1" x14ac:dyDescent="0.35">
      <c r="A26" s="175"/>
      <c r="B26" s="178"/>
      <c r="C26" s="184"/>
      <c r="D26" s="187"/>
      <c r="E26" s="164" t="s">
        <v>7</v>
      </c>
      <c r="F26" s="78">
        <f>G26+H26</f>
        <v>0</v>
      </c>
      <c r="G26" s="172"/>
      <c r="H26" s="172"/>
      <c r="I26" s="78">
        <f>J26+K26</f>
        <v>0</v>
      </c>
      <c r="J26" s="172"/>
      <c r="K26" s="172"/>
      <c r="L26" s="78">
        <f>M26+N26</f>
        <v>0</v>
      </c>
      <c r="M26" s="172"/>
      <c r="N26" s="172"/>
      <c r="O26" s="98"/>
    </row>
    <row r="27" spans="1:15" ht="34.950000000000003" customHeight="1" x14ac:dyDescent="0.35">
      <c r="A27" s="176"/>
      <c r="B27" s="179"/>
      <c r="C27" s="185"/>
      <c r="D27" s="188"/>
      <c r="E27" s="130" t="s">
        <v>8</v>
      </c>
      <c r="F27" s="78">
        <f>G27+H27</f>
        <v>0</v>
      </c>
      <c r="G27" s="172"/>
      <c r="H27" s="172"/>
      <c r="I27" s="78">
        <f>J27+K27</f>
        <v>0</v>
      </c>
      <c r="J27" s="172"/>
      <c r="K27" s="172"/>
      <c r="L27" s="78">
        <f>M27+N27</f>
        <v>0</v>
      </c>
      <c r="M27" s="172"/>
      <c r="N27" s="172"/>
      <c r="O27" s="98"/>
    </row>
    <row r="28" spans="1:15" ht="34.950000000000003" customHeight="1" x14ac:dyDescent="0.35">
      <c r="A28" s="174" t="s">
        <v>33</v>
      </c>
      <c r="B28" s="177" t="s">
        <v>62</v>
      </c>
      <c r="C28" s="183">
        <v>218110</v>
      </c>
      <c r="D28" s="186" t="s">
        <v>179</v>
      </c>
      <c r="E28" s="129" t="s">
        <v>41</v>
      </c>
      <c r="F28" s="77">
        <f t="shared" ref="F28:N28" si="17">F29+F30+F31</f>
        <v>3</v>
      </c>
      <c r="G28" s="78">
        <f t="shared" si="17"/>
        <v>3</v>
      </c>
      <c r="H28" s="77">
        <f t="shared" si="17"/>
        <v>0</v>
      </c>
      <c r="I28" s="77">
        <f t="shared" si="17"/>
        <v>3.1</v>
      </c>
      <c r="J28" s="78">
        <f t="shared" si="17"/>
        <v>3.1</v>
      </c>
      <c r="K28" s="77">
        <f t="shared" si="17"/>
        <v>0</v>
      </c>
      <c r="L28" s="77">
        <f t="shared" si="17"/>
        <v>3.2</v>
      </c>
      <c r="M28" s="78">
        <f t="shared" si="17"/>
        <v>3.2</v>
      </c>
      <c r="N28" s="77">
        <f t="shared" si="17"/>
        <v>0</v>
      </c>
      <c r="O28" s="98"/>
    </row>
    <row r="29" spans="1:15" ht="34.950000000000003" customHeight="1" x14ac:dyDescent="0.35">
      <c r="A29" s="175"/>
      <c r="B29" s="178"/>
      <c r="C29" s="184"/>
      <c r="D29" s="187"/>
      <c r="E29" s="130" t="s">
        <v>6</v>
      </c>
      <c r="F29" s="78">
        <f>G29+H29</f>
        <v>3</v>
      </c>
      <c r="G29" s="172">
        <v>3</v>
      </c>
      <c r="H29" s="172"/>
      <c r="I29" s="78">
        <f>J29+K29</f>
        <v>3.1</v>
      </c>
      <c r="J29" s="172">
        <v>3.1</v>
      </c>
      <c r="K29" s="172"/>
      <c r="L29" s="78">
        <f>M29+N29</f>
        <v>3.2</v>
      </c>
      <c r="M29" s="172">
        <v>3.2</v>
      </c>
      <c r="N29" s="172"/>
      <c r="O29" s="98"/>
    </row>
    <row r="30" spans="1:15" ht="34.950000000000003" customHeight="1" x14ac:dyDescent="0.35">
      <c r="A30" s="175"/>
      <c r="B30" s="178"/>
      <c r="C30" s="184"/>
      <c r="D30" s="187"/>
      <c r="E30" s="164" t="s">
        <v>7</v>
      </c>
      <c r="F30" s="78">
        <f>G30+H30</f>
        <v>0</v>
      </c>
      <c r="G30" s="172"/>
      <c r="H30" s="172"/>
      <c r="I30" s="78">
        <f>J30+K30</f>
        <v>0</v>
      </c>
      <c r="J30" s="172"/>
      <c r="K30" s="172"/>
      <c r="L30" s="78">
        <f>M30+N30</f>
        <v>0</v>
      </c>
      <c r="M30" s="172"/>
      <c r="N30" s="172"/>
      <c r="O30" s="98"/>
    </row>
    <row r="31" spans="1:15" ht="34.950000000000003" customHeight="1" x14ac:dyDescent="0.35">
      <c r="A31" s="176"/>
      <c r="B31" s="179"/>
      <c r="C31" s="185"/>
      <c r="D31" s="188"/>
      <c r="E31" s="130" t="s">
        <v>8</v>
      </c>
      <c r="F31" s="78">
        <f>G31+H31</f>
        <v>0</v>
      </c>
      <c r="G31" s="172"/>
      <c r="H31" s="172"/>
      <c r="I31" s="78">
        <f>J31+K31</f>
        <v>0</v>
      </c>
      <c r="J31" s="172"/>
      <c r="K31" s="172"/>
      <c r="L31" s="78">
        <f>M31+N31</f>
        <v>0</v>
      </c>
      <c r="M31" s="172"/>
      <c r="N31" s="172"/>
      <c r="O31" s="98"/>
    </row>
    <row r="32" spans="1:15" ht="34.950000000000003" customHeight="1" x14ac:dyDescent="0.35">
      <c r="A32" s="174" t="s">
        <v>33</v>
      </c>
      <c r="B32" s="177" t="s">
        <v>71</v>
      </c>
      <c r="C32" s="183">
        <v>218110</v>
      </c>
      <c r="D32" s="186" t="s">
        <v>179</v>
      </c>
      <c r="E32" s="129" t="s">
        <v>41</v>
      </c>
      <c r="F32" s="77">
        <f t="shared" ref="F32:N32" si="18">F33+F34+F35</f>
        <v>403.8</v>
      </c>
      <c r="G32" s="78">
        <f t="shared" si="18"/>
        <v>373.8</v>
      </c>
      <c r="H32" s="78">
        <f t="shared" si="18"/>
        <v>30</v>
      </c>
      <c r="I32" s="77">
        <f t="shared" si="18"/>
        <v>1125</v>
      </c>
      <c r="J32" s="78">
        <f t="shared" si="18"/>
        <v>1092</v>
      </c>
      <c r="K32" s="78">
        <f t="shared" si="18"/>
        <v>33</v>
      </c>
      <c r="L32" s="77">
        <f t="shared" si="18"/>
        <v>1212.4000000000001</v>
      </c>
      <c r="M32" s="78">
        <f t="shared" si="18"/>
        <v>1142.4000000000001</v>
      </c>
      <c r="N32" s="78">
        <f t="shared" si="18"/>
        <v>70</v>
      </c>
      <c r="O32" s="98"/>
    </row>
    <row r="33" spans="1:15" ht="34.950000000000003" customHeight="1" x14ac:dyDescent="0.35">
      <c r="A33" s="175"/>
      <c r="B33" s="178"/>
      <c r="C33" s="184"/>
      <c r="D33" s="187"/>
      <c r="E33" s="130" t="s">
        <v>6</v>
      </c>
      <c r="F33" s="78">
        <f>G33+H33</f>
        <v>403.8</v>
      </c>
      <c r="G33" s="172">
        <v>373.8</v>
      </c>
      <c r="H33" s="172">
        <v>30</v>
      </c>
      <c r="I33" s="78">
        <f>J33+K33</f>
        <v>1125</v>
      </c>
      <c r="J33" s="172">
        <v>1092</v>
      </c>
      <c r="K33" s="172">
        <v>33</v>
      </c>
      <c r="L33" s="78">
        <f>M33+N33</f>
        <v>1212.4000000000001</v>
      </c>
      <c r="M33" s="172">
        <v>1142.4000000000001</v>
      </c>
      <c r="N33" s="172">
        <v>70</v>
      </c>
      <c r="O33" s="98"/>
    </row>
    <row r="34" spans="1:15" ht="34.950000000000003" customHeight="1" x14ac:dyDescent="0.35">
      <c r="A34" s="175"/>
      <c r="B34" s="178"/>
      <c r="C34" s="184"/>
      <c r="D34" s="187"/>
      <c r="E34" s="164" t="s">
        <v>7</v>
      </c>
      <c r="F34" s="78">
        <f>G34+H34</f>
        <v>0</v>
      </c>
      <c r="G34" s="172"/>
      <c r="H34" s="172"/>
      <c r="I34" s="78">
        <f>J34+K34</f>
        <v>0</v>
      </c>
      <c r="J34" s="172"/>
      <c r="K34" s="172"/>
      <c r="L34" s="78">
        <f>M34+N34</f>
        <v>0</v>
      </c>
      <c r="M34" s="172"/>
      <c r="N34" s="172"/>
      <c r="O34" s="98"/>
    </row>
    <row r="35" spans="1:15" ht="34.950000000000003" customHeight="1" x14ac:dyDescent="0.35">
      <c r="A35" s="176"/>
      <c r="B35" s="179"/>
      <c r="C35" s="185"/>
      <c r="D35" s="188"/>
      <c r="E35" s="130" t="s">
        <v>8</v>
      </c>
      <c r="F35" s="78">
        <f>G35+H35</f>
        <v>0</v>
      </c>
      <c r="G35" s="172"/>
      <c r="H35" s="172"/>
      <c r="I35" s="78">
        <f>J35+K35</f>
        <v>0</v>
      </c>
      <c r="J35" s="172"/>
      <c r="K35" s="172"/>
      <c r="L35" s="78">
        <f>M35+N35</f>
        <v>0</v>
      </c>
      <c r="M35" s="172"/>
      <c r="N35" s="172"/>
      <c r="O35" s="98"/>
    </row>
    <row r="36" spans="1:15" ht="34.950000000000003" customHeight="1" x14ac:dyDescent="0.35">
      <c r="A36" s="174" t="s">
        <v>33</v>
      </c>
      <c r="B36" s="189" t="s">
        <v>78</v>
      </c>
      <c r="C36" s="183">
        <v>218110</v>
      </c>
      <c r="D36" s="186" t="s">
        <v>180</v>
      </c>
      <c r="E36" s="11" t="s">
        <v>41</v>
      </c>
      <c r="F36" s="77">
        <f>G36+H36</f>
        <v>1156</v>
      </c>
      <c r="G36" s="77">
        <f>G37+G38+G39</f>
        <v>1156</v>
      </c>
      <c r="H36" s="77">
        <f>H37+H38+H39</f>
        <v>0</v>
      </c>
      <c r="I36" s="77">
        <f>J36+K36</f>
        <v>258.09999999999997</v>
      </c>
      <c r="J36" s="77">
        <f>J37+J38+J39</f>
        <v>258.09999999999997</v>
      </c>
      <c r="K36" s="77">
        <f>K37+K38+K39</f>
        <v>0</v>
      </c>
      <c r="L36" s="77">
        <f>M36+N36</f>
        <v>322.39999999999998</v>
      </c>
      <c r="M36" s="77">
        <f>M37+M38+M39</f>
        <v>322.39999999999998</v>
      </c>
      <c r="N36" s="77">
        <f>N37+N38+N39</f>
        <v>0</v>
      </c>
      <c r="O36" s="98"/>
    </row>
    <row r="37" spans="1:15" ht="34.950000000000003" customHeight="1" x14ac:dyDescent="0.35">
      <c r="A37" s="175"/>
      <c r="B37" s="190"/>
      <c r="C37" s="184"/>
      <c r="D37" s="187"/>
      <c r="E37" s="130" t="s">
        <v>6</v>
      </c>
      <c r="F37" s="77">
        <f t="shared" ref="F37:F39" si="19">G37+H37</f>
        <v>1156</v>
      </c>
      <c r="G37" s="77">
        <f>G41+G45+G49</f>
        <v>1156</v>
      </c>
      <c r="H37" s="77">
        <f t="shared" ref="H37:N37" si="20">H41+H45+H49</f>
        <v>0</v>
      </c>
      <c r="I37" s="77">
        <f t="shared" ref="I37:I39" si="21">J37+K37</f>
        <v>258.09999999999997</v>
      </c>
      <c r="J37" s="77">
        <f t="shared" si="20"/>
        <v>258.09999999999997</v>
      </c>
      <c r="K37" s="77">
        <f t="shared" si="20"/>
        <v>0</v>
      </c>
      <c r="L37" s="77">
        <f t="shared" ref="L37:L39" si="22">M37+N37</f>
        <v>322.39999999999998</v>
      </c>
      <c r="M37" s="77">
        <f t="shared" si="20"/>
        <v>322.39999999999998</v>
      </c>
      <c r="N37" s="77">
        <f t="shared" si="20"/>
        <v>0</v>
      </c>
      <c r="O37" s="98"/>
    </row>
    <row r="38" spans="1:15" ht="34.950000000000003" customHeight="1" x14ac:dyDescent="0.35">
      <c r="A38" s="175"/>
      <c r="B38" s="190"/>
      <c r="C38" s="184"/>
      <c r="D38" s="187"/>
      <c r="E38" s="164" t="s">
        <v>7</v>
      </c>
      <c r="F38" s="77">
        <f t="shared" si="19"/>
        <v>0</v>
      </c>
      <c r="G38" s="77">
        <f t="shared" ref="G38:N39" si="23">G42+G46+G50</f>
        <v>0</v>
      </c>
      <c r="H38" s="77">
        <f t="shared" si="23"/>
        <v>0</v>
      </c>
      <c r="I38" s="77">
        <f t="shared" si="21"/>
        <v>0</v>
      </c>
      <c r="J38" s="77">
        <f t="shared" si="23"/>
        <v>0</v>
      </c>
      <c r="K38" s="77">
        <f t="shared" si="23"/>
        <v>0</v>
      </c>
      <c r="L38" s="77">
        <f t="shared" si="22"/>
        <v>0</v>
      </c>
      <c r="M38" s="77">
        <f t="shared" si="23"/>
        <v>0</v>
      </c>
      <c r="N38" s="77">
        <f t="shared" si="23"/>
        <v>0</v>
      </c>
      <c r="O38" s="98"/>
    </row>
    <row r="39" spans="1:15" ht="34.950000000000003" customHeight="1" x14ac:dyDescent="0.35">
      <c r="A39" s="176"/>
      <c r="B39" s="191"/>
      <c r="C39" s="185"/>
      <c r="D39" s="188"/>
      <c r="E39" s="130" t="s">
        <v>8</v>
      </c>
      <c r="F39" s="77">
        <f t="shared" si="19"/>
        <v>0</v>
      </c>
      <c r="G39" s="77">
        <f t="shared" si="23"/>
        <v>0</v>
      </c>
      <c r="H39" s="77">
        <f t="shared" si="23"/>
        <v>0</v>
      </c>
      <c r="I39" s="77">
        <f t="shared" si="21"/>
        <v>0</v>
      </c>
      <c r="J39" s="77">
        <f t="shared" si="23"/>
        <v>0</v>
      </c>
      <c r="K39" s="77">
        <f t="shared" si="23"/>
        <v>0</v>
      </c>
      <c r="L39" s="77">
        <f t="shared" si="22"/>
        <v>0</v>
      </c>
      <c r="M39" s="77">
        <f t="shared" si="23"/>
        <v>0</v>
      </c>
      <c r="N39" s="77">
        <f t="shared" si="23"/>
        <v>0</v>
      </c>
      <c r="O39" s="98"/>
    </row>
    <row r="40" spans="1:15" ht="34.950000000000003" customHeight="1" x14ac:dyDescent="0.35">
      <c r="A40" s="174" t="s">
        <v>33</v>
      </c>
      <c r="B40" s="177" t="s">
        <v>215</v>
      </c>
      <c r="C40" s="183">
        <v>218240</v>
      </c>
      <c r="D40" s="186" t="s">
        <v>181</v>
      </c>
      <c r="E40" s="11" t="s">
        <v>41</v>
      </c>
      <c r="F40" s="77">
        <f t="shared" ref="F40:N40" si="24">F41+F42+F43</f>
        <v>176.2</v>
      </c>
      <c r="G40" s="78">
        <f t="shared" si="24"/>
        <v>176.2</v>
      </c>
      <c r="H40" s="78">
        <f t="shared" si="24"/>
        <v>0</v>
      </c>
      <c r="I40" s="77">
        <f t="shared" si="24"/>
        <v>219.7</v>
      </c>
      <c r="J40" s="78">
        <f t="shared" si="24"/>
        <v>219.7</v>
      </c>
      <c r="K40" s="78">
        <f t="shared" si="24"/>
        <v>0</v>
      </c>
      <c r="L40" s="77">
        <f t="shared" si="24"/>
        <v>284</v>
      </c>
      <c r="M40" s="78">
        <f t="shared" si="24"/>
        <v>284</v>
      </c>
      <c r="N40" s="78">
        <f t="shared" si="24"/>
        <v>0</v>
      </c>
      <c r="O40" s="98"/>
    </row>
    <row r="41" spans="1:15" ht="34.950000000000003" customHeight="1" x14ac:dyDescent="0.35">
      <c r="A41" s="175"/>
      <c r="B41" s="178"/>
      <c r="C41" s="184"/>
      <c r="D41" s="187"/>
      <c r="E41" s="130" t="s">
        <v>6</v>
      </c>
      <c r="F41" s="78">
        <f>G41+H41</f>
        <v>176.2</v>
      </c>
      <c r="G41" s="172">
        <v>176.2</v>
      </c>
      <c r="H41" s="172"/>
      <c r="I41" s="78">
        <f>J41+K41</f>
        <v>219.7</v>
      </c>
      <c r="J41" s="172">
        <v>219.7</v>
      </c>
      <c r="K41" s="172"/>
      <c r="L41" s="78">
        <f>M41+N41</f>
        <v>284</v>
      </c>
      <c r="M41" s="172">
        <v>284</v>
      </c>
      <c r="N41" s="172"/>
      <c r="O41" s="98"/>
    </row>
    <row r="42" spans="1:15" ht="34.950000000000003" customHeight="1" x14ac:dyDescent="0.35">
      <c r="A42" s="175"/>
      <c r="B42" s="178"/>
      <c r="C42" s="184"/>
      <c r="D42" s="187"/>
      <c r="E42" s="164" t="s">
        <v>7</v>
      </c>
      <c r="F42" s="78">
        <f>G42+H42</f>
        <v>0</v>
      </c>
      <c r="G42" s="172"/>
      <c r="H42" s="172"/>
      <c r="I42" s="78">
        <f>J42+K42</f>
        <v>0</v>
      </c>
      <c r="J42" s="172"/>
      <c r="K42" s="172"/>
      <c r="L42" s="78">
        <f>M42+N42</f>
        <v>0</v>
      </c>
      <c r="M42" s="172"/>
      <c r="N42" s="172"/>
      <c r="O42" s="98"/>
    </row>
    <row r="43" spans="1:15" ht="34.950000000000003" customHeight="1" x14ac:dyDescent="0.35">
      <c r="A43" s="176"/>
      <c r="B43" s="179"/>
      <c r="C43" s="185"/>
      <c r="D43" s="188"/>
      <c r="E43" s="130" t="s">
        <v>8</v>
      </c>
      <c r="F43" s="78">
        <f>G43+H43</f>
        <v>0</v>
      </c>
      <c r="G43" s="172"/>
      <c r="H43" s="172"/>
      <c r="I43" s="78">
        <f>J43+K43</f>
        <v>0</v>
      </c>
      <c r="J43" s="172"/>
      <c r="K43" s="172"/>
      <c r="L43" s="78">
        <f>M43+N43</f>
        <v>0</v>
      </c>
      <c r="M43" s="172"/>
      <c r="N43" s="172"/>
      <c r="O43" s="98"/>
    </row>
    <row r="44" spans="1:15" ht="34.950000000000003" customHeight="1" x14ac:dyDescent="0.35">
      <c r="A44" s="174" t="s">
        <v>33</v>
      </c>
      <c r="B44" s="177" t="s">
        <v>216</v>
      </c>
      <c r="C44" s="183">
        <v>218110</v>
      </c>
      <c r="D44" s="186" t="s">
        <v>181</v>
      </c>
      <c r="E44" s="11" t="s">
        <v>41</v>
      </c>
      <c r="F44" s="77">
        <f t="shared" ref="F44:N44" si="25">F45+F46+F47</f>
        <v>827.8</v>
      </c>
      <c r="G44" s="78">
        <f t="shared" si="25"/>
        <v>827.8</v>
      </c>
      <c r="H44" s="78">
        <f t="shared" si="25"/>
        <v>0</v>
      </c>
      <c r="I44" s="77">
        <f t="shared" si="25"/>
        <v>38.4</v>
      </c>
      <c r="J44" s="78">
        <f t="shared" si="25"/>
        <v>38.4</v>
      </c>
      <c r="K44" s="78">
        <f t="shared" si="25"/>
        <v>0</v>
      </c>
      <c r="L44" s="77">
        <f t="shared" si="25"/>
        <v>38.4</v>
      </c>
      <c r="M44" s="78">
        <f t="shared" si="25"/>
        <v>38.4</v>
      </c>
      <c r="N44" s="78">
        <f t="shared" si="25"/>
        <v>0</v>
      </c>
      <c r="O44" s="98"/>
    </row>
    <row r="45" spans="1:15" ht="34.950000000000003" customHeight="1" x14ac:dyDescent="0.35">
      <c r="A45" s="175"/>
      <c r="B45" s="178"/>
      <c r="C45" s="184"/>
      <c r="D45" s="187"/>
      <c r="E45" s="130" t="s">
        <v>6</v>
      </c>
      <c r="F45" s="78">
        <f>G45+H45</f>
        <v>827.8</v>
      </c>
      <c r="G45" s="172">
        <v>827.8</v>
      </c>
      <c r="H45" s="172"/>
      <c r="I45" s="78">
        <f>J45+K45</f>
        <v>38.4</v>
      </c>
      <c r="J45" s="172">
        <v>38.4</v>
      </c>
      <c r="K45" s="172"/>
      <c r="L45" s="78">
        <f>M45+N45</f>
        <v>38.4</v>
      </c>
      <c r="M45" s="172">
        <v>38.4</v>
      </c>
      <c r="N45" s="172"/>
      <c r="O45" s="98"/>
    </row>
    <row r="46" spans="1:15" ht="34.950000000000003" customHeight="1" x14ac:dyDescent="0.35">
      <c r="A46" s="175"/>
      <c r="B46" s="178"/>
      <c r="C46" s="184"/>
      <c r="D46" s="187"/>
      <c r="E46" s="164" t="s">
        <v>7</v>
      </c>
      <c r="F46" s="78">
        <f>G46+H46</f>
        <v>0</v>
      </c>
      <c r="G46" s="172"/>
      <c r="H46" s="172"/>
      <c r="I46" s="78">
        <f>J46+K46</f>
        <v>0</v>
      </c>
      <c r="J46" s="172"/>
      <c r="K46" s="172"/>
      <c r="L46" s="78">
        <f>M46+N46</f>
        <v>0</v>
      </c>
      <c r="M46" s="172"/>
      <c r="N46" s="172"/>
      <c r="O46" s="98"/>
    </row>
    <row r="47" spans="1:15" ht="34.950000000000003" customHeight="1" x14ac:dyDescent="0.35">
      <c r="A47" s="176"/>
      <c r="B47" s="179"/>
      <c r="C47" s="185"/>
      <c r="D47" s="188"/>
      <c r="E47" s="130" t="s">
        <v>8</v>
      </c>
      <c r="F47" s="78">
        <f>G47+H47</f>
        <v>0</v>
      </c>
      <c r="G47" s="172"/>
      <c r="H47" s="172"/>
      <c r="I47" s="78">
        <f>J47+K47</f>
        <v>0</v>
      </c>
      <c r="J47" s="172"/>
      <c r="K47" s="172"/>
      <c r="L47" s="78">
        <f>M47+N47</f>
        <v>0</v>
      </c>
      <c r="M47" s="172"/>
      <c r="N47" s="172"/>
      <c r="O47" s="98"/>
    </row>
    <row r="48" spans="1:15" ht="34.950000000000003" customHeight="1" x14ac:dyDescent="0.35">
      <c r="A48" s="174" t="s">
        <v>33</v>
      </c>
      <c r="B48" s="177" t="s">
        <v>217</v>
      </c>
      <c r="C48" s="183">
        <v>218110</v>
      </c>
      <c r="D48" s="186" t="s">
        <v>179</v>
      </c>
      <c r="E48" s="11" t="s">
        <v>41</v>
      </c>
      <c r="F48" s="77">
        <f t="shared" ref="F48:N48" si="26">F49+F50+F51</f>
        <v>152</v>
      </c>
      <c r="G48" s="78">
        <f t="shared" si="26"/>
        <v>152</v>
      </c>
      <c r="H48" s="78">
        <f t="shared" si="26"/>
        <v>0</v>
      </c>
      <c r="I48" s="77">
        <f t="shared" si="26"/>
        <v>0</v>
      </c>
      <c r="J48" s="78">
        <f t="shared" si="26"/>
        <v>0</v>
      </c>
      <c r="K48" s="78">
        <f t="shared" si="26"/>
        <v>0</v>
      </c>
      <c r="L48" s="77">
        <f t="shared" si="26"/>
        <v>0</v>
      </c>
      <c r="M48" s="78">
        <f t="shared" si="26"/>
        <v>0</v>
      </c>
      <c r="N48" s="78">
        <f t="shared" si="26"/>
        <v>0</v>
      </c>
      <c r="O48" s="98"/>
    </row>
    <row r="49" spans="1:15" ht="34.950000000000003" customHeight="1" x14ac:dyDescent="0.35">
      <c r="A49" s="175"/>
      <c r="B49" s="178"/>
      <c r="C49" s="184"/>
      <c r="D49" s="187"/>
      <c r="E49" s="130" t="s">
        <v>6</v>
      </c>
      <c r="F49" s="78">
        <f>G49+H49</f>
        <v>152</v>
      </c>
      <c r="G49" s="172">
        <v>152</v>
      </c>
      <c r="H49" s="172"/>
      <c r="I49" s="78">
        <f>J49+K49</f>
        <v>0</v>
      </c>
      <c r="J49" s="172"/>
      <c r="K49" s="172"/>
      <c r="L49" s="78">
        <f>M49+N49</f>
        <v>0</v>
      </c>
      <c r="M49" s="172"/>
      <c r="N49" s="172"/>
      <c r="O49" s="98"/>
    </row>
    <row r="50" spans="1:15" ht="34.950000000000003" customHeight="1" x14ac:dyDescent="0.35">
      <c r="A50" s="175"/>
      <c r="B50" s="178"/>
      <c r="C50" s="184"/>
      <c r="D50" s="187"/>
      <c r="E50" s="164" t="s">
        <v>7</v>
      </c>
      <c r="F50" s="78">
        <f>G50+H50</f>
        <v>0</v>
      </c>
      <c r="G50" s="172"/>
      <c r="H50" s="172"/>
      <c r="I50" s="78">
        <f>J50+K50</f>
        <v>0</v>
      </c>
      <c r="J50" s="172"/>
      <c r="K50" s="172"/>
      <c r="L50" s="78">
        <f>M50+N50</f>
        <v>0</v>
      </c>
      <c r="M50" s="172"/>
      <c r="N50" s="172"/>
      <c r="O50" s="98"/>
    </row>
    <row r="51" spans="1:15" ht="34.950000000000003" customHeight="1" x14ac:dyDescent="0.35">
      <c r="A51" s="176"/>
      <c r="B51" s="179"/>
      <c r="C51" s="185"/>
      <c r="D51" s="188"/>
      <c r="E51" s="130" t="s">
        <v>8</v>
      </c>
      <c r="F51" s="78">
        <f>G51+H51</f>
        <v>0</v>
      </c>
      <c r="G51" s="172"/>
      <c r="H51" s="172"/>
      <c r="I51" s="78">
        <f>J51+K51</f>
        <v>0</v>
      </c>
      <c r="J51" s="172"/>
      <c r="K51" s="172"/>
      <c r="L51" s="78">
        <f>M51+N51</f>
        <v>0</v>
      </c>
      <c r="M51" s="172"/>
      <c r="N51" s="172"/>
      <c r="O51" s="98"/>
    </row>
    <row r="52" spans="1:15" ht="34.950000000000003" customHeight="1" x14ac:dyDescent="0.35">
      <c r="A52" s="174" t="s">
        <v>33</v>
      </c>
      <c r="B52" s="189" t="s">
        <v>268</v>
      </c>
      <c r="C52" s="183">
        <v>218110</v>
      </c>
      <c r="D52" s="186" t="s">
        <v>179</v>
      </c>
      <c r="E52" s="11" t="s">
        <v>41</v>
      </c>
      <c r="F52" s="99">
        <f>G52+H52</f>
        <v>1954.4</v>
      </c>
      <c r="G52" s="99">
        <f>G53+G54+G55</f>
        <v>1054.4000000000001</v>
      </c>
      <c r="H52" s="99">
        <f>H53+H54+H55</f>
        <v>900</v>
      </c>
      <c r="I52" s="99">
        <f>J52+K52</f>
        <v>1876.3999999999999</v>
      </c>
      <c r="J52" s="99">
        <f>J53+J54+J55</f>
        <v>1186.3999999999999</v>
      </c>
      <c r="K52" s="99">
        <f>K53+K54+K55</f>
        <v>690</v>
      </c>
      <c r="L52" s="99">
        <f t="shared" ref="L52:L55" si="27">M52+N52</f>
        <v>2076.4899999999998</v>
      </c>
      <c r="M52" s="99">
        <f>M53+M54+M55</f>
        <v>1296.49</v>
      </c>
      <c r="N52" s="99">
        <f>N53+N54+N55</f>
        <v>780</v>
      </c>
      <c r="O52" s="98"/>
    </row>
    <row r="53" spans="1:15" ht="34.950000000000003" customHeight="1" x14ac:dyDescent="0.35">
      <c r="A53" s="175"/>
      <c r="B53" s="190"/>
      <c r="C53" s="184"/>
      <c r="D53" s="187"/>
      <c r="E53" s="130" t="s">
        <v>6</v>
      </c>
      <c r="F53" s="99">
        <f t="shared" ref="F53:F55" si="28">G53+H53</f>
        <v>1954.4</v>
      </c>
      <c r="G53" s="77">
        <f>G57+G61+G65</f>
        <v>1054.4000000000001</v>
      </c>
      <c r="H53" s="77">
        <f>H57+H61+H65</f>
        <v>900</v>
      </c>
      <c r="I53" s="99">
        <f t="shared" ref="I53:I55" si="29">J53+K53</f>
        <v>1876.3999999999999</v>
      </c>
      <c r="J53" s="77">
        <f>J57+J61+J65</f>
        <v>1186.3999999999999</v>
      </c>
      <c r="K53" s="77">
        <f>K57+K61+K65</f>
        <v>690</v>
      </c>
      <c r="L53" s="99">
        <f t="shared" si="27"/>
        <v>2076.4899999999998</v>
      </c>
      <c r="M53" s="77">
        <f>M57+M61+M65</f>
        <v>1296.49</v>
      </c>
      <c r="N53" s="77">
        <f>N57+N61+N65</f>
        <v>780</v>
      </c>
      <c r="O53" s="97"/>
    </row>
    <row r="54" spans="1:15" ht="34.950000000000003" customHeight="1" x14ac:dyDescent="0.35">
      <c r="A54" s="175"/>
      <c r="B54" s="190"/>
      <c r="C54" s="184"/>
      <c r="D54" s="187"/>
      <c r="E54" s="164" t="s">
        <v>7</v>
      </c>
      <c r="F54" s="99">
        <f t="shared" si="28"/>
        <v>0</v>
      </c>
      <c r="G54" s="77">
        <f t="shared" ref="G54:H55" si="30">G58+G62+G66</f>
        <v>0</v>
      </c>
      <c r="H54" s="77">
        <f t="shared" si="30"/>
        <v>0</v>
      </c>
      <c r="I54" s="99">
        <f t="shared" si="29"/>
        <v>0</v>
      </c>
      <c r="J54" s="77">
        <f t="shared" ref="J54:K54" si="31">J58+J62+J66</f>
        <v>0</v>
      </c>
      <c r="K54" s="77">
        <f t="shared" si="31"/>
        <v>0</v>
      </c>
      <c r="L54" s="99">
        <f t="shared" si="27"/>
        <v>0</v>
      </c>
      <c r="M54" s="77">
        <f t="shared" ref="M54:N54" si="32">M58+M62+M66</f>
        <v>0</v>
      </c>
      <c r="N54" s="77">
        <f t="shared" si="32"/>
        <v>0</v>
      </c>
      <c r="O54" s="97"/>
    </row>
    <row r="55" spans="1:15" ht="34.950000000000003" customHeight="1" x14ac:dyDescent="0.35">
      <c r="A55" s="176"/>
      <c r="B55" s="191"/>
      <c r="C55" s="185"/>
      <c r="D55" s="188"/>
      <c r="E55" s="130" t="s">
        <v>8</v>
      </c>
      <c r="F55" s="99">
        <f t="shared" si="28"/>
        <v>0</v>
      </c>
      <c r="G55" s="77">
        <f t="shared" si="30"/>
        <v>0</v>
      </c>
      <c r="H55" s="77">
        <f t="shared" si="30"/>
        <v>0</v>
      </c>
      <c r="I55" s="99">
        <f t="shared" si="29"/>
        <v>0</v>
      </c>
      <c r="J55" s="77">
        <f t="shared" ref="J55:K55" si="33">J59+J63+J67</f>
        <v>0</v>
      </c>
      <c r="K55" s="77">
        <f t="shared" si="33"/>
        <v>0</v>
      </c>
      <c r="L55" s="99">
        <f t="shared" si="27"/>
        <v>0</v>
      </c>
      <c r="M55" s="77">
        <f t="shared" ref="M55:N55" si="34">M59+M63+M67</f>
        <v>0</v>
      </c>
      <c r="N55" s="77">
        <f t="shared" si="34"/>
        <v>0</v>
      </c>
      <c r="O55" s="97"/>
    </row>
    <row r="56" spans="1:15" ht="34.950000000000003" customHeight="1" x14ac:dyDescent="0.35">
      <c r="A56" s="174" t="s">
        <v>33</v>
      </c>
      <c r="B56" s="177" t="s">
        <v>64</v>
      </c>
      <c r="C56" s="183">
        <v>218110</v>
      </c>
      <c r="D56" s="186" t="s">
        <v>179</v>
      </c>
      <c r="E56" s="11" t="s">
        <v>41</v>
      </c>
      <c r="F56" s="77">
        <f t="shared" ref="F56:N56" si="35">F57+F58+F59</f>
        <v>920</v>
      </c>
      <c r="G56" s="78">
        <f t="shared" si="35"/>
        <v>920</v>
      </c>
      <c r="H56" s="78">
        <f t="shared" si="35"/>
        <v>0</v>
      </c>
      <c r="I56" s="77">
        <f t="shared" si="35"/>
        <v>985.8</v>
      </c>
      <c r="J56" s="78">
        <f t="shared" si="35"/>
        <v>985.8</v>
      </c>
      <c r="K56" s="78">
        <f t="shared" si="35"/>
        <v>0</v>
      </c>
      <c r="L56" s="77">
        <f t="shared" si="35"/>
        <v>1035.0999999999999</v>
      </c>
      <c r="M56" s="78">
        <f t="shared" si="35"/>
        <v>1035.0999999999999</v>
      </c>
      <c r="N56" s="78">
        <f t="shared" si="35"/>
        <v>0</v>
      </c>
      <c r="O56" s="98"/>
    </row>
    <row r="57" spans="1:15" ht="34.950000000000003" customHeight="1" x14ac:dyDescent="0.35">
      <c r="A57" s="175"/>
      <c r="B57" s="178"/>
      <c r="C57" s="184"/>
      <c r="D57" s="187"/>
      <c r="E57" s="130" t="s">
        <v>6</v>
      </c>
      <c r="F57" s="78">
        <f>G57+H57</f>
        <v>920</v>
      </c>
      <c r="G57" s="172">
        <v>920</v>
      </c>
      <c r="H57" s="172">
        <v>0</v>
      </c>
      <c r="I57" s="78">
        <f>J57+K57</f>
        <v>985.8</v>
      </c>
      <c r="J57" s="172">
        <v>985.8</v>
      </c>
      <c r="K57" s="172"/>
      <c r="L57" s="78">
        <f>M57+N57</f>
        <v>1035.0999999999999</v>
      </c>
      <c r="M57" s="172">
        <v>1035.0999999999999</v>
      </c>
      <c r="N57" s="172"/>
      <c r="O57" s="98"/>
    </row>
    <row r="58" spans="1:15" ht="34.950000000000003" customHeight="1" x14ac:dyDescent="0.35">
      <c r="A58" s="175"/>
      <c r="B58" s="178"/>
      <c r="C58" s="184"/>
      <c r="D58" s="187"/>
      <c r="E58" s="164" t="s">
        <v>7</v>
      </c>
      <c r="F58" s="78">
        <f>G58+H58</f>
        <v>0</v>
      </c>
      <c r="G58" s="172"/>
      <c r="H58" s="172"/>
      <c r="I58" s="78">
        <f>J58+K58</f>
        <v>0</v>
      </c>
      <c r="J58" s="172"/>
      <c r="K58" s="172"/>
      <c r="L58" s="78">
        <f>M58+N58</f>
        <v>0</v>
      </c>
      <c r="M58" s="172"/>
      <c r="N58" s="172"/>
      <c r="O58" s="98"/>
    </row>
    <row r="59" spans="1:15" ht="34.950000000000003" customHeight="1" x14ac:dyDescent="0.35">
      <c r="A59" s="176"/>
      <c r="B59" s="179"/>
      <c r="C59" s="185"/>
      <c r="D59" s="188"/>
      <c r="E59" s="130" t="s">
        <v>8</v>
      </c>
      <c r="F59" s="78">
        <f>G59+H59</f>
        <v>0</v>
      </c>
      <c r="G59" s="172"/>
      <c r="H59" s="172"/>
      <c r="I59" s="78">
        <f>J59+K59</f>
        <v>0</v>
      </c>
      <c r="J59" s="172"/>
      <c r="K59" s="172"/>
      <c r="L59" s="78">
        <f>M59+N59</f>
        <v>0</v>
      </c>
      <c r="M59" s="172"/>
      <c r="N59" s="172"/>
      <c r="O59" s="98"/>
    </row>
    <row r="60" spans="1:15" ht="34.950000000000003" customHeight="1" x14ac:dyDescent="0.35">
      <c r="A60" s="174" t="s">
        <v>33</v>
      </c>
      <c r="B60" s="177" t="s">
        <v>79</v>
      </c>
      <c r="C60" s="183">
        <v>218110</v>
      </c>
      <c r="D60" s="186" t="s">
        <v>179</v>
      </c>
      <c r="E60" s="11" t="s">
        <v>41</v>
      </c>
      <c r="F60" s="77">
        <f t="shared" ref="F60:N60" si="36">F61+F62+F63</f>
        <v>30</v>
      </c>
      <c r="G60" s="78">
        <f t="shared" si="36"/>
        <v>30</v>
      </c>
      <c r="H60" s="78">
        <f t="shared" si="36"/>
        <v>0</v>
      </c>
      <c r="I60" s="77">
        <f t="shared" si="36"/>
        <v>31.8</v>
      </c>
      <c r="J60" s="78">
        <f t="shared" si="36"/>
        <v>31.8</v>
      </c>
      <c r="K60" s="77">
        <f t="shared" si="36"/>
        <v>0</v>
      </c>
      <c r="L60" s="77">
        <f t="shared" si="36"/>
        <v>33.39</v>
      </c>
      <c r="M60" s="78">
        <f t="shared" si="36"/>
        <v>33.39</v>
      </c>
      <c r="N60" s="78">
        <f t="shared" si="36"/>
        <v>0</v>
      </c>
      <c r="O60" s="98"/>
    </row>
    <row r="61" spans="1:15" ht="34.950000000000003" customHeight="1" x14ac:dyDescent="0.35">
      <c r="A61" s="175"/>
      <c r="B61" s="178"/>
      <c r="C61" s="184"/>
      <c r="D61" s="187"/>
      <c r="E61" s="130" t="s">
        <v>6</v>
      </c>
      <c r="F61" s="78">
        <f>G61+H61</f>
        <v>30</v>
      </c>
      <c r="G61" s="78">
        <v>30</v>
      </c>
      <c r="H61" s="78">
        <v>0</v>
      </c>
      <c r="I61" s="78">
        <f>J61+K61</f>
        <v>31.8</v>
      </c>
      <c r="J61" s="78">
        <v>31.8</v>
      </c>
      <c r="K61" s="78"/>
      <c r="L61" s="78">
        <f>M61+N61</f>
        <v>33.39</v>
      </c>
      <c r="M61" s="78">
        <v>33.39</v>
      </c>
      <c r="N61" s="78"/>
      <c r="O61" s="98"/>
    </row>
    <row r="62" spans="1:15" ht="34.950000000000003" customHeight="1" x14ac:dyDescent="0.35">
      <c r="A62" s="175"/>
      <c r="B62" s="178"/>
      <c r="C62" s="184"/>
      <c r="D62" s="187"/>
      <c r="E62" s="164" t="s">
        <v>7</v>
      </c>
      <c r="F62" s="78">
        <f>G62+H62</f>
        <v>0</v>
      </c>
      <c r="G62" s="78"/>
      <c r="H62" s="78"/>
      <c r="I62" s="78">
        <f>J62+K62</f>
        <v>0</v>
      </c>
      <c r="J62" s="78"/>
      <c r="K62" s="78"/>
      <c r="L62" s="78">
        <f>M62+N62</f>
        <v>0</v>
      </c>
      <c r="M62" s="78"/>
      <c r="N62" s="78"/>
      <c r="O62" s="98"/>
    </row>
    <row r="63" spans="1:15" ht="34.950000000000003" customHeight="1" x14ac:dyDescent="0.35">
      <c r="A63" s="176"/>
      <c r="B63" s="179"/>
      <c r="C63" s="185"/>
      <c r="D63" s="188"/>
      <c r="E63" s="130" t="s">
        <v>8</v>
      </c>
      <c r="F63" s="78">
        <f>G63+H63</f>
        <v>0</v>
      </c>
      <c r="G63" s="78"/>
      <c r="H63" s="78"/>
      <c r="I63" s="78">
        <f>J63+K63</f>
        <v>0</v>
      </c>
      <c r="J63" s="78"/>
      <c r="K63" s="78"/>
      <c r="L63" s="78">
        <f>M63+N63</f>
        <v>0</v>
      </c>
      <c r="M63" s="78"/>
      <c r="N63" s="78"/>
      <c r="O63" s="98"/>
    </row>
    <row r="64" spans="1:15" ht="34.950000000000003" customHeight="1" x14ac:dyDescent="0.35">
      <c r="A64" s="174" t="s">
        <v>33</v>
      </c>
      <c r="B64" s="192" t="s">
        <v>118</v>
      </c>
      <c r="C64" s="183">
        <v>218110</v>
      </c>
      <c r="D64" s="186" t="s">
        <v>182</v>
      </c>
      <c r="E64" s="11" t="s">
        <v>41</v>
      </c>
      <c r="F64" s="77">
        <f t="shared" ref="F64:N64" si="37">F65+F66+F67</f>
        <v>1004.4</v>
      </c>
      <c r="G64" s="78">
        <f t="shared" si="37"/>
        <v>104.4</v>
      </c>
      <c r="H64" s="78">
        <f t="shared" si="37"/>
        <v>900</v>
      </c>
      <c r="I64" s="77">
        <f t="shared" si="37"/>
        <v>858.8</v>
      </c>
      <c r="J64" s="78">
        <f t="shared" si="37"/>
        <v>168.8</v>
      </c>
      <c r="K64" s="77">
        <f t="shared" si="37"/>
        <v>690</v>
      </c>
      <c r="L64" s="77">
        <f t="shared" si="37"/>
        <v>1008</v>
      </c>
      <c r="M64" s="78">
        <f t="shared" si="37"/>
        <v>228</v>
      </c>
      <c r="N64" s="78">
        <f t="shared" si="37"/>
        <v>780</v>
      </c>
      <c r="O64" s="98"/>
    </row>
    <row r="65" spans="1:15" ht="34.950000000000003" customHeight="1" x14ac:dyDescent="0.35">
      <c r="A65" s="175"/>
      <c r="B65" s="193"/>
      <c r="C65" s="184"/>
      <c r="D65" s="187"/>
      <c r="E65" s="130" t="s">
        <v>6</v>
      </c>
      <c r="F65" s="78">
        <f>G65+H65</f>
        <v>1004.4</v>
      </c>
      <c r="G65" s="172">
        <v>104.4</v>
      </c>
      <c r="H65" s="172">
        <v>900</v>
      </c>
      <c r="I65" s="78">
        <f>J65+K65</f>
        <v>858.8</v>
      </c>
      <c r="J65" s="172">
        <v>168.8</v>
      </c>
      <c r="K65" s="172">
        <v>690</v>
      </c>
      <c r="L65" s="78">
        <f>M65+N65</f>
        <v>1008</v>
      </c>
      <c r="M65" s="172">
        <v>228</v>
      </c>
      <c r="N65" s="172">
        <v>780</v>
      </c>
      <c r="O65" s="98"/>
    </row>
    <row r="66" spans="1:15" ht="34.950000000000003" customHeight="1" x14ac:dyDescent="0.35">
      <c r="A66" s="175"/>
      <c r="B66" s="193"/>
      <c r="C66" s="184"/>
      <c r="D66" s="187"/>
      <c r="E66" s="164" t="s">
        <v>7</v>
      </c>
      <c r="F66" s="78">
        <f>G66+H66</f>
        <v>0</v>
      </c>
      <c r="G66" s="172"/>
      <c r="H66" s="172"/>
      <c r="I66" s="78">
        <f>J66+K66</f>
        <v>0</v>
      </c>
      <c r="J66" s="172"/>
      <c r="K66" s="172"/>
      <c r="L66" s="78">
        <f>M66+N66</f>
        <v>0</v>
      </c>
      <c r="M66" s="172"/>
      <c r="N66" s="172"/>
      <c r="O66" s="98"/>
    </row>
    <row r="67" spans="1:15" ht="34.950000000000003" customHeight="1" x14ac:dyDescent="0.35">
      <c r="A67" s="176"/>
      <c r="B67" s="194"/>
      <c r="C67" s="185"/>
      <c r="D67" s="188"/>
      <c r="E67" s="130" t="s">
        <v>8</v>
      </c>
      <c r="F67" s="78">
        <f>G67+H67</f>
        <v>0</v>
      </c>
      <c r="G67" s="172"/>
      <c r="H67" s="172"/>
      <c r="I67" s="78">
        <f>J67+K67</f>
        <v>0</v>
      </c>
      <c r="J67" s="172"/>
      <c r="K67" s="172"/>
      <c r="L67" s="78">
        <f>M67+N67</f>
        <v>0</v>
      </c>
      <c r="M67" s="172"/>
      <c r="N67" s="172"/>
      <c r="O67" s="98"/>
    </row>
    <row r="68" spans="1:15" ht="34.950000000000003" customHeight="1" x14ac:dyDescent="0.35">
      <c r="A68" s="174" t="s">
        <v>33</v>
      </c>
      <c r="B68" s="189" t="s">
        <v>65</v>
      </c>
      <c r="C68" s="183">
        <v>218110</v>
      </c>
      <c r="D68" s="186" t="s">
        <v>179</v>
      </c>
      <c r="E68" s="11" t="s">
        <v>41</v>
      </c>
      <c r="F68" s="77">
        <f>G68+H68</f>
        <v>611.70000000000005</v>
      </c>
      <c r="G68" s="77">
        <f t="shared" ref="G68:N68" si="38">G69+G70+G71</f>
        <v>546.70000000000005</v>
      </c>
      <c r="H68" s="77">
        <f t="shared" si="38"/>
        <v>65</v>
      </c>
      <c r="I68" s="77">
        <f>J68+K68</f>
        <v>678.4</v>
      </c>
      <c r="J68" s="77">
        <f t="shared" si="38"/>
        <v>678.4</v>
      </c>
      <c r="K68" s="77">
        <f t="shared" si="38"/>
        <v>0</v>
      </c>
      <c r="L68" s="77">
        <f>M68+N68</f>
        <v>712.32</v>
      </c>
      <c r="M68" s="77">
        <f t="shared" si="38"/>
        <v>712.32</v>
      </c>
      <c r="N68" s="78">
        <f t="shared" si="38"/>
        <v>0</v>
      </c>
      <c r="O68" s="98"/>
    </row>
    <row r="69" spans="1:15" ht="34.950000000000003" customHeight="1" x14ac:dyDescent="0.35">
      <c r="A69" s="175"/>
      <c r="B69" s="190"/>
      <c r="C69" s="184"/>
      <c r="D69" s="187"/>
      <c r="E69" s="130" t="s">
        <v>6</v>
      </c>
      <c r="F69" s="77">
        <f t="shared" ref="F69:F71" si="39">G69+H69</f>
        <v>611.70000000000005</v>
      </c>
      <c r="G69" s="77">
        <f>G73+G77+G81</f>
        <v>546.70000000000005</v>
      </c>
      <c r="H69" s="77">
        <f>H73+H77+H81</f>
        <v>65</v>
      </c>
      <c r="I69" s="77">
        <f t="shared" ref="I69:I71" si="40">J69+K69</f>
        <v>678.4</v>
      </c>
      <c r="J69" s="77">
        <f>J73+J77+J81</f>
        <v>678.4</v>
      </c>
      <c r="K69" s="77">
        <f>K73+K77+K81</f>
        <v>0</v>
      </c>
      <c r="L69" s="77">
        <f t="shared" ref="L69:L71" si="41">M69+N69</f>
        <v>712.32</v>
      </c>
      <c r="M69" s="77">
        <f>M73+M77+M81</f>
        <v>712.32</v>
      </c>
      <c r="N69" s="77">
        <f>N73+N77+N81</f>
        <v>0</v>
      </c>
      <c r="O69" s="98"/>
    </row>
    <row r="70" spans="1:15" ht="34.950000000000003" customHeight="1" x14ac:dyDescent="0.35">
      <c r="A70" s="175"/>
      <c r="B70" s="190"/>
      <c r="C70" s="184"/>
      <c r="D70" s="187"/>
      <c r="E70" s="164" t="s">
        <v>7</v>
      </c>
      <c r="F70" s="77">
        <f t="shared" si="39"/>
        <v>0</v>
      </c>
      <c r="G70" s="77">
        <f t="shared" ref="G70:H71" si="42">G74+G78+G82</f>
        <v>0</v>
      </c>
      <c r="H70" s="77">
        <f t="shared" si="42"/>
        <v>0</v>
      </c>
      <c r="I70" s="77">
        <f t="shared" si="40"/>
        <v>0</v>
      </c>
      <c r="J70" s="77">
        <f t="shared" ref="J70:K70" si="43">J74+J78+J82</f>
        <v>0</v>
      </c>
      <c r="K70" s="77">
        <f t="shared" si="43"/>
        <v>0</v>
      </c>
      <c r="L70" s="77">
        <f t="shared" si="41"/>
        <v>0</v>
      </c>
      <c r="M70" s="77">
        <f t="shared" ref="M70:N70" si="44">M74+M78+M82</f>
        <v>0</v>
      </c>
      <c r="N70" s="77">
        <f t="shared" si="44"/>
        <v>0</v>
      </c>
      <c r="O70" s="98"/>
    </row>
    <row r="71" spans="1:15" ht="34.950000000000003" customHeight="1" x14ac:dyDescent="0.35">
      <c r="A71" s="176"/>
      <c r="B71" s="191"/>
      <c r="C71" s="185"/>
      <c r="D71" s="188"/>
      <c r="E71" s="130" t="s">
        <v>8</v>
      </c>
      <c r="F71" s="77">
        <f t="shared" si="39"/>
        <v>0</v>
      </c>
      <c r="G71" s="77">
        <f t="shared" si="42"/>
        <v>0</v>
      </c>
      <c r="H71" s="77">
        <f t="shared" si="42"/>
        <v>0</v>
      </c>
      <c r="I71" s="77">
        <f t="shared" si="40"/>
        <v>0</v>
      </c>
      <c r="J71" s="77">
        <f t="shared" ref="J71:K71" si="45">J75+J79+J83</f>
        <v>0</v>
      </c>
      <c r="K71" s="77">
        <f t="shared" si="45"/>
        <v>0</v>
      </c>
      <c r="L71" s="77">
        <f t="shared" si="41"/>
        <v>0</v>
      </c>
      <c r="M71" s="77">
        <f t="shared" ref="M71:N71" si="46">M75+M79+M83</f>
        <v>0</v>
      </c>
      <c r="N71" s="77">
        <f t="shared" si="46"/>
        <v>0</v>
      </c>
      <c r="O71" s="98"/>
    </row>
    <row r="72" spans="1:15" ht="34.950000000000003" customHeight="1" x14ac:dyDescent="0.35">
      <c r="A72" s="174" t="s">
        <v>33</v>
      </c>
      <c r="B72" s="177" t="s">
        <v>185</v>
      </c>
      <c r="C72" s="183">
        <v>218110</v>
      </c>
      <c r="D72" s="186" t="s">
        <v>179</v>
      </c>
      <c r="E72" s="11" t="s">
        <v>41</v>
      </c>
      <c r="F72" s="77">
        <f t="shared" ref="F72:N72" si="47">F73+F74+F75</f>
        <v>167.5</v>
      </c>
      <c r="G72" s="78">
        <f t="shared" si="47"/>
        <v>102.5</v>
      </c>
      <c r="H72" s="78">
        <f t="shared" si="47"/>
        <v>65</v>
      </c>
      <c r="I72" s="77">
        <f t="shared" si="47"/>
        <v>0</v>
      </c>
      <c r="J72" s="78">
        <f t="shared" si="47"/>
        <v>0</v>
      </c>
      <c r="K72" s="77">
        <f t="shared" si="47"/>
        <v>0</v>
      </c>
      <c r="L72" s="77">
        <f t="shared" si="47"/>
        <v>0</v>
      </c>
      <c r="M72" s="78">
        <f t="shared" si="47"/>
        <v>0</v>
      </c>
      <c r="N72" s="78">
        <f t="shared" si="47"/>
        <v>0</v>
      </c>
      <c r="O72" s="98"/>
    </row>
    <row r="73" spans="1:15" ht="34.950000000000003" customHeight="1" x14ac:dyDescent="0.35">
      <c r="A73" s="175"/>
      <c r="B73" s="178"/>
      <c r="C73" s="184"/>
      <c r="D73" s="187"/>
      <c r="E73" s="130" t="s">
        <v>6</v>
      </c>
      <c r="F73" s="78">
        <f>G73+H73</f>
        <v>167.5</v>
      </c>
      <c r="G73" s="172">
        <v>102.5</v>
      </c>
      <c r="H73" s="172">
        <v>65</v>
      </c>
      <c r="I73" s="78">
        <f>J73+K73</f>
        <v>0</v>
      </c>
      <c r="J73" s="172"/>
      <c r="K73" s="172"/>
      <c r="L73" s="78">
        <f>M73+N73</f>
        <v>0</v>
      </c>
      <c r="M73" s="172"/>
      <c r="N73" s="172"/>
      <c r="O73" s="98"/>
    </row>
    <row r="74" spans="1:15" ht="34.950000000000003" customHeight="1" x14ac:dyDescent="0.35">
      <c r="A74" s="175"/>
      <c r="B74" s="178"/>
      <c r="C74" s="184"/>
      <c r="D74" s="187"/>
      <c r="E74" s="164" t="s">
        <v>7</v>
      </c>
      <c r="F74" s="78">
        <f>G74+H74</f>
        <v>0</v>
      </c>
      <c r="G74" s="172"/>
      <c r="H74" s="172"/>
      <c r="I74" s="78">
        <f>J74+K74</f>
        <v>0</v>
      </c>
      <c r="J74" s="172"/>
      <c r="K74" s="172"/>
      <c r="L74" s="78">
        <f>M74+N74</f>
        <v>0</v>
      </c>
      <c r="M74" s="172"/>
      <c r="N74" s="172"/>
      <c r="O74" s="98"/>
    </row>
    <row r="75" spans="1:15" ht="34.950000000000003" customHeight="1" x14ac:dyDescent="0.35">
      <c r="A75" s="176"/>
      <c r="B75" s="179"/>
      <c r="C75" s="185"/>
      <c r="D75" s="188"/>
      <c r="E75" s="130" t="s">
        <v>8</v>
      </c>
      <c r="F75" s="78">
        <f>G75+H75</f>
        <v>0</v>
      </c>
      <c r="G75" s="172"/>
      <c r="H75" s="172"/>
      <c r="I75" s="78">
        <f>J75+K75</f>
        <v>0</v>
      </c>
      <c r="J75" s="172"/>
      <c r="K75" s="172"/>
      <c r="L75" s="78">
        <f>M75+N75</f>
        <v>0</v>
      </c>
      <c r="M75" s="172"/>
      <c r="N75" s="172"/>
      <c r="O75" s="98"/>
    </row>
    <row r="76" spans="1:15" ht="34.950000000000003" customHeight="1" x14ac:dyDescent="0.35">
      <c r="A76" s="174" t="s">
        <v>33</v>
      </c>
      <c r="B76" s="177" t="str">
        <f>'Додаток 2'!A113</f>
        <v>Захід 4.2. Поповнення матеріального резерву пально-мастильними матеріалами</v>
      </c>
      <c r="C76" s="183">
        <v>218110</v>
      </c>
      <c r="D76" s="186" t="s">
        <v>179</v>
      </c>
      <c r="E76" s="11" t="s">
        <v>41</v>
      </c>
      <c r="F76" s="77">
        <f t="shared" ref="F76:N76" si="48">F77+F78+F79</f>
        <v>340</v>
      </c>
      <c r="G76" s="78">
        <f t="shared" si="48"/>
        <v>340</v>
      </c>
      <c r="H76" s="78">
        <f t="shared" si="48"/>
        <v>0</v>
      </c>
      <c r="I76" s="77">
        <f t="shared" si="48"/>
        <v>678.4</v>
      </c>
      <c r="J76" s="78">
        <f t="shared" si="48"/>
        <v>678.4</v>
      </c>
      <c r="K76" s="77">
        <f t="shared" si="48"/>
        <v>0</v>
      </c>
      <c r="L76" s="77">
        <f t="shared" si="48"/>
        <v>712.32</v>
      </c>
      <c r="M76" s="78">
        <f t="shared" si="48"/>
        <v>712.32</v>
      </c>
      <c r="N76" s="78">
        <f t="shared" si="48"/>
        <v>0</v>
      </c>
      <c r="O76" s="98"/>
    </row>
    <row r="77" spans="1:15" ht="34.950000000000003" customHeight="1" x14ac:dyDescent="0.35">
      <c r="A77" s="175"/>
      <c r="B77" s="178"/>
      <c r="C77" s="184"/>
      <c r="D77" s="187"/>
      <c r="E77" s="130" t="s">
        <v>6</v>
      </c>
      <c r="F77" s="78">
        <f>G77+H77</f>
        <v>340</v>
      </c>
      <c r="G77" s="172">
        <v>340</v>
      </c>
      <c r="H77" s="172"/>
      <c r="I77" s="78">
        <f>J77+K77</f>
        <v>678.4</v>
      </c>
      <c r="J77" s="172">
        <v>678.4</v>
      </c>
      <c r="K77" s="172"/>
      <c r="L77" s="78">
        <f>M77+N77</f>
        <v>712.32</v>
      </c>
      <c r="M77" s="172">
        <v>712.32</v>
      </c>
      <c r="N77" s="172"/>
      <c r="O77" s="98"/>
    </row>
    <row r="78" spans="1:15" ht="34.950000000000003" customHeight="1" x14ac:dyDescent="0.35">
      <c r="A78" s="175"/>
      <c r="B78" s="178"/>
      <c r="C78" s="184"/>
      <c r="D78" s="187"/>
      <c r="E78" s="164" t="s">
        <v>7</v>
      </c>
      <c r="F78" s="78">
        <f>G78+H78</f>
        <v>0</v>
      </c>
      <c r="G78" s="172"/>
      <c r="H78" s="172"/>
      <c r="I78" s="78">
        <f>J78+K78</f>
        <v>0</v>
      </c>
      <c r="J78" s="172"/>
      <c r="K78" s="172"/>
      <c r="L78" s="78">
        <f>M78+N78</f>
        <v>0</v>
      </c>
      <c r="M78" s="172"/>
      <c r="N78" s="172"/>
      <c r="O78" s="98"/>
    </row>
    <row r="79" spans="1:15" ht="34.950000000000003" customHeight="1" x14ac:dyDescent="0.35">
      <c r="A79" s="176"/>
      <c r="B79" s="179"/>
      <c r="C79" s="185"/>
      <c r="D79" s="188"/>
      <c r="E79" s="130" t="s">
        <v>8</v>
      </c>
      <c r="F79" s="78">
        <f>G79+H79</f>
        <v>0</v>
      </c>
      <c r="G79" s="172"/>
      <c r="H79" s="172"/>
      <c r="I79" s="78">
        <f>J79+K79</f>
        <v>0</v>
      </c>
      <c r="J79" s="172"/>
      <c r="K79" s="172"/>
      <c r="L79" s="78">
        <f>M79+N79</f>
        <v>0</v>
      </c>
      <c r="M79" s="172"/>
      <c r="N79" s="172"/>
      <c r="O79" s="98"/>
    </row>
    <row r="80" spans="1:15" ht="34.950000000000003" customHeight="1" x14ac:dyDescent="0.35">
      <c r="A80" s="174" t="s">
        <v>33</v>
      </c>
      <c r="B80" s="178" t="str">
        <f>'Додаток 2'!A122</f>
        <v>Захід 4.3. Поповнення матеріального резерву будівельними матеріалами</v>
      </c>
      <c r="C80" s="183">
        <v>218110</v>
      </c>
      <c r="D80" s="186" t="s">
        <v>179</v>
      </c>
      <c r="E80" s="11" t="s">
        <v>41</v>
      </c>
      <c r="F80" s="77">
        <f t="shared" ref="F80:N80" si="49">F81+F82+F83</f>
        <v>104.2</v>
      </c>
      <c r="G80" s="78">
        <f t="shared" si="49"/>
        <v>104.2</v>
      </c>
      <c r="H80" s="78">
        <f t="shared" si="49"/>
        <v>0</v>
      </c>
      <c r="I80" s="77">
        <f t="shared" si="49"/>
        <v>0</v>
      </c>
      <c r="J80" s="78">
        <f t="shared" si="49"/>
        <v>0</v>
      </c>
      <c r="K80" s="77">
        <f t="shared" si="49"/>
        <v>0</v>
      </c>
      <c r="L80" s="77">
        <f t="shared" si="49"/>
        <v>0</v>
      </c>
      <c r="M80" s="78">
        <f t="shared" si="49"/>
        <v>0</v>
      </c>
      <c r="N80" s="78">
        <f t="shared" si="49"/>
        <v>0</v>
      </c>
      <c r="O80" s="98"/>
    </row>
    <row r="81" spans="1:15" ht="34.950000000000003" customHeight="1" x14ac:dyDescent="0.35">
      <c r="A81" s="175"/>
      <c r="B81" s="178"/>
      <c r="C81" s="184"/>
      <c r="D81" s="187"/>
      <c r="E81" s="130" t="s">
        <v>6</v>
      </c>
      <c r="F81" s="78">
        <f>G81+H81</f>
        <v>104.2</v>
      </c>
      <c r="G81" s="172">
        <v>104.2</v>
      </c>
      <c r="H81" s="172"/>
      <c r="I81" s="78">
        <f>J81+K81</f>
        <v>0</v>
      </c>
      <c r="J81" s="172"/>
      <c r="K81" s="172"/>
      <c r="L81" s="78">
        <f>M81+N81</f>
        <v>0</v>
      </c>
      <c r="M81" s="172"/>
      <c r="N81" s="172"/>
      <c r="O81" s="98"/>
    </row>
    <row r="82" spans="1:15" ht="34.950000000000003" customHeight="1" x14ac:dyDescent="0.35">
      <c r="A82" s="175"/>
      <c r="B82" s="178"/>
      <c r="C82" s="184"/>
      <c r="D82" s="187"/>
      <c r="E82" s="164" t="s">
        <v>7</v>
      </c>
      <c r="F82" s="78">
        <f>G82+H82</f>
        <v>0</v>
      </c>
      <c r="G82" s="172"/>
      <c r="H82" s="172"/>
      <c r="I82" s="78">
        <f>J82+K82</f>
        <v>0</v>
      </c>
      <c r="J82" s="172"/>
      <c r="K82" s="172"/>
      <c r="L82" s="78">
        <f>M82+N82</f>
        <v>0</v>
      </c>
      <c r="M82" s="172"/>
      <c r="N82" s="172"/>
      <c r="O82" s="98"/>
    </row>
    <row r="83" spans="1:15" ht="34.950000000000003" customHeight="1" x14ac:dyDescent="0.35">
      <c r="A83" s="176"/>
      <c r="B83" s="178"/>
      <c r="C83" s="185"/>
      <c r="D83" s="188"/>
      <c r="E83" s="130" t="s">
        <v>8</v>
      </c>
      <c r="F83" s="78">
        <f>G83+H83</f>
        <v>0</v>
      </c>
      <c r="G83" s="172"/>
      <c r="H83" s="172"/>
      <c r="I83" s="78">
        <f>J83+K83</f>
        <v>0</v>
      </c>
      <c r="J83" s="172"/>
      <c r="K83" s="172"/>
      <c r="L83" s="78">
        <f>M83+N83</f>
        <v>0</v>
      </c>
      <c r="M83" s="172"/>
      <c r="N83" s="172"/>
      <c r="O83" s="98"/>
    </row>
    <row r="84" spans="1:15" ht="34.950000000000003" customHeight="1" x14ac:dyDescent="0.35">
      <c r="A84" s="174" t="s">
        <v>33</v>
      </c>
      <c r="B84" s="189" t="s">
        <v>80</v>
      </c>
      <c r="C84" s="183">
        <v>218110</v>
      </c>
      <c r="D84" s="186" t="s">
        <v>179</v>
      </c>
      <c r="E84" s="11" t="s">
        <v>41</v>
      </c>
      <c r="F84" s="77">
        <f>G84+H84</f>
        <v>3604.8</v>
      </c>
      <c r="G84" s="77">
        <f>G85+G86+G87</f>
        <v>3604.8</v>
      </c>
      <c r="H84" s="77">
        <f t="shared" ref="H84:N84" si="50">H85+H86+H87</f>
        <v>0</v>
      </c>
      <c r="I84" s="77">
        <f>J84+K84</f>
        <v>4249</v>
      </c>
      <c r="J84" s="77">
        <f t="shared" si="50"/>
        <v>4249</v>
      </c>
      <c r="K84" s="77">
        <f t="shared" si="50"/>
        <v>0</v>
      </c>
      <c r="L84" s="77">
        <f>M84+N84</f>
        <v>4442.2</v>
      </c>
      <c r="M84" s="77">
        <f t="shared" si="50"/>
        <v>4442.2</v>
      </c>
      <c r="N84" s="77">
        <f t="shared" si="50"/>
        <v>0</v>
      </c>
      <c r="O84" s="98"/>
    </row>
    <row r="85" spans="1:15" ht="34.950000000000003" customHeight="1" x14ac:dyDescent="0.35">
      <c r="A85" s="175"/>
      <c r="B85" s="190"/>
      <c r="C85" s="184"/>
      <c r="D85" s="187"/>
      <c r="E85" s="130" t="s">
        <v>6</v>
      </c>
      <c r="F85" s="77">
        <f t="shared" ref="F85:F87" si="51">G85+H85</f>
        <v>3604.8</v>
      </c>
      <c r="G85" s="77">
        <f>G89+G93+G97+G101+G105</f>
        <v>3604.8</v>
      </c>
      <c r="H85" s="77">
        <f>H89+H93+H97+H101</f>
        <v>0</v>
      </c>
      <c r="I85" s="77">
        <f t="shared" ref="I85:I87" si="52">J85+K85</f>
        <v>4249</v>
      </c>
      <c r="J85" s="77">
        <f>J89+J93+J97+J101+J105</f>
        <v>4249</v>
      </c>
      <c r="K85" s="77">
        <f>K89+K93+K97+K101</f>
        <v>0</v>
      </c>
      <c r="L85" s="77">
        <f t="shared" ref="L85:L87" si="53">M85+N85</f>
        <v>4442.2</v>
      </c>
      <c r="M85" s="77">
        <f>M89+M93+M97+M101+M105</f>
        <v>4442.2</v>
      </c>
      <c r="N85" s="77">
        <f>N89+N93+N97+N101</f>
        <v>0</v>
      </c>
      <c r="O85" s="98"/>
    </row>
    <row r="86" spans="1:15" ht="34.950000000000003" customHeight="1" x14ac:dyDescent="0.35">
      <c r="A86" s="175"/>
      <c r="B86" s="190"/>
      <c r="C86" s="184"/>
      <c r="D86" s="187"/>
      <c r="E86" s="164" t="s">
        <v>7</v>
      </c>
      <c r="F86" s="77">
        <f t="shared" si="51"/>
        <v>0</v>
      </c>
      <c r="G86" s="77">
        <f t="shared" ref="G86:H87" si="54">G90+G94+G98+G102</f>
        <v>0</v>
      </c>
      <c r="H86" s="77">
        <f t="shared" si="54"/>
        <v>0</v>
      </c>
      <c r="I86" s="77">
        <f t="shared" si="52"/>
        <v>0</v>
      </c>
      <c r="J86" s="77">
        <f t="shared" ref="J86:K87" si="55">J90+J94+J98+J102</f>
        <v>0</v>
      </c>
      <c r="K86" s="77">
        <f t="shared" si="55"/>
        <v>0</v>
      </c>
      <c r="L86" s="77">
        <f t="shared" si="53"/>
        <v>0</v>
      </c>
      <c r="M86" s="77">
        <f t="shared" ref="M86:N87" si="56">M90+M94+M98+M102</f>
        <v>0</v>
      </c>
      <c r="N86" s="77">
        <f t="shared" si="56"/>
        <v>0</v>
      </c>
      <c r="O86" s="98"/>
    </row>
    <row r="87" spans="1:15" ht="45" customHeight="1" x14ac:dyDescent="0.35">
      <c r="A87" s="176"/>
      <c r="B87" s="191"/>
      <c r="C87" s="185"/>
      <c r="D87" s="188"/>
      <c r="E87" s="130" t="s">
        <v>8</v>
      </c>
      <c r="F87" s="77">
        <f t="shared" si="51"/>
        <v>0</v>
      </c>
      <c r="G87" s="77">
        <f t="shared" si="54"/>
        <v>0</v>
      </c>
      <c r="H87" s="77">
        <f t="shared" si="54"/>
        <v>0</v>
      </c>
      <c r="I87" s="77">
        <f t="shared" si="52"/>
        <v>0</v>
      </c>
      <c r="J87" s="77">
        <f t="shared" si="55"/>
        <v>0</v>
      </c>
      <c r="K87" s="77">
        <f t="shared" si="55"/>
        <v>0</v>
      </c>
      <c r="L87" s="77">
        <f t="shared" si="53"/>
        <v>0</v>
      </c>
      <c r="M87" s="77">
        <f t="shared" si="56"/>
        <v>0</v>
      </c>
      <c r="N87" s="77">
        <f t="shared" si="56"/>
        <v>0</v>
      </c>
      <c r="O87" s="98"/>
    </row>
    <row r="88" spans="1:15" ht="34.950000000000003" customHeight="1" x14ac:dyDescent="0.35">
      <c r="A88" s="174" t="s">
        <v>33</v>
      </c>
      <c r="B88" s="177" t="s">
        <v>66</v>
      </c>
      <c r="C88" s="183">
        <v>218110</v>
      </c>
      <c r="D88" s="186" t="s">
        <v>179</v>
      </c>
      <c r="E88" s="11" t="s">
        <v>41</v>
      </c>
      <c r="F88" s="77">
        <f t="shared" ref="F88:N88" si="57">F89+F90+F91</f>
        <v>312</v>
      </c>
      <c r="G88" s="78">
        <f t="shared" si="57"/>
        <v>312</v>
      </c>
      <c r="H88" s="78">
        <f t="shared" si="57"/>
        <v>0</v>
      </c>
      <c r="I88" s="77">
        <f t="shared" si="57"/>
        <v>330.7</v>
      </c>
      <c r="J88" s="78">
        <f t="shared" si="57"/>
        <v>330.7</v>
      </c>
      <c r="K88" s="78">
        <f t="shared" si="57"/>
        <v>0</v>
      </c>
      <c r="L88" s="77">
        <f t="shared" si="57"/>
        <v>347.3</v>
      </c>
      <c r="M88" s="78">
        <f t="shared" si="57"/>
        <v>347.3</v>
      </c>
      <c r="N88" s="78">
        <f t="shared" si="57"/>
        <v>0</v>
      </c>
      <c r="O88" s="98"/>
    </row>
    <row r="89" spans="1:15" ht="34.950000000000003" customHeight="1" x14ac:dyDescent="0.35">
      <c r="A89" s="175"/>
      <c r="B89" s="178"/>
      <c r="C89" s="184"/>
      <c r="D89" s="187"/>
      <c r="E89" s="130" t="s">
        <v>6</v>
      </c>
      <c r="F89" s="78">
        <f>G89+H89</f>
        <v>312</v>
      </c>
      <c r="G89" s="172">
        <v>312</v>
      </c>
      <c r="H89" s="172"/>
      <c r="I89" s="78">
        <f>J89+K89</f>
        <v>330.7</v>
      </c>
      <c r="J89" s="172">
        <v>330.7</v>
      </c>
      <c r="K89" s="172"/>
      <c r="L89" s="78">
        <f>M89+N89</f>
        <v>347.3</v>
      </c>
      <c r="M89" s="172">
        <v>347.3</v>
      </c>
      <c r="N89" s="172"/>
      <c r="O89" s="98"/>
    </row>
    <row r="90" spans="1:15" ht="34.950000000000003" customHeight="1" x14ac:dyDescent="0.35">
      <c r="A90" s="175"/>
      <c r="B90" s="178"/>
      <c r="C90" s="184"/>
      <c r="D90" s="187"/>
      <c r="E90" s="164" t="s">
        <v>7</v>
      </c>
      <c r="F90" s="78">
        <f>G90+H90</f>
        <v>0</v>
      </c>
      <c r="G90" s="172"/>
      <c r="H90" s="172"/>
      <c r="I90" s="78">
        <f>J90+K90</f>
        <v>0</v>
      </c>
      <c r="J90" s="172"/>
      <c r="K90" s="172"/>
      <c r="L90" s="78">
        <f>M90+N90</f>
        <v>0</v>
      </c>
      <c r="M90" s="172"/>
      <c r="N90" s="172"/>
      <c r="O90" s="98"/>
    </row>
    <row r="91" spans="1:15" ht="34.950000000000003" customHeight="1" x14ac:dyDescent="0.35">
      <c r="A91" s="176"/>
      <c r="B91" s="179"/>
      <c r="C91" s="185"/>
      <c r="D91" s="188"/>
      <c r="E91" s="130" t="s">
        <v>8</v>
      </c>
      <c r="F91" s="78">
        <f>G91+H91</f>
        <v>0</v>
      </c>
      <c r="G91" s="172"/>
      <c r="H91" s="172"/>
      <c r="I91" s="78">
        <f>J91+K91</f>
        <v>0</v>
      </c>
      <c r="J91" s="172"/>
      <c r="K91" s="172"/>
      <c r="L91" s="78">
        <f>M91+N91</f>
        <v>0</v>
      </c>
      <c r="M91" s="172"/>
      <c r="N91" s="172"/>
      <c r="O91" s="98"/>
    </row>
    <row r="92" spans="1:15" ht="34.950000000000003" customHeight="1" x14ac:dyDescent="0.35">
      <c r="A92" s="174" t="s">
        <v>33</v>
      </c>
      <c r="B92" s="177" t="s">
        <v>67</v>
      </c>
      <c r="C92" s="183">
        <v>218110</v>
      </c>
      <c r="D92" s="186" t="s">
        <v>179</v>
      </c>
      <c r="E92" s="11" t="s">
        <v>41</v>
      </c>
      <c r="F92" s="77">
        <f t="shared" ref="F92:N92" si="58">F93+F94+F95</f>
        <v>2692.8</v>
      </c>
      <c r="G92" s="78">
        <f t="shared" si="58"/>
        <v>2692.8</v>
      </c>
      <c r="H92" s="78">
        <f t="shared" si="58"/>
        <v>0</v>
      </c>
      <c r="I92" s="77">
        <f t="shared" si="58"/>
        <v>2854.4</v>
      </c>
      <c r="J92" s="78">
        <f t="shared" si="58"/>
        <v>2854.4</v>
      </c>
      <c r="K92" s="78">
        <f t="shared" si="58"/>
        <v>0</v>
      </c>
      <c r="L92" s="77">
        <f t="shared" si="58"/>
        <v>2997.1</v>
      </c>
      <c r="M92" s="78">
        <f t="shared" si="58"/>
        <v>2997.1</v>
      </c>
      <c r="N92" s="78">
        <f t="shared" si="58"/>
        <v>0</v>
      </c>
      <c r="O92" s="98"/>
    </row>
    <row r="93" spans="1:15" ht="34.950000000000003" customHeight="1" x14ac:dyDescent="0.35">
      <c r="A93" s="175"/>
      <c r="B93" s="178"/>
      <c r="C93" s="184"/>
      <c r="D93" s="187"/>
      <c r="E93" s="130" t="s">
        <v>6</v>
      </c>
      <c r="F93" s="78">
        <f>G93+H93</f>
        <v>2692.8</v>
      </c>
      <c r="G93" s="172">
        <v>2692.8</v>
      </c>
      <c r="H93" s="172"/>
      <c r="I93" s="78">
        <f>J93+K93</f>
        <v>2854.4</v>
      </c>
      <c r="J93" s="172">
        <v>2854.4</v>
      </c>
      <c r="K93" s="172"/>
      <c r="L93" s="78">
        <f>M93+N93</f>
        <v>2997.1</v>
      </c>
      <c r="M93" s="172">
        <v>2997.1</v>
      </c>
      <c r="N93" s="172"/>
      <c r="O93" s="98"/>
    </row>
    <row r="94" spans="1:15" ht="34.950000000000003" customHeight="1" x14ac:dyDescent="0.35">
      <c r="A94" s="175"/>
      <c r="B94" s="178"/>
      <c r="C94" s="184"/>
      <c r="D94" s="187"/>
      <c r="E94" s="164" t="s">
        <v>7</v>
      </c>
      <c r="F94" s="78">
        <f>G94+H94</f>
        <v>0</v>
      </c>
      <c r="G94" s="172"/>
      <c r="H94" s="172"/>
      <c r="I94" s="78">
        <f>J94+K94</f>
        <v>0</v>
      </c>
      <c r="J94" s="172"/>
      <c r="K94" s="172"/>
      <c r="L94" s="78">
        <f>M94+N94</f>
        <v>0</v>
      </c>
      <c r="M94" s="172"/>
      <c r="N94" s="172"/>
      <c r="O94" s="98"/>
    </row>
    <row r="95" spans="1:15" ht="34.950000000000003" customHeight="1" x14ac:dyDescent="0.35">
      <c r="A95" s="176"/>
      <c r="B95" s="179"/>
      <c r="C95" s="185"/>
      <c r="D95" s="188"/>
      <c r="E95" s="130" t="s">
        <v>8</v>
      </c>
      <c r="F95" s="78">
        <f>G95+H95</f>
        <v>0</v>
      </c>
      <c r="G95" s="172"/>
      <c r="H95" s="172"/>
      <c r="I95" s="78">
        <f>J95+K95</f>
        <v>0</v>
      </c>
      <c r="J95" s="172"/>
      <c r="K95" s="172"/>
      <c r="L95" s="78">
        <f>M95+N95</f>
        <v>0</v>
      </c>
      <c r="M95" s="172"/>
      <c r="N95" s="172"/>
      <c r="O95" s="98"/>
    </row>
    <row r="96" spans="1:15" ht="34.950000000000003" customHeight="1" x14ac:dyDescent="0.35">
      <c r="A96" s="174" t="s">
        <v>33</v>
      </c>
      <c r="B96" s="177" t="s">
        <v>127</v>
      </c>
      <c r="C96" s="183">
        <v>218110</v>
      </c>
      <c r="D96" s="186" t="s">
        <v>179</v>
      </c>
      <c r="E96" s="11" t="s">
        <v>41</v>
      </c>
      <c r="F96" s="77">
        <f t="shared" ref="F96:N96" si="59">F97+F98+F99</f>
        <v>300</v>
      </c>
      <c r="G96" s="78">
        <f t="shared" si="59"/>
        <v>300</v>
      </c>
      <c r="H96" s="78">
        <f t="shared" si="59"/>
        <v>0</v>
      </c>
      <c r="I96" s="77">
        <f t="shared" si="59"/>
        <v>360</v>
      </c>
      <c r="J96" s="78">
        <f t="shared" si="59"/>
        <v>360</v>
      </c>
      <c r="K96" s="78">
        <f t="shared" si="59"/>
        <v>0</v>
      </c>
      <c r="L96" s="77">
        <f t="shared" si="59"/>
        <v>360</v>
      </c>
      <c r="M96" s="78">
        <f t="shared" si="59"/>
        <v>360</v>
      </c>
      <c r="N96" s="78">
        <f t="shared" si="59"/>
        <v>0</v>
      </c>
      <c r="O96" s="98"/>
    </row>
    <row r="97" spans="1:15" ht="34.950000000000003" customHeight="1" x14ac:dyDescent="0.35">
      <c r="A97" s="175"/>
      <c r="B97" s="178"/>
      <c r="C97" s="184"/>
      <c r="D97" s="187"/>
      <c r="E97" s="130" t="s">
        <v>6</v>
      </c>
      <c r="F97" s="78">
        <f>G97+H97</f>
        <v>300</v>
      </c>
      <c r="G97" s="172">
        <v>300</v>
      </c>
      <c r="H97" s="172"/>
      <c r="I97" s="78">
        <f>J97+K97</f>
        <v>360</v>
      </c>
      <c r="J97" s="172">
        <v>360</v>
      </c>
      <c r="K97" s="172"/>
      <c r="L97" s="78">
        <f>M97+N97</f>
        <v>360</v>
      </c>
      <c r="M97" s="172">
        <v>360</v>
      </c>
      <c r="N97" s="172"/>
      <c r="O97" s="98"/>
    </row>
    <row r="98" spans="1:15" ht="34.950000000000003" customHeight="1" x14ac:dyDescent="0.35">
      <c r="A98" s="175"/>
      <c r="B98" s="178"/>
      <c r="C98" s="184"/>
      <c r="D98" s="187"/>
      <c r="E98" s="164" t="s">
        <v>7</v>
      </c>
      <c r="F98" s="78">
        <f>G98+H98</f>
        <v>0</v>
      </c>
      <c r="G98" s="172"/>
      <c r="H98" s="172"/>
      <c r="I98" s="78">
        <f>J98+K98</f>
        <v>0</v>
      </c>
      <c r="J98" s="172"/>
      <c r="K98" s="172"/>
      <c r="L98" s="78">
        <f>M98+N98</f>
        <v>0</v>
      </c>
      <c r="M98" s="172"/>
      <c r="N98" s="172"/>
    </row>
    <row r="99" spans="1:15" ht="34.950000000000003" customHeight="1" x14ac:dyDescent="0.35">
      <c r="A99" s="176"/>
      <c r="B99" s="179"/>
      <c r="C99" s="185"/>
      <c r="D99" s="188"/>
      <c r="E99" s="130" t="s">
        <v>8</v>
      </c>
      <c r="F99" s="78">
        <f>G99+H99</f>
        <v>0</v>
      </c>
      <c r="G99" s="172"/>
      <c r="H99" s="172"/>
      <c r="I99" s="78">
        <f>J99+K99</f>
        <v>0</v>
      </c>
      <c r="J99" s="172"/>
      <c r="K99" s="172"/>
      <c r="L99" s="78">
        <f>M99+N99</f>
        <v>0</v>
      </c>
      <c r="M99" s="172"/>
      <c r="N99" s="172"/>
    </row>
    <row r="100" spans="1:15" ht="34.950000000000003" customHeight="1" x14ac:dyDescent="0.35">
      <c r="A100" s="174" t="s">
        <v>33</v>
      </c>
      <c r="B100" s="177" t="s">
        <v>99</v>
      </c>
      <c r="C100" s="183">
        <v>218110</v>
      </c>
      <c r="D100" s="186" t="s">
        <v>179</v>
      </c>
      <c r="E100" s="11" t="s">
        <v>41</v>
      </c>
      <c r="F100" s="77">
        <f t="shared" ref="F100:N100" si="60">F101+F102+F103</f>
        <v>300</v>
      </c>
      <c r="G100" s="78">
        <f t="shared" si="60"/>
        <v>300</v>
      </c>
      <c r="H100" s="78">
        <f t="shared" si="60"/>
        <v>0</v>
      </c>
      <c r="I100" s="77">
        <f t="shared" si="60"/>
        <v>678.4</v>
      </c>
      <c r="J100" s="78">
        <f t="shared" si="60"/>
        <v>678.4</v>
      </c>
      <c r="K100" s="78">
        <f t="shared" si="60"/>
        <v>0</v>
      </c>
      <c r="L100" s="77">
        <f t="shared" si="60"/>
        <v>712.3</v>
      </c>
      <c r="M100" s="78">
        <f t="shared" si="60"/>
        <v>712.3</v>
      </c>
      <c r="N100" s="78">
        <f t="shared" si="60"/>
        <v>0</v>
      </c>
    </row>
    <row r="101" spans="1:15" ht="34.950000000000003" customHeight="1" x14ac:dyDescent="0.35">
      <c r="A101" s="175"/>
      <c r="B101" s="178"/>
      <c r="C101" s="184"/>
      <c r="D101" s="187"/>
      <c r="E101" s="130" t="s">
        <v>6</v>
      </c>
      <c r="F101" s="78">
        <f>G101+H101</f>
        <v>300</v>
      </c>
      <c r="G101" s="172">
        <v>300</v>
      </c>
      <c r="H101" s="172"/>
      <c r="I101" s="78">
        <f>J101+K101</f>
        <v>678.4</v>
      </c>
      <c r="J101" s="172">
        <v>678.4</v>
      </c>
      <c r="K101" s="172"/>
      <c r="L101" s="78">
        <f>M101+N101</f>
        <v>712.3</v>
      </c>
      <c r="M101" s="172">
        <v>712.3</v>
      </c>
      <c r="N101" s="172"/>
    </row>
    <row r="102" spans="1:15" ht="34.950000000000003" customHeight="1" x14ac:dyDescent="0.35">
      <c r="A102" s="175"/>
      <c r="B102" s="178"/>
      <c r="C102" s="184"/>
      <c r="D102" s="187"/>
      <c r="E102" s="164" t="s">
        <v>7</v>
      </c>
      <c r="F102" s="78">
        <f t="shared" ref="F102:F103" si="61">G102+H102</f>
        <v>0</v>
      </c>
      <c r="G102" s="172"/>
      <c r="H102" s="172"/>
      <c r="I102" s="78">
        <f>J102+K102</f>
        <v>0</v>
      </c>
      <c r="J102" s="172"/>
      <c r="K102" s="172"/>
      <c r="L102" s="78">
        <f>M102+N102</f>
        <v>0</v>
      </c>
      <c r="M102" s="172"/>
      <c r="N102" s="172"/>
    </row>
    <row r="103" spans="1:15" ht="34.950000000000003" customHeight="1" x14ac:dyDescent="0.35">
      <c r="A103" s="176"/>
      <c r="B103" s="179"/>
      <c r="C103" s="185"/>
      <c r="D103" s="188"/>
      <c r="E103" s="130" t="s">
        <v>8</v>
      </c>
      <c r="F103" s="78">
        <f t="shared" si="61"/>
        <v>0</v>
      </c>
      <c r="G103" s="172"/>
      <c r="H103" s="172"/>
      <c r="I103" s="78">
        <f>J103+K103</f>
        <v>0</v>
      </c>
      <c r="J103" s="172"/>
      <c r="K103" s="172"/>
      <c r="L103" s="78">
        <f>M103+N103</f>
        <v>0</v>
      </c>
      <c r="M103" s="172"/>
      <c r="N103" s="172"/>
    </row>
    <row r="104" spans="1:15" ht="34.950000000000003" customHeight="1" x14ac:dyDescent="0.35">
      <c r="A104" s="174" t="s">
        <v>33</v>
      </c>
      <c r="B104" s="219" t="s">
        <v>261</v>
      </c>
      <c r="C104" s="183">
        <v>218110</v>
      </c>
      <c r="D104" s="186" t="s">
        <v>181</v>
      </c>
      <c r="E104" s="11" t="s">
        <v>41</v>
      </c>
      <c r="F104" s="77">
        <f t="shared" ref="F104:N104" si="62">F105+F106+F107</f>
        <v>0</v>
      </c>
      <c r="G104" s="78">
        <f t="shared" si="62"/>
        <v>0</v>
      </c>
      <c r="H104" s="78">
        <f t="shared" si="62"/>
        <v>0</v>
      </c>
      <c r="I104" s="77">
        <f t="shared" si="62"/>
        <v>25.5</v>
      </c>
      <c r="J104" s="78">
        <f t="shared" si="62"/>
        <v>25.5</v>
      </c>
      <c r="K104" s="78">
        <f t="shared" si="62"/>
        <v>0</v>
      </c>
      <c r="L104" s="77">
        <f t="shared" si="62"/>
        <v>25.5</v>
      </c>
      <c r="M104" s="78">
        <f t="shared" si="62"/>
        <v>25.5</v>
      </c>
      <c r="N104" s="78">
        <f t="shared" si="62"/>
        <v>0</v>
      </c>
    </row>
    <row r="105" spans="1:15" ht="34.950000000000003" customHeight="1" x14ac:dyDescent="0.35">
      <c r="A105" s="175"/>
      <c r="B105" s="220"/>
      <c r="C105" s="184"/>
      <c r="D105" s="187"/>
      <c r="E105" s="130" t="s">
        <v>6</v>
      </c>
      <c r="F105" s="78">
        <f>G105+H105</f>
        <v>0</v>
      </c>
      <c r="G105" s="172"/>
      <c r="H105" s="172"/>
      <c r="I105" s="78">
        <f>J105+K105</f>
        <v>25.5</v>
      </c>
      <c r="J105" s="172">
        <v>25.5</v>
      </c>
      <c r="K105" s="172"/>
      <c r="L105" s="78">
        <f>M105+N105</f>
        <v>25.5</v>
      </c>
      <c r="M105" s="172">
        <v>25.5</v>
      </c>
      <c r="N105" s="172"/>
    </row>
    <row r="106" spans="1:15" ht="34.950000000000003" customHeight="1" x14ac:dyDescent="0.35">
      <c r="A106" s="175"/>
      <c r="B106" s="220"/>
      <c r="C106" s="184"/>
      <c r="D106" s="187"/>
      <c r="E106" s="164" t="s">
        <v>7</v>
      </c>
      <c r="F106" s="78">
        <f t="shared" ref="F106:F107" si="63">G106+H106</f>
        <v>0</v>
      </c>
      <c r="G106" s="172"/>
      <c r="H106" s="172"/>
      <c r="I106" s="78">
        <f>J106+K106</f>
        <v>0</v>
      </c>
      <c r="J106" s="172"/>
      <c r="K106" s="172"/>
      <c r="L106" s="78">
        <f>M106+N106</f>
        <v>0</v>
      </c>
      <c r="M106" s="172"/>
      <c r="N106" s="172"/>
    </row>
    <row r="107" spans="1:15" ht="34.950000000000003" customHeight="1" x14ac:dyDescent="0.35">
      <c r="A107" s="176"/>
      <c r="B107" s="221"/>
      <c r="C107" s="185"/>
      <c r="D107" s="188"/>
      <c r="E107" s="130" t="s">
        <v>8</v>
      </c>
      <c r="F107" s="78">
        <f t="shared" si="63"/>
        <v>0</v>
      </c>
      <c r="G107" s="172"/>
      <c r="H107" s="172"/>
      <c r="I107" s="78">
        <f>J107+K107</f>
        <v>0</v>
      </c>
      <c r="J107" s="172"/>
      <c r="K107" s="172"/>
      <c r="L107" s="78">
        <f>M107+N107</f>
        <v>0</v>
      </c>
      <c r="M107" s="172"/>
      <c r="N107" s="172"/>
    </row>
    <row r="108" spans="1:15" ht="34.950000000000003" customHeight="1" x14ac:dyDescent="0.35">
      <c r="A108" s="174" t="s">
        <v>33</v>
      </c>
      <c r="B108" s="189" t="s">
        <v>77</v>
      </c>
      <c r="C108" s="174">
        <v>1218110</v>
      </c>
      <c r="D108" s="180" t="s">
        <v>282</v>
      </c>
      <c r="E108" s="11" t="s">
        <v>41</v>
      </c>
      <c r="F108" s="77">
        <f>G108+H108</f>
        <v>101404</v>
      </c>
      <c r="G108" s="77">
        <f>G109+G110+G111</f>
        <v>11404</v>
      </c>
      <c r="H108" s="77">
        <f>H109+H110+H111</f>
        <v>90000</v>
      </c>
      <c r="I108" s="77">
        <f>J108+K108</f>
        <v>5000</v>
      </c>
      <c r="J108" s="77">
        <f>J109+J110+J111</f>
        <v>5000</v>
      </c>
      <c r="K108" s="77">
        <f>K109+K110+K111</f>
        <v>0</v>
      </c>
      <c r="L108" s="77">
        <f>M108+N108</f>
        <v>5000</v>
      </c>
      <c r="M108" s="77">
        <f>M109+M110+M111</f>
        <v>5000</v>
      </c>
      <c r="N108" s="77">
        <f>N109+N110+N111</f>
        <v>0</v>
      </c>
    </row>
    <row r="109" spans="1:15" ht="34.950000000000003" customHeight="1" x14ac:dyDescent="0.35">
      <c r="A109" s="175"/>
      <c r="B109" s="190"/>
      <c r="C109" s="175"/>
      <c r="D109" s="181"/>
      <c r="E109" s="130" t="s">
        <v>6</v>
      </c>
      <c r="F109" s="77">
        <f t="shared" ref="F109:F111" si="64">G109+H109</f>
        <v>101404</v>
      </c>
      <c r="G109" s="77">
        <f>G113+G117+G121</f>
        <v>11404</v>
      </c>
      <c r="H109" s="77">
        <f>H113+H117</f>
        <v>90000</v>
      </c>
      <c r="I109" s="77">
        <f t="shared" ref="I109" si="65">J109+K109</f>
        <v>5000</v>
      </c>
      <c r="J109" s="77">
        <f>J113+J117</f>
        <v>5000</v>
      </c>
      <c r="K109" s="77">
        <f>K113+K117</f>
        <v>0</v>
      </c>
      <c r="L109" s="77">
        <f t="shared" ref="L109" si="66">M109+N109</f>
        <v>5000</v>
      </c>
      <c r="M109" s="77">
        <f>M113+M117</f>
        <v>5000</v>
      </c>
      <c r="N109" s="77">
        <f>N113+N117</f>
        <v>0</v>
      </c>
    </row>
    <row r="110" spans="1:15" ht="34.950000000000003" customHeight="1" x14ac:dyDescent="0.35">
      <c r="A110" s="175"/>
      <c r="B110" s="190"/>
      <c r="C110" s="222">
        <v>218110</v>
      </c>
      <c r="D110" s="181"/>
      <c r="E110" s="164" t="s">
        <v>7</v>
      </c>
      <c r="F110" s="77">
        <f t="shared" si="64"/>
        <v>0</v>
      </c>
      <c r="G110" s="77">
        <f t="shared" ref="G110:H111" si="67">G114+G118</f>
        <v>0</v>
      </c>
      <c r="H110" s="77">
        <f t="shared" si="67"/>
        <v>0</v>
      </c>
      <c r="I110" s="77">
        <f t="shared" ref="I110:I111" si="68">J110+K110</f>
        <v>0</v>
      </c>
      <c r="J110" s="77">
        <f t="shared" ref="J110:K111" si="69">J114+J118</f>
        <v>0</v>
      </c>
      <c r="K110" s="77">
        <f t="shared" si="69"/>
        <v>0</v>
      </c>
      <c r="L110" s="77">
        <f t="shared" ref="L110:L111" si="70">M110+N110</f>
        <v>0</v>
      </c>
      <c r="M110" s="77">
        <f t="shared" ref="M110:N111" si="71">M114+M118</f>
        <v>0</v>
      </c>
      <c r="N110" s="77">
        <f t="shared" si="71"/>
        <v>0</v>
      </c>
    </row>
    <row r="111" spans="1:15" ht="34.950000000000003" customHeight="1" x14ac:dyDescent="0.35">
      <c r="A111" s="176"/>
      <c r="B111" s="191"/>
      <c r="C111" s="223"/>
      <c r="D111" s="182"/>
      <c r="E111" s="130" t="s">
        <v>8</v>
      </c>
      <c r="F111" s="77">
        <f t="shared" si="64"/>
        <v>0</v>
      </c>
      <c r="G111" s="77">
        <f t="shared" si="67"/>
        <v>0</v>
      </c>
      <c r="H111" s="77">
        <f t="shared" si="67"/>
        <v>0</v>
      </c>
      <c r="I111" s="77">
        <f t="shared" si="68"/>
        <v>0</v>
      </c>
      <c r="J111" s="77">
        <f t="shared" si="69"/>
        <v>0</v>
      </c>
      <c r="K111" s="77">
        <f t="shared" si="69"/>
        <v>0</v>
      </c>
      <c r="L111" s="77">
        <f t="shared" si="70"/>
        <v>0</v>
      </c>
      <c r="M111" s="77">
        <f t="shared" si="71"/>
        <v>0</v>
      </c>
      <c r="N111" s="77">
        <f t="shared" si="71"/>
        <v>0</v>
      </c>
    </row>
    <row r="112" spans="1:15" ht="34.950000000000003" customHeight="1" x14ac:dyDescent="0.35">
      <c r="A112" s="174" t="s">
        <v>33</v>
      </c>
      <c r="B112" s="177" t="s">
        <v>281</v>
      </c>
      <c r="C112" s="174">
        <v>1218110</v>
      </c>
      <c r="D112" s="180" t="s">
        <v>42</v>
      </c>
      <c r="E112" s="11" t="s">
        <v>41</v>
      </c>
      <c r="F112" s="77">
        <f>F113+F114+F115</f>
        <v>95000</v>
      </c>
      <c r="G112" s="78">
        <f t="shared" ref="G112:N112" si="72">G113+G114+G115</f>
        <v>5000</v>
      </c>
      <c r="H112" s="78">
        <f t="shared" si="72"/>
        <v>90000</v>
      </c>
      <c r="I112" s="77">
        <f t="shared" si="72"/>
        <v>5000</v>
      </c>
      <c r="J112" s="78">
        <f t="shared" si="72"/>
        <v>5000</v>
      </c>
      <c r="K112" s="77">
        <f t="shared" si="72"/>
        <v>0</v>
      </c>
      <c r="L112" s="77">
        <f t="shared" si="72"/>
        <v>5000</v>
      </c>
      <c r="M112" s="78">
        <f t="shared" si="72"/>
        <v>5000</v>
      </c>
      <c r="N112" s="77">
        <f t="shared" si="72"/>
        <v>0</v>
      </c>
    </row>
    <row r="113" spans="1:14" ht="34.950000000000003" customHeight="1" x14ac:dyDescent="0.35">
      <c r="A113" s="175"/>
      <c r="B113" s="178"/>
      <c r="C113" s="175"/>
      <c r="D113" s="181"/>
      <c r="E113" s="130" t="s">
        <v>6</v>
      </c>
      <c r="F113" s="77">
        <f t="shared" ref="F113:F114" si="73">G113+H113</f>
        <v>95000</v>
      </c>
      <c r="G113" s="172">
        <v>5000</v>
      </c>
      <c r="H113" s="172">
        <v>90000</v>
      </c>
      <c r="I113" s="78">
        <f>J113+K113</f>
        <v>5000</v>
      </c>
      <c r="J113" s="172">
        <v>5000</v>
      </c>
      <c r="K113" s="172"/>
      <c r="L113" s="78">
        <f>M113+N113</f>
        <v>5000</v>
      </c>
      <c r="M113" s="172">
        <v>5000</v>
      </c>
      <c r="N113" s="172"/>
    </row>
    <row r="114" spans="1:14" ht="34.950000000000003" customHeight="1" x14ac:dyDescent="0.35">
      <c r="A114" s="175"/>
      <c r="B114" s="178"/>
      <c r="C114" s="175"/>
      <c r="D114" s="181"/>
      <c r="E114" s="164" t="s">
        <v>7</v>
      </c>
      <c r="F114" s="77">
        <f t="shared" si="73"/>
        <v>0</v>
      </c>
      <c r="G114" s="172"/>
      <c r="H114" s="172"/>
      <c r="I114" s="78">
        <f>J114+K114</f>
        <v>0</v>
      </c>
      <c r="J114" s="172"/>
      <c r="K114" s="172"/>
      <c r="L114" s="78">
        <f>M114+N114</f>
        <v>0</v>
      </c>
      <c r="M114" s="172"/>
      <c r="N114" s="172"/>
    </row>
    <row r="115" spans="1:14" ht="34.950000000000003" customHeight="1" x14ac:dyDescent="0.35">
      <c r="A115" s="176"/>
      <c r="B115" s="179"/>
      <c r="C115" s="176"/>
      <c r="D115" s="182"/>
      <c r="E115" s="130" t="s">
        <v>8</v>
      </c>
      <c r="F115" s="77">
        <f>G115+H115</f>
        <v>0</v>
      </c>
      <c r="G115" s="172"/>
      <c r="H115" s="172"/>
      <c r="I115" s="78">
        <f>J115+K115</f>
        <v>0</v>
      </c>
      <c r="J115" s="172"/>
      <c r="K115" s="172"/>
      <c r="L115" s="78">
        <f>M115+N115</f>
        <v>0</v>
      </c>
      <c r="M115" s="172"/>
      <c r="N115" s="172"/>
    </row>
    <row r="116" spans="1:14" ht="34.950000000000003" customHeight="1" x14ac:dyDescent="0.35">
      <c r="A116" s="174" t="s">
        <v>33</v>
      </c>
      <c r="B116" s="177" t="s">
        <v>291</v>
      </c>
      <c r="C116" s="174">
        <v>1218110</v>
      </c>
      <c r="D116" s="180" t="s">
        <v>42</v>
      </c>
      <c r="E116" s="11" t="s">
        <v>41</v>
      </c>
      <c r="F116" s="77">
        <f>F117+F118+F119</f>
        <v>500</v>
      </c>
      <c r="G116" s="78">
        <f t="shared" ref="G116:N116" si="74">G117+G118+G119</f>
        <v>500</v>
      </c>
      <c r="H116" s="77">
        <f t="shared" si="74"/>
        <v>0</v>
      </c>
      <c r="I116" s="77">
        <f>I117+I118+I119</f>
        <v>0</v>
      </c>
      <c r="J116" s="77">
        <f t="shared" si="74"/>
        <v>0</v>
      </c>
      <c r="K116" s="77">
        <f t="shared" si="74"/>
        <v>0</v>
      </c>
      <c r="L116" s="77">
        <f>L117+L118+L119</f>
        <v>0</v>
      </c>
      <c r="M116" s="77">
        <f t="shared" si="74"/>
        <v>0</v>
      </c>
      <c r="N116" s="77">
        <f t="shared" si="74"/>
        <v>0</v>
      </c>
    </row>
    <row r="117" spans="1:14" ht="34.950000000000003" customHeight="1" x14ac:dyDescent="0.35">
      <c r="A117" s="175"/>
      <c r="B117" s="178"/>
      <c r="C117" s="175"/>
      <c r="D117" s="181"/>
      <c r="E117" s="130" t="s">
        <v>6</v>
      </c>
      <c r="F117" s="78">
        <f>H117+G117</f>
        <v>500</v>
      </c>
      <c r="G117" s="172">
        <v>500</v>
      </c>
      <c r="H117" s="172"/>
      <c r="I117" s="78">
        <f>K117+J117</f>
        <v>0</v>
      </c>
      <c r="J117" s="172"/>
      <c r="K117" s="172"/>
      <c r="L117" s="78">
        <f>N117+M117</f>
        <v>0</v>
      </c>
      <c r="M117" s="172"/>
      <c r="N117" s="172"/>
    </row>
    <row r="118" spans="1:14" ht="34.950000000000003" customHeight="1" x14ac:dyDescent="0.35">
      <c r="A118" s="175"/>
      <c r="B118" s="178"/>
      <c r="C118" s="175"/>
      <c r="D118" s="181"/>
      <c r="E118" s="164" t="s">
        <v>7</v>
      </c>
      <c r="F118" s="78">
        <f>G118+H118</f>
        <v>0</v>
      </c>
      <c r="G118" s="172"/>
      <c r="H118" s="172"/>
      <c r="I118" s="78">
        <f>J118+K118</f>
        <v>0</v>
      </c>
      <c r="J118" s="172"/>
      <c r="K118" s="172"/>
      <c r="L118" s="78">
        <f>M118+N118</f>
        <v>0</v>
      </c>
      <c r="M118" s="172"/>
      <c r="N118" s="172"/>
    </row>
    <row r="119" spans="1:14" ht="34.950000000000003" customHeight="1" x14ac:dyDescent="0.35">
      <c r="A119" s="176"/>
      <c r="B119" s="179"/>
      <c r="C119" s="176"/>
      <c r="D119" s="182"/>
      <c r="E119" s="130" t="s">
        <v>8</v>
      </c>
      <c r="F119" s="78">
        <f>G119+H119</f>
        <v>0</v>
      </c>
      <c r="G119" s="172"/>
      <c r="H119" s="172"/>
      <c r="I119" s="78">
        <f>J119+K119</f>
        <v>0</v>
      </c>
      <c r="J119" s="172"/>
      <c r="K119" s="172"/>
      <c r="L119" s="78">
        <f>M119+N119</f>
        <v>0</v>
      </c>
      <c r="M119" s="172"/>
      <c r="N119" s="172"/>
    </row>
    <row r="120" spans="1:14" ht="34.950000000000003" customHeight="1" x14ac:dyDescent="0.35">
      <c r="A120" s="174" t="s">
        <v>33</v>
      </c>
      <c r="B120" s="177" t="s">
        <v>290</v>
      </c>
      <c r="C120" s="183">
        <v>218110</v>
      </c>
      <c r="D120" s="186" t="s">
        <v>181</v>
      </c>
      <c r="E120" s="11" t="s">
        <v>41</v>
      </c>
      <c r="F120" s="77">
        <f>F121+F122+F123</f>
        <v>5904</v>
      </c>
      <c r="G120" s="78">
        <f t="shared" ref="G120:H120" si="75">G121+G122+G123</f>
        <v>5904</v>
      </c>
      <c r="H120" s="77">
        <f t="shared" si="75"/>
        <v>0</v>
      </c>
      <c r="I120" s="77">
        <f>I121+I122+I123</f>
        <v>0</v>
      </c>
      <c r="J120" s="77">
        <f t="shared" ref="J120:K120" si="76">J121+J122+J123</f>
        <v>0</v>
      </c>
      <c r="K120" s="77">
        <f t="shared" si="76"/>
        <v>0</v>
      </c>
      <c r="L120" s="77">
        <f>L121+L122+L123</f>
        <v>0</v>
      </c>
      <c r="M120" s="77">
        <f t="shared" ref="M120:N120" si="77">M121+M122+M123</f>
        <v>0</v>
      </c>
      <c r="N120" s="77">
        <f t="shared" si="77"/>
        <v>0</v>
      </c>
    </row>
    <row r="121" spans="1:14" ht="34.950000000000003" customHeight="1" x14ac:dyDescent="0.35">
      <c r="A121" s="175"/>
      <c r="B121" s="178"/>
      <c r="C121" s="184"/>
      <c r="D121" s="187"/>
      <c r="E121" s="130" t="s">
        <v>6</v>
      </c>
      <c r="F121" s="78">
        <f>H121+G121</f>
        <v>5904</v>
      </c>
      <c r="G121" s="172">
        <v>5904</v>
      </c>
      <c r="H121" s="172"/>
      <c r="I121" s="78">
        <f>K121+J121</f>
        <v>0</v>
      </c>
      <c r="J121" s="172"/>
      <c r="K121" s="172"/>
      <c r="L121" s="78">
        <f>N121+M121</f>
        <v>0</v>
      </c>
      <c r="M121" s="172"/>
      <c r="N121" s="172"/>
    </row>
    <row r="122" spans="1:14" ht="34.950000000000003" customHeight="1" x14ac:dyDescent="0.35">
      <c r="A122" s="175"/>
      <c r="B122" s="178"/>
      <c r="C122" s="184"/>
      <c r="D122" s="187"/>
      <c r="E122" s="164" t="s">
        <v>7</v>
      </c>
      <c r="F122" s="78">
        <f>G122+H122</f>
        <v>0</v>
      </c>
      <c r="G122" s="172"/>
      <c r="H122" s="172"/>
      <c r="I122" s="78">
        <f>J122+K122</f>
        <v>0</v>
      </c>
      <c r="J122" s="172"/>
      <c r="K122" s="172"/>
      <c r="L122" s="78">
        <f>M122+N122</f>
        <v>0</v>
      </c>
      <c r="M122" s="172"/>
      <c r="N122" s="172"/>
    </row>
    <row r="123" spans="1:14" ht="33" customHeight="1" x14ac:dyDescent="0.35">
      <c r="A123" s="176"/>
      <c r="B123" s="179"/>
      <c r="C123" s="185"/>
      <c r="D123" s="188"/>
      <c r="E123" s="130" t="s">
        <v>8</v>
      </c>
      <c r="F123" s="78">
        <f>G123+H123</f>
        <v>0</v>
      </c>
      <c r="G123" s="172"/>
      <c r="H123" s="172"/>
      <c r="I123" s="78">
        <f>J123+K123</f>
        <v>0</v>
      </c>
      <c r="J123" s="172"/>
      <c r="K123" s="172"/>
      <c r="L123" s="78">
        <f>M123+N123</f>
        <v>0</v>
      </c>
      <c r="M123" s="172"/>
      <c r="N123" s="172"/>
    </row>
    <row r="124" spans="1:14" ht="34.950000000000003" customHeight="1" x14ac:dyDescent="0.35">
      <c r="A124" s="174" t="s">
        <v>33</v>
      </c>
      <c r="B124" s="189" t="s">
        <v>284</v>
      </c>
      <c r="C124" s="174">
        <v>1218110</v>
      </c>
      <c r="D124" s="180" t="s">
        <v>42</v>
      </c>
      <c r="E124" s="11" t="s">
        <v>41</v>
      </c>
      <c r="F124" s="77">
        <f>G124+H124</f>
        <v>3000</v>
      </c>
      <c r="G124" s="77">
        <f>G125+G126+G127</f>
        <v>3000</v>
      </c>
      <c r="H124" s="78">
        <f>H125+H126+H127</f>
        <v>0</v>
      </c>
      <c r="I124" s="77">
        <f>K124+J124</f>
        <v>0</v>
      </c>
      <c r="J124" s="77">
        <f>J125+J126+J127</f>
        <v>0</v>
      </c>
      <c r="K124" s="77">
        <f>K125+K126+K127</f>
        <v>0</v>
      </c>
      <c r="L124" s="77">
        <f>M124+N124</f>
        <v>0</v>
      </c>
      <c r="M124" s="77">
        <f>M125+M126+M127</f>
        <v>0</v>
      </c>
      <c r="N124" s="77">
        <f>N125+N126+N127</f>
        <v>0</v>
      </c>
    </row>
    <row r="125" spans="1:14" ht="34.950000000000003" customHeight="1" x14ac:dyDescent="0.35">
      <c r="A125" s="175"/>
      <c r="B125" s="190"/>
      <c r="C125" s="175"/>
      <c r="D125" s="181"/>
      <c r="E125" s="130" t="s">
        <v>6</v>
      </c>
      <c r="F125" s="77">
        <f>G125+H125</f>
        <v>3000</v>
      </c>
      <c r="G125" s="77">
        <f>G129</f>
        <v>3000</v>
      </c>
      <c r="H125" s="77">
        <f>H129</f>
        <v>0</v>
      </c>
      <c r="I125" s="78">
        <f>J125+K125</f>
        <v>0</v>
      </c>
      <c r="J125" s="77">
        <f>J129</f>
        <v>0</v>
      </c>
      <c r="K125" s="77">
        <f>K129</f>
        <v>0</v>
      </c>
      <c r="L125" s="77">
        <f t="shared" ref="L125:L126" si="78">M125+N125</f>
        <v>0</v>
      </c>
      <c r="M125" s="77">
        <f>M129</f>
        <v>0</v>
      </c>
      <c r="N125" s="77">
        <f>N129</f>
        <v>0</v>
      </c>
    </row>
    <row r="126" spans="1:14" ht="34.950000000000003" customHeight="1" x14ac:dyDescent="0.35">
      <c r="A126" s="175"/>
      <c r="B126" s="190" t="s">
        <v>284</v>
      </c>
      <c r="C126" s="175"/>
      <c r="D126" s="181"/>
      <c r="E126" s="164" t="s">
        <v>7</v>
      </c>
      <c r="F126" s="77">
        <f t="shared" ref="F126:F127" si="79">G126+H126</f>
        <v>0</v>
      </c>
      <c r="G126" s="77">
        <f t="shared" ref="G126:H127" si="80">G130</f>
        <v>0</v>
      </c>
      <c r="H126" s="77">
        <f t="shared" si="80"/>
        <v>0</v>
      </c>
      <c r="I126" s="78">
        <f>J126+K126</f>
        <v>0</v>
      </c>
      <c r="J126" s="77">
        <f t="shared" ref="J126:K127" si="81">J130</f>
        <v>0</v>
      </c>
      <c r="K126" s="77">
        <f t="shared" si="81"/>
        <v>0</v>
      </c>
      <c r="L126" s="77">
        <f t="shared" si="78"/>
        <v>0</v>
      </c>
      <c r="M126" s="77">
        <f t="shared" ref="M126:N127" si="82">M130</f>
        <v>0</v>
      </c>
      <c r="N126" s="77">
        <f t="shared" si="82"/>
        <v>0</v>
      </c>
    </row>
    <row r="127" spans="1:14" ht="34.950000000000003" customHeight="1" x14ac:dyDescent="0.35">
      <c r="A127" s="176"/>
      <c r="B127" s="191"/>
      <c r="C127" s="176"/>
      <c r="D127" s="182"/>
      <c r="E127" s="130" t="s">
        <v>8</v>
      </c>
      <c r="F127" s="77">
        <f t="shared" si="79"/>
        <v>0</v>
      </c>
      <c r="G127" s="77">
        <f t="shared" si="80"/>
        <v>0</v>
      </c>
      <c r="H127" s="77">
        <f t="shared" si="80"/>
        <v>0</v>
      </c>
      <c r="I127" s="78">
        <f>J127+K127</f>
        <v>0</v>
      </c>
      <c r="J127" s="77">
        <f t="shared" si="81"/>
        <v>0</v>
      </c>
      <c r="K127" s="77">
        <f t="shared" si="81"/>
        <v>0</v>
      </c>
      <c r="L127" s="78">
        <f>M127+N127</f>
        <v>0</v>
      </c>
      <c r="M127" s="77">
        <f t="shared" si="82"/>
        <v>0</v>
      </c>
      <c r="N127" s="77">
        <f t="shared" si="82"/>
        <v>0</v>
      </c>
    </row>
    <row r="128" spans="1:14" ht="34.950000000000003" customHeight="1" x14ac:dyDescent="0.35">
      <c r="A128" s="174" t="s">
        <v>33</v>
      </c>
      <c r="B128" s="177" t="s">
        <v>285</v>
      </c>
      <c r="C128" s="174">
        <v>1218110</v>
      </c>
      <c r="D128" s="180" t="s">
        <v>42</v>
      </c>
      <c r="E128" s="11" t="s">
        <v>41</v>
      </c>
      <c r="F128" s="77">
        <f>F129+F130+F131</f>
        <v>3000</v>
      </c>
      <c r="G128" s="78">
        <f t="shared" ref="G128:N128" si="83">G129+G130+G131</f>
        <v>3000</v>
      </c>
      <c r="H128" s="77">
        <f t="shared" si="83"/>
        <v>0</v>
      </c>
      <c r="I128" s="77">
        <f t="shared" si="83"/>
        <v>0</v>
      </c>
      <c r="J128" s="77">
        <f t="shared" si="83"/>
        <v>0</v>
      </c>
      <c r="K128" s="77">
        <f t="shared" si="83"/>
        <v>0</v>
      </c>
      <c r="L128" s="77">
        <f t="shared" si="83"/>
        <v>0</v>
      </c>
      <c r="M128" s="77">
        <f t="shared" si="83"/>
        <v>0</v>
      </c>
      <c r="N128" s="77">
        <f t="shared" si="83"/>
        <v>0</v>
      </c>
    </row>
    <row r="129" spans="1:14" ht="34.950000000000003" customHeight="1" x14ac:dyDescent="0.35">
      <c r="A129" s="175"/>
      <c r="B129" s="178"/>
      <c r="C129" s="175"/>
      <c r="D129" s="181"/>
      <c r="E129" s="130" t="s">
        <v>6</v>
      </c>
      <c r="F129" s="78">
        <f t="shared" ref="F129:F135" si="84">G129+H129</f>
        <v>3000</v>
      </c>
      <c r="G129" s="172">
        <v>3000</v>
      </c>
      <c r="H129" s="172"/>
      <c r="I129" s="78">
        <f>J129+K129</f>
        <v>0</v>
      </c>
      <c r="J129" s="172"/>
      <c r="K129" s="172"/>
      <c r="L129" s="78">
        <f>M129+N129</f>
        <v>0</v>
      </c>
      <c r="M129" s="172"/>
      <c r="N129" s="172"/>
    </row>
    <row r="130" spans="1:14" ht="34.950000000000003" customHeight="1" x14ac:dyDescent="0.35">
      <c r="A130" s="175"/>
      <c r="B130" s="178"/>
      <c r="C130" s="175"/>
      <c r="D130" s="181"/>
      <c r="E130" s="164" t="s">
        <v>7</v>
      </c>
      <c r="F130" s="78">
        <f t="shared" si="84"/>
        <v>0</v>
      </c>
      <c r="G130" s="172"/>
      <c r="H130" s="172"/>
      <c r="I130" s="78">
        <f>J130+K130</f>
        <v>0</v>
      </c>
      <c r="J130" s="172"/>
      <c r="K130" s="172"/>
      <c r="L130" s="78">
        <f>M130+N130</f>
        <v>0</v>
      </c>
      <c r="M130" s="172"/>
      <c r="N130" s="172"/>
    </row>
    <row r="131" spans="1:14" ht="34.950000000000003" customHeight="1" x14ac:dyDescent="0.35">
      <c r="A131" s="176"/>
      <c r="B131" s="179"/>
      <c r="C131" s="176"/>
      <c r="D131" s="182"/>
      <c r="E131" s="130" t="s">
        <v>8</v>
      </c>
      <c r="F131" s="78">
        <f t="shared" si="84"/>
        <v>0</v>
      </c>
      <c r="G131" s="172"/>
      <c r="H131" s="172"/>
      <c r="I131" s="78">
        <f>J131+K131</f>
        <v>0</v>
      </c>
      <c r="J131" s="172"/>
      <c r="K131" s="172"/>
      <c r="L131" s="78">
        <f>M131+N131</f>
        <v>0</v>
      </c>
      <c r="M131" s="172"/>
      <c r="N131" s="172"/>
    </row>
    <row r="132" spans="1:14" ht="34.950000000000003" customHeight="1" x14ac:dyDescent="0.35">
      <c r="A132" s="174" t="s">
        <v>33</v>
      </c>
      <c r="B132" s="217" t="s">
        <v>188</v>
      </c>
      <c r="C132" s="174">
        <v>1218110</v>
      </c>
      <c r="D132" s="180" t="s">
        <v>42</v>
      </c>
      <c r="E132" s="11" t="s">
        <v>41</v>
      </c>
      <c r="F132" s="77">
        <f t="shared" si="84"/>
        <v>12693.5</v>
      </c>
      <c r="G132" s="77">
        <f t="shared" ref="G132:N132" si="85">G133+G134+G135</f>
        <v>12693.5</v>
      </c>
      <c r="H132" s="77">
        <f t="shared" si="85"/>
        <v>0</v>
      </c>
      <c r="I132" s="77">
        <f t="shared" si="85"/>
        <v>0</v>
      </c>
      <c r="J132" s="77">
        <f t="shared" si="85"/>
        <v>0</v>
      </c>
      <c r="K132" s="77">
        <f t="shared" si="85"/>
        <v>0</v>
      </c>
      <c r="L132" s="77">
        <f t="shared" si="85"/>
        <v>0</v>
      </c>
      <c r="M132" s="77">
        <f t="shared" si="85"/>
        <v>0</v>
      </c>
      <c r="N132" s="77">
        <f t="shared" si="85"/>
        <v>0</v>
      </c>
    </row>
    <row r="133" spans="1:14" ht="34.950000000000003" customHeight="1" x14ac:dyDescent="0.35">
      <c r="A133" s="175"/>
      <c r="B133" s="218"/>
      <c r="C133" s="175"/>
      <c r="D133" s="181"/>
      <c r="E133" s="130" t="s">
        <v>6</v>
      </c>
      <c r="F133" s="77">
        <f t="shared" si="84"/>
        <v>12693.5</v>
      </c>
      <c r="G133" s="77">
        <f>G137+G141+G145</f>
        <v>12693.5</v>
      </c>
      <c r="H133" s="77">
        <f t="shared" ref="G133:H135" si="86">H137+H141</f>
        <v>0</v>
      </c>
      <c r="I133" s="77">
        <f>J133+K133</f>
        <v>0</v>
      </c>
      <c r="J133" s="77">
        <f t="shared" ref="J133:K135" si="87">J137+J141</f>
        <v>0</v>
      </c>
      <c r="K133" s="77">
        <f t="shared" si="87"/>
        <v>0</v>
      </c>
      <c r="L133" s="77">
        <f>M133+N133</f>
        <v>0</v>
      </c>
      <c r="M133" s="77">
        <f t="shared" ref="M133:N135" si="88">M137+M141</f>
        <v>0</v>
      </c>
      <c r="N133" s="77">
        <f t="shared" si="88"/>
        <v>0</v>
      </c>
    </row>
    <row r="134" spans="1:14" ht="34.950000000000003" customHeight="1" x14ac:dyDescent="0.35">
      <c r="A134" s="175"/>
      <c r="B134" s="218"/>
      <c r="C134" s="175"/>
      <c r="D134" s="181"/>
      <c r="E134" s="164" t="s">
        <v>7</v>
      </c>
      <c r="F134" s="78">
        <f t="shared" si="84"/>
        <v>0</v>
      </c>
      <c r="G134" s="78">
        <f t="shared" si="86"/>
        <v>0</v>
      </c>
      <c r="H134" s="78">
        <f t="shared" si="86"/>
        <v>0</v>
      </c>
      <c r="I134" s="78">
        <f>J134+K134</f>
        <v>0</v>
      </c>
      <c r="J134" s="78">
        <f t="shared" si="87"/>
        <v>0</v>
      </c>
      <c r="K134" s="78">
        <f t="shared" si="87"/>
        <v>0</v>
      </c>
      <c r="L134" s="78">
        <f>M134+N134</f>
        <v>0</v>
      </c>
      <c r="M134" s="78">
        <f t="shared" si="88"/>
        <v>0</v>
      </c>
      <c r="N134" s="78">
        <f t="shared" si="88"/>
        <v>0</v>
      </c>
    </row>
    <row r="135" spans="1:14" ht="33" customHeight="1" x14ac:dyDescent="0.35">
      <c r="A135" s="176"/>
      <c r="B135" s="218"/>
      <c r="C135" s="176"/>
      <c r="D135" s="182"/>
      <c r="E135" s="130" t="s">
        <v>8</v>
      </c>
      <c r="F135" s="78">
        <f t="shared" si="84"/>
        <v>0</v>
      </c>
      <c r="G135" s="78">
        <f t="shared" si="86"/>
        <v>0</v>
      </c>
      <c r="H135" s="78">
        <f t="shared" si="86"/>
        <v>0</v>
      </c>
      <c r="I135" s="78">
        <f>J135+K135</f>
        <v>0</v>
      </c>
      <c r="J135" s="78">
        <f t="shared" si="87"/>
        <v>0</v>
      </c>
      <c r="K135" s="78">
        <f t="shared" si="87"/>
        <v>0</v>
      </c>
      <c r="L135" s="78">
        <f>M135+N135</f>
        <v>0</v>
      </c>
      <c r="M135" s="78">
        <f t="shared" si="88"/>
        <v>0</v>
      </c>
      <c r="N135" s="78">
        <f t="shared" si="88"/>
        <v>0</v>
      </c>
    </row>
    <row r="136" spans="1:14" ht="34.950000000000003" customHeight="1" x14ac:dyDescent="0.35">
      <c r="A136" s="174" t="s">
        <v>33</v>
      </c>
      <c r="B136" s="177" t="s">
        <v>293</v>
      </c>
      <c r="C136" s="174">
        <v>1218110</v>
      </c>
      <c r="D136" s="180" t="s">
        <v>42</v>
      </c>
      <c r="E136" s="11" t="s">
        <v>41</v>
      </c>
      <c r="F136" s="77">
        <f>F137+F138+F139</f>
        <v>4493.5</v>
      </c>
      <c r="G136" s="78">
        <f t="shared" ref="G136:N136" si="89">G137+G138+G139</f>
        <v>4493.5</v>
      </c>
      <c r="H136" s="77">
        <f t="shared" si="89"/>
        <v>0</v>
      </c>
      <c r="I136" s="77">
        <f t="shared" si="89"/>
        <v>0</v>
      </c>
      <c r="J136" s="77">
        <f t="shared" si="89"/>
        <v>0</v>
      </c>
      <c r="K136" s="77">
        <f t="shared" si="89"/>
        <v>0</v>
      </c>
      <c r="L136" s="77">
        <f t="shared" si="89"/>
        <v>0</v>
      </c>
      <c r="M136" s="77">
        <f t="shared" si="89"/>
        <v>0</v>
      </c>
      <c r="N136" s="77">
        <f t="shared" si="89"/>
        <v>0</v>
      </c>
    </row>
    <row r="137" spans="1:14" ht="34.950000000000003" customHeight="1" x14ac:dyDescent="0.35">
      <c r="A137" s="175"/>
      <c r="B137" s="178"/>
      <c r="C137" s="175"/>
      <c r="D137" s="181"/>
      <c r="E137" s="130" t="s">
        <v>6</v>
      </c>
      <c r="F137" s="78">
        <f>G137+H137</f>
        <v>4493.5</v>
      </c>
      <c r="G137" s="172">
        <v>4493.5</v>
      </c>
      <c r="H137" s="172"/>
      <c r="I137" s="78">
        <f>J137+K137</f>
        <v>0</v>
      </c>
      <c r="J137" s="172"/>
      <c r="K137" s="172"/>
      <c r="L137" s="78">
        <f>M137+N137</f>
        <v>0</v>
      </c>
      <c r="M137" s="172"/>
      <c r="N137" s="172"/>
    </row>
    <row r="138" spans="1:14" ht="34.950000000000003" customHeight="1" x14ac:dyDescent="0.35">
      <c r="A138" s="175"/>
      <c r="B138" s="178"/>
      <c r="C138" s="175"/>
      <c r="D138" s="181"/>
      <c r="E138" s="164" t="s">
        <v>7</v>
      </c>
      <c r="F138" s="78">
        <f>G138+H138</f>
        <v>0</v>
      </c>
      <c r="G138" s="172"/>
      <c r="H138" s="172"/>
      <c r="I138" s="78">
        <f>J138+K138</f>
        <v>0</v>
      </c>
      <c r="J138" s="172"/>
      <c r="K138" s="172"/>
      <c r="L138" s="78">
        <f>M138+N138</f>
        <v>0</v>
      </c>
      <c r="M138" s="172"/>
      <c r="N138" s="172"/>
    </row>
    <row r="139" spans="1:14" ht="33" customHeight="1" x14ac:dyDescent="0.35">
      <c r="A139" s="176"/>
      <c r="B139" s="179"/>
      <c r="C139" s="176"/>
      <c r="D139" s="182"/>
      <c r="E139" s="130" t="s">
        <v>8</v>
      </c>
      <c r="F139" s="78">
        <f>G139+H139</f>
        <v>0</v>
      </c>
      <c r="G139" s="172"/>
      <c r="H139" s="172"/>
      <c r="I139" s="78">
        <f>J139+K139</f>
        <v>0</v>
      </c>
      <c r="J139" s="172"/>
      <c r="K139" s="172"/>
      <c r="L139" s="78">
        <f>M139+N139</f>
        <v>0</v>
      </c>
      <c r="M139" s="172"/>
      <c r="N139" s="172"/>
    </row>
    <row r="140" spans="1:14" ht="34.950000000000003" customHeight="1" x14ac:dyDescent="0.35">
      <c r="A140" s="174" t="s">
        <v>33</v>
      </c>
      <c r="B140" s="177" t="s">
        <v>294</v>
      </c>
      <c r="C140" s="174">
        <v>1218110</v>
      </c>
      <c r="D140" s="180" t="s">
        <v>42</v>
      </c>
      <c r="E140" s="11" t="s">
        <v>41</v>
      </c>
      <c r="F140" s="77">
        <f>F141+F142+F143</f>
        <v>200</v>
      </c>
      <c r="G140" s="78">
        <f t="shared" ref="G140:N140" si="90">G141+G142+G143</f>
        <v>200</v>
      </c>
      <c r="H140" s="77">
        <f t="shared" si="90"/>
        <v>0</v>
      </c>
      <c r="I140" s="77">
        <f t="shared" si="90"/>
        <v>0</v>
      </c>
      <c r="J140" s="77">
        <f t="shared" si="90"/>
        <v>0</v>
      </c>
      <c r="K140" s="77">
        <f t="shared" si="90"/>
        <v>0</v>
      </c>
      <c r="L140" s="77">
        <f t="shared" si="90"/>
        <v>0</v>
      </c>
      <c r="M140" s="77">
        <f t="shared" si="90"/>
        <v>0</v>
      </c>
      <c r="N140" s="77">
        <f t="shared" si="90"/>
        <v>0</v>
      </c>
    </row>
    <row r="141" spans="1:14" ht="34.950000000000003" customHeight="1" x14ac:dyDescent="0.35">
      <c r="A141" s="175"/>
      <c r="B141" s="178"/>
      <c r="C141" s="175"/>
      <c r="D141" s="181"/>
      <c r="E141" s="130" t="s">
        <v>6</v>
      </c>
      <c r="F141" s="78">
        <f>G141+H141</f>
        <v>200</v>
      </c>
      <c r="G141" s="172">
        <v>200</v>
      </c>
      <c r="H141" s="172"/>
      <c r="I141" s="78">
        <f>J141+K141</f>
        <v>0</v>
      </c>
      <c r="J141" s="172"/>
      <c r="K141" s="172"/>
      <c r="L141" s="78">
        <f>M141+N141</f>
        <v>0</v>
      </c>
      <c r="M141" s="172"/>
      <c r="N141" s="172"/>
    </row>
    <row r="142" spans="1:14" ht="34.950000000000003" customHeight="1" x14ac:dyDescent="0.35">
      <c r="A142" s="175"/>
      <c r="B142" s="178"/>
      <c r="C142" s="175"/>
      <c r="D142" s="181"/>
      <c r="E142" s="164" t="s">
        <v>7</v>
      </c>
      <c r="F142" s="78">
        <f>G142+H142</f>
        <v>0</v>
      </c>
      <c r="G142" s="172"/>
      <c r="H142" s="172"/>
      <c r="I142" s="78">
        <f>J142+K142</f>
        <v>0</v>
      </c>
      <c r="J142" s="172"/>
      <c r="K142" s="172"/>
      <c r="L142" s="78">
        <f>M142+N142</f>
        <v>0</v>
      </c>
      <c r="M142" s="172"/>
      <c r="N142" s="172"/>
    </row>
    <row r="143" spans="1:14" ht="34.950000000000003" customHeight="1" x14ac:dyDescent="0.35">
      <c r="A143" s="176"/>
      <c r="B143" s="179"/>
      <c r="C143" s="176"/>
      <c r="D143" s="182"/>
      <c r="E143" s="130" t="s">
        <v>8</v>
      </c>
      <c r="F143" s="78">
        <f>G143+H143</f>
        <v>0</v>
      </c>
      <c r="G143" s="172"/>
      <c r="H143" s="172"/>
      <c r="I143" s="78">
        <f>J143+K143</f>
        <v>0</v>
      </c>
      <c r="J143" s="172"/>
      <c r="K143" s="172"/>
      <c r="L143" s="78">
        <f>M143+N143</f>
        <v>0</v>
      </c>
      <c r="M143" s="172"/>
      <c r="N143" s="172"/>
    </row>
    <row r="144" spans="1:14" ht="34.950000000000003" customHeight="1" x14ac:dyDescent="0.35">
      <c r="A144" s="174" t="s">
        <v>33</v>
      </c>
      <c r="B144" s="177" t="s">
        <v>289</v>
      </c>
      <c r="C144" s="174">
        <v>1218110</v>
      </c>
      <c r="D144" s="180" t="s">
        <v>42</v>
      </c>
      <c r="E144" s="11" t="s">
        <v>41</v>
      </c>
      <c r="F144" s="77">
        <f>F145+F146+F147</f>
        <v>8000</v>
      </c>
      <c r="G144" s="78">
        <f t="shared" ref="G144:N144" si="91">G145+G146+G147</f>
        <v>8000</v>
      </c>
      <c r="H144" s="77">
        <f t="shared" si="91"/>
        <v>0</v>
      </c>
      <c r="I144" s="77">
        <f t="shared" si="91"/>
        <v>0</v>
      </c>
      <c r="J144" s="77">
        <f t="shared" si="91"/>
        <v>0</v>
      </c>
      <c r="K144" s="77">
        <f t="shared" si="91"/>
        <v>0</v>
      </c>
      <c r="L144" s="77">
        <f t="shared" si="91"/>
        <v>0</v>
      </c>
      <c r="M144" s="77">
        <f t="shared" si="91"/>
        <v>0</v>
      </c>
      <c r="N144" s="77">
        <f t="shared" si="91"/>
        <v>0</v>
      </c>
    </row>
    <row r="145" spans="1:14" ht="34.950000000000003" customHeight="1" x14ac:dyDescent="0.35">
      <c r="A145" s="175"/>
      <c r="B145" s="178"/>
      <c r="C145" s="175"/>
      <c r="D145" s="181"/>
      <c r="E145" s="130" t="s">
        <v>6</v>
      </c>
      <c r="F145" s="78">
        <f>G145+H145</f>
        <v>8000</v>
      </c>
      <c r="G145" s="172">
        <v>8000</v>
      </c>
      <c r="H145" s="172"/>
      <c r="I145" s="78">
        <f>J145+K145</f>
        <v>0</v>
      </c>
      <c r="J145" s="172"/>
      <c r="K145" s="172"/>
      <c r="L145" s="78">
        <f>M145+N145</f>
        <v>0</v>
      </c>
      <c r="M145" s="172"/>
      <c r="N145" s="172"/>
    </row>
    <row r="146" spans="1:14" ht="34.950000000000003" customHeight="1" x14ac:dyDescent="0.35">
      <c r="A146" s="175"/>
      <c r="B146" s="178"/>
      <c r="C146" s="175"/>
      <c r="D146" s="181"/>
      <c r="E146" s="164" t="s">
        <v>7</v>
      </c>
      <c r="F146" s="78">
        <f>G146+H146</f>
        <v>0</v>
      </c>
      <c r="G146" s="172"/>
      <c r="H146" s="172"/>
      <c r="I146" s="78">
        <f>J146+K146</f>
        <v>0</v>
      </c>
      <c r="J146" s="172"/>
      <c r="K146" s="172"/>
      <c r="L146" s="78">
        <f>M146+N146</f>
        <v>0</v>
      </c>
      <c r="M146" s="172"/>
      <c r="N146" s="172"/>
    </row>
    <row r="147" spans="1:14" ht="34.950000000000003" customHeight="1" x14ac:dyDescent="0.35">
      <c r="A147" s="176"/>
      <c r="B147" s="179"/>
      <c r="C147" s="176"/>
      <c r="D147" s="182"/>
      <c r="E147" s="130" t="s">
        <v>8</v>
      </c>
      <c r="F147" s="78">
        <f>G147+H147</f>
        <v>0</v>
      </c>
      <c r="G147" s="172"/>
      <c r="H147" s="172"/>
      <c r="I147" s="78">
        <f>J147+K147</f>
        <v>0</v>
      </c>
      <c r="J147" s="172"/>
      <c r="K147" s="172"/>
      <c r="L147" s="78">
        <f>M147+N147</f>
        <v>0</v>
      </c>
      <c r="M147" s="172"/>
      <c r="N147" s="172"/>
    </row>
    <row r="148" spans="1:14" ht="35.25" customHeight="1" x14ac:dyDescent="0.35">
      <c r="A148" s="120"/>
      <c r="B148" s="154"/>
      <c r="C148" s="120"/>
      <c r="D148" s="121"/>
      <c r="E148" s="6"/>
      <c r="F148" s="100"/>
      <c r="G148" s="100"/>
      <c r="H148" s="100"/>
      <c r="I148" s="100"/>
      <c r="J148" s="100"/>
      <c r="K148" s="100"/>
      <c r="L148" s="100"/>
      <c r="M148" s="100"/>
      <c r="N148" s="100"/>
    </row>
    <row r="149" spans="1:14" ht="18.75" customHeight="1" x14ac:dyDescent="0.45">
      <c r="A149" s="122"/>
      <c r="B149" s="10" t="s">
        <v>53</v>
      </c>
      <c r="C149" s="1"/>
      <c r="D149" s="2"/>
      <c r="E149" s="1"/>
      <c r="F149" s="86"/>
    </row>
    <row r="150" spans="1:14" ht="25.2" x14ac:dyDescent="0.45">
      <c r="A150" s="122"/>
      <c r="B150" s="10" t="s">
        <v>47</v>
      </c>
      <c r="C150" s="1"/>
      <c r="D150" s="2"/>
      <c r="E150" s="1"/>
      <c r="F150" s="86"/>
    </row>
    <row r="151" spans="1:14" ht="25.2" x14ac:dyDescent="0.45">
      <c r="A151" s="122"/>
      <c r="B151" s="10" t="s">
        <v>48</v>
      </c>
      <c r="C151" s="1"/>
      <c r="D151" s="2"/>
      <c r="E151" s="1"/>
      <c r="I151" s="104" t="s">
        <v>54</v>
      </c>
    </row>
    <row r="152" spans="1:14" x14ac:dyDescent="0.4">
      <c r="A152" s="122"/>
      <c r="B152" s="124"/>
      <c r="C152" s="122"/>
      <c r="D152" s="123"/>
      <c r="E152" s="124"/>
    </row>
  </sheetData>
  <mergeCells count="154">
    <mergeCell ref="D132:D135"/>
    <mergeCell ref="C136:C139"/>
    <mergeCell ref="D136:D139"/>
    <mergeCell ref="A104:A107"/>
    <mergeCell ref="B104:B107"/>
    <mergeCell ref="C104:C107"/>
    <mergeCell ref="D104:D107"/>
    <mergeCell ref="A120:A123"/>
    <mergeCell ref="B120:B123"/>
    <mergeCell ref="C120:C123"/>
    <mergeCell ref="D120:D123"/>
    <mergeCell ref="C108:C109"/>
    <mergeCell ref="C110:C111"/>
    <mergeCell ref="C20:C23"/>
    <mergeCell ref="C140:C143"/>
    <mergeCell ref="D140:D143"/>
    <mergeCell ref="B140:B143"/>
    <mergeCell ref="B136:B139"/>
    <mergeCell ref="B132:B135"/>
    <mergeCell ref="A124:A127"/>
    <mergeCell ref="B124:B127"/>
    <mergeCell ref="C124:C127"/>
    <mergeCell ref="D124:D127"/>
    <mergeCell ref="D128:D131"/>
    <mergeCell ref="C128:C131"/>
    <mergeCell ref="B128:B131"/>
    <mergeCell ref="A128:A131"/>
    <mergeCell ref="A132:A135"/>
    <mergeCell ref="A136:A139"/>
    <mergeCell ref="A140:A143"/>
    <mergeCell ref="C132:C135"/>
    <mergeCell ref="B116:B119"/>
    <mergeCell ref="A112:A115"/>
    <mergeCell ref="B100:B103"/>
    <mergeCell ref="A116:A119"/>
    <mergeCell ref="B112:B115"/>
    <mergeCell ref="C96:C99"/>
    <mergeCell ref="D24:D27"/>
    <mergeCell ref="A28:A31"/>
    <mergeCell ref="B28:B31"/>
    <mergeCell ref="C28:C31"/>
    <mergeCell ref="D28:D31"/>
    <mergeCell ref="B36:B39"/>
    <mergeCell ref="A32:A35"/>
    <mergeCell ref="B32:B35"/>
    <mergeCell ref="A36:A39"/>
    <mergeCell ref="D32:D35"/>
    <mergeCell ref="C36:C39"/>
    <mergeCell ref="D36:D39"/>
    <mergeCell ref="A48:A51"/>
    <mergeCell ref="X1:AE1"/>
    <mergeCell ref="A2:N2"/>
    <mergeCell ref="K1:N1"/>
    <mergeCell ref="A3:A5"/>
    <mergeCell ref="B3:B5"/>
    <mergeCell ref="C3:C5"/>
    <mergeCell ref="D3:D5"/>
    <mergeCell ref="E3:E5"/>
    <mergeCell ref="F4:H4"/>
    <mergeCell ref="I4:K4"/>
    <mergeCell ref="L4:N4"/>
    <mergeCell ref="F3:N3"/>
    <mergeCell ref="D48:D51"/>
    <mergeCell ref="A7:N7"/>
    <mergeCell ref="B12:B15"/>
    <mergeCell ref="C12:C15"/>
    <mergeCell ref="D12:D15"/>
    <mergeCell ref="A12:A15"/>
    <mergeCell ref="C8:C11"/>
    <mergeCell ref="D8:D11"/>
    <mergeCell ref="B10:B11"/>
    <mergeCell ref="C16:C19"/>
    <mergeCell ref="D16:D19"/>
    <mergeCell ref="D64:D67"/>
    <mergeCell ref="D20:D23"/>
    <mergeCell ref="A24:A27"/>
    <mergeCell ref="C32:C35"/>
    <mergeCell ref="C24:C27"/>
    <mergeCell ref="D56:D59"/>
    <mergeCell ref="B60:B63"/>
    <mergeCell ref="D60:D63"/>
    <mergeCell ref="A44:A47"/>
    <mergeCell ref="C44:C47"/>
    <mergeCell ref="D44:D47"/>
    <mergeCell ref="A52:A55"/>
    <mergeCell ref="C52:C55"/>
    <mergeCell ref="D52:D55"/>
    <mergeCell ref="A40:A43"/>
    <mergeCell ref="B52:B55"/>
    <mergeCell ref="C40:C43"/>
    <mergeCell ref="D40:D43"/>
    <mergeCell ref="B24:B27"/>
    <mergeCell ref="C56:C59"/>
    <mergeCell ref="A60:A63"/>
    <mergeCell ref="C60:C63"/>
    <mergeCell ref="B44:B47"/>
    <mergeCell ref="B40:B43"/>
    <mergeCell ref="B76:B79"/>
    <mergeCell ref="B80:B83"/>
    <mergeCell ref="C72:C75"/>
    <mergeCell ref="C76:C79"/>
    <mergeCell ref="C80:C83"/>
    <mergeCell ref="A72:A75"/>
    <mergeCell ref="A76:A79"/>
    <mergeCell ref="A80:A83"/>
    <mergeCell ref="B88:B91"/>
    <mergeCell ref="A68:A71"/>
    <mergeCell ref="C68:C71"/>
    <mergeCell ref="D68:D71"/>
    <mergeCell ref="B48:B51"/>
    <mergeCell ref="B92:B95"/>
    <mergeCell ref="B96:B99"/>
    <mergeCell ref="B68:B71"/>
    <mergeCell ref="B84:B87"/>
    <mergeCell ref="A84:A87"/>
    <mergeCell ref="B64:B67"/>
    <mergeCell ref="C64:C67"/>
    <mergeCell ref="A64:A67"/>
    <mergeCell ref="B56:B59"/>
    <mergeCell ref="C84:C87"/>
    <mergeCell ref="C48:C51"/>
    <mergeCell ref="D84:D87"/>
    <mergeCell ref="A88:A91"/>
    <mergeCell ref="C88:C91"/>
    <mergeCell ref="D88:D91"/>
    <mergeCell ref="A56:A59"/>
    <mergeCell ref="D72:D75"/>
    <mergeCell ref="D76:D79"/>
    <mergeCell ref="D80:D83"/>
    <mergeCell ref="B72:B75"/>
    <mergeCell ref="A144:A147"/>
    <mergeCell ref="B144:B147"/>
    <mergeCell ref="C144:C147"/>
    <mergeCell ref="D144:D147"/>
    <mergeCell ref="A20:A23"/>
    <mergeCell ref="B20:B23"/>
    <mergeCell ref="A16:A19"/>
    <mergeCell ref="B16:B19"/>
    <mergeCell ref="A8:A11"/>
    <mergeCell ref="C116:C119"/>
    <mergeCell ref="D116:D119"/>
    <mergeCell ref="A96:A99"/>
    <mergeCell ref="A100:A103"/>
    <mergeCell ref="A108:A111"/>
    <mergeCell ref="A92:A95"/>
    <mergeCell ref="C92:C95"/>
    <mergeCell ref="D92:D95"/>
    <mergeCell ref="B108:B111"/>
    <mergeCell ref="C100:C103"/>
    <mergeCell ref="D100:D103"/>
    <mergeCell ref="D108:D111"/>
    <mergeCell ref="C112:C115"/>
    <mergeCell ref="D112:D115"/>
    <mergeCell ref="D96:D99"/>
  </mergeCells>
  <phoneticPr fontId="19" type="noConversion"/>
  <printOptions horizontalCentered="1"/>
  <pageMargins left="0.31496062992125984" right="0.31496062992125984" top="0.55118110236220474" bottom="0.74803149606299213" header="0.51181102362204722" footer="0.51181102362204722"/>
  <pageSetup paperSize="9" scale="44" fitToHeight="0" orientation="landscape" r:id="rId1"/>
  <rowBreaks count="5" manualBreakCount="5">
    <brk id="23" max="13" man="1"/>
    <brk id="51" max="13" man="1"/>
    <brk id="79" max="13" man="1"/>
    <brk id="107" max="13" man="1"/>
    <brk id="13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9"/>
  <sheetViews>
    <sheetView view="pageBreakPreview" zoomScale="75" zoomScaleNormal="84" zoomScaleSheetLayoutView="75" zoomScalePageLayoutView="50" workbookViewId="0">
      <selection activeCell="E100" sqref="E100"/>
    </sheetView>
  </sheetViews>
  <sheetFormatPr defaultColWidth="9.109375" defaultRowHeight="18" x14ac:dyDescent="0.35"/>
  <cols>
    <col min="1" max="1" width="92.6640625" style="28" customWidth="1"/>
    <col min="2" max="2" width="21" style="1" customWidth="1"/>
    <col min="3" max="3" width="90.88671875" style="25" customWidth="1"/>
    <col min="4" max="4" width="13.44140625" style="1" customWidth="1"/>
    <col min="5" max="5" width="19" style="6" customWidth="1"/>
    <col min="6" max="7" width="19.33203125" style="6" customWidth="1"/>
    <col min="8" max="8" width="15.44140625" style="1" bestFit="1" customWidth="1"/>
    <col min="9" max="9" width="16.33203125" style="1" bestFit="1" customWidth="1"/>
    <col min="10" max="10" width="15.6640625" style="1" customWidth="1"/>
    <col min="11" max="11" width="13.6640625" style="1" bestFit="1" customWidth="1"/>
    <col min="12" max="12" width="10.6640625" style="1" bestFit="1" customWidth="1"/>
    <col min="13" max="13" width="12" style="1" customWidth="1"/>
    <col min="14" max="16384" width="9.109375" style="1"/>
  </cols>
  <sheetData>
    <row r="1" spans="1:8" ht="91.5" customHeight="1" x14ac:dyDescent="0.35">
      <c r="D1" s="237" t="s">
        <v>72</v>
      </c>
      <c r="E1" s="237"/>
      <c r="F1" s="237"/>
      <c r="G1" s="237"/>
    </row>
    <row r="2" spans="1:8" ht="97.5" customHeight="1" x14ac:dyDescent="0.35">
      <c r="A2" s="238" t="s">
        <v>73</v>
      </c>
      <c r="B2" s="239"/>
      <c r="C2" s="239"/>
      <c r="D2" s="239"/>
      <c r="E2" s="239"/>
      <c r="F2" s="239"/>
      <c r="G2" s="240"/>
    </row>
    <row r="3" spans="1:8" ht="56.25" customHeight="1" x14ac:dyDescent="0.35">
      <c r="A3" s="241" t="s">
        <v>10</v>
      </c>
      <c r="B3" s="186" t="s">
        <v>11</v>
      </c>
      <c r="C3" s="186" t="s">
        <v>12</v>
      </c>
      <c r="D3" s="186" t="s">
        <v>13</v>
      </c>
      <c r="E3" s="242" t="s">
        <v>85</v>
      </c>
      <c r="F3" s="243"/>
      <c r="G3" s="244"/>
    </row>
    <row r="4" spans="1:8" x14ac:dyDescent="0.35">
      <c r="A4" s="241"/>
      <c r="B4" s="188"/>
      <c r="C4" s="188"/>
      <c r="D4" s="188"/>
      <c r="E4" s="162" t="s">
        <v>81</v>
      </c>
      <c r="F4" s="162" t="s">
        <v>82</v>
      </c>
      <c r="G4" s="162" t="s">
        <v>83</v>
      </c>
    </row>
    <row r="5" spans="1:8" x14ac:dyDescent="0.35">
      <c r="A5" s="11">
        <v>1</v>
      </c>
      <c r="B5" s="11">
        <v>2</v>
      </c>
      <c r="C5" s="54">
        <v>3</v>
      </c>
      <c r="D5" s="11">
        <v>4</v>
      </c>
      <c r="E5" s="11">
        <v>5</v>
      </c>
      <c r="F5" s="11">
        <v>6</v>
      </c>
      <c r="G5" s="11">
        <v>7</v>
      </c>
    </row>
    <row r="6" spans="1:8" ht="32.25" customHeight="1" x14ac:dyDescent="0.35">
      <c r="A6" s="264" t="s">
        <v>51</v>
      </c>
      <c r="B6" s="162" t="s">
        <v>17</v>
      </c>
      <c r="C6" s="26" t="s">
        <v>14</v>
      </c>
      <c r="D6" s="3" t="s">
        <v>9</v>
      </c>
      <c r="E6" s="70">
        <f>E9+E38+E71+E106+E127+E158+E177+E183</f>
        <v>293377.87</v>
      </c>
      <c r="F6" s="70">
        <f>F9+F38+F71+F106+F127+F158+F177+F183</f>
        <v>187513.32649000001</v>
      </c>
      <c r="G6" s="70">
        <f>G9+G38+G71+G106+G127+G158+G177+G183</f>
        <v>195381.67056092998</v>
      </c>
      <c r="H6" s="131">
        <f>SUM(E6:G6)</f>
        <v>676272.86705092993</v>
      </c>
    </row>
    <row r="7" spans="1:8" ht="68.25" customHeight="1" x14ac:dyDescent="0.35">
      <c r="A7" s="265"/>
      <c r="B7" s="162" t="s">
        <v>15</v>
      </c>
      <c r="C7" s="164" t="s">
        <v>76</v>
      </c>
      <c r="D7" s="3" t="s">
        <v>21</v>
      </c>
      <c r="E7" s="48">
        <v>0</v>
      </c>
      <c r="F7" s="11">
        <v>0</v>
      </c>
      <c r="G7" s="11">
        <v>0</v>
      </c>
      <c r="H7" s="4"/>
    </row>
    <row r="8" spans="1:8" ht="30" customHeight="1" x14ac:dyDescent="0.35">
      <c r="A8" s="266"/>
      <c r="B8" s="162" t="s">
        <v>18</v>
      </c>
      <c r="C8" s="164" t="s">
        <v>49</v>
      </c>
      <c r="D8" s="3" t="s">
        <v>50</v>
      </c>
      <c r="E8" s="11">
        <v>0</v>
      </c>
      <c r="F8" s="11">
        <v>0</v>
      </c>
      <c r="G8" s="11">
        <v>0</v>
      </c>
      <c r="H8" s="4"/>
    </row>
    <row r="9" spans="1:8" ht="61.2" customHeight="1" x14ac:dyDescent="0.35">
      <c r="A9" s="231" t="s">
        <v>68</v>
      </c>
      <c r="B9" s="155" t="s">
        <v>17</v>
      </c>
      <c r="C9" s="167" t="s">
        <v>74</v>
      </c>
      <c r="D9" s="3" t="s">
        <v>9</v>
      </c>
      <c r="E9" s="70">
        <f>E11+E16+E21+E25+E30</f>
        <v>168953.5</v>
      </c>
      <c r="F9" s="70">
        <f>F11+F16+F21+F25+F30</f>
        <v>175451.4</v>
      </c>
      <c r="G9" s="70">
        <f t="shared" ref="G9" si="0">G11+G16+G21+G25+G30</f>
        <v>182828.3</v>
      </c>
      <c r="H9" s="24"/>
    </row>
    <row r="10" spans="1:8" ht="54" x14ac:dyDescent="0.35">
      <c r="A10" s="227"/>
      <c r="B10" s="162" t="s">
        <v>16</v>
      </c>
      <c r="C10" s="167" t="s">
        <v>75</v>
      </c>
      <c r="D10" s="3" t="s">
        <v>19</v>
      </c>
      <c r="E10" s="47">
        <f>E9/(544893.6+1806.7+36+3+370)</f>
        <v>0.30881123753516898</v>
      </c>
      <c r="F10" s="47">
        <f>F9/E9</f>
        <v>1.0384596945313356</v>
      </c>
      <c r="G10" s="47">
        <f>G9/F9</f>
        <v>1.042045261536813</v>
      </c>
      <c r="H10" s="4"/>
    </row>
    <row r="11" spans="1:8" ht="81.599999999999994" x14ac:dyDescent="0.35">
      <c r="A11" s="29" t="s">
        <v>164</v>
      </c>
      <c r="B11" s="163" t="s">
        <v>17</v>
      </c>
      <c r="C11" s="164" t="s">
        <v>25</v>
      </c>
      <c r="D11" s="162" t="s">
        <v>9</v>
      </c>
      <c r="E11" s="76">
        <f>E13*E14/1000</f>
        <v>167765</v>
      </c>
      <c r="F11" s="76">
        <f>F13*F14/1000</f>
        <v>173420</v>
      </c>
      <c r="G11" s="76">
        <f>G13*G14/1000</f>
        <v>180710.39999999999</v>
      </c>
    </row>
    <row r="12" spans="1:8" ht="50.25" customHeight="1" x14ac:dyDescent="0.35">
      <c r="A12" s="40" t="s">
        <v>32</v>
      </c>
      <c r="B12" s="257" t="s">
        <v>15</v>
      </c>
      <c r="C12" s="164" t="s">
        <v>23</v>
      </c>
      <c r="D12" s="224" t="s">
        <v>20</v>
      </c>
      <c r="E12" s="20">
        <v>113048</v>
      </c>
      <c r="F12" s="20">
        <f>E12-E13</f>
        <v>75348</v>
      </c>
      <c r="G12" s="20">
        <f>F12-F13</f>
        <v>37648</v>
      </c>
    </row>
    <row r="13" spans="1:8" ht="42.75" customHeight="1" x14ac:dyDescent="0.35">
      <c r="A13" s="30" t="s">
        <v>31</v>
      </c>
      <c r="B13" s="259"/>
      <c r="C13" s="164" t="s">
        <v>24</v>
      </c>
      <c r="D13" s="225"/>
      <c r="E13" s="20">
        <v>37700</v>
      </c>
      <c r="F13" s="20">
        <v>37700</v>
      </c>
      <c r="G13" s="20">
        <f>E12-E13-F13</f>
        <v>37648</v>
      </c>
    </row>
    <row r="14" spans="1:8" ht="36" x14ac:dyDescent="0.35">
      <c r="A14" s="40" t="s">
        <v>27</v>
      </c>
      <c r="B14" s="163" t="s">
        <v>18</v>
      </c>
      <c r="C14" s="164" t="s">
        <v>39</v>
      </c>
      <c r="D14" s="162" t="s">
        <v>224</v>
      </c>
      <c r="E14" s="13">
        <v>4450</v>
      </c>
      <c r="F14" s="13">
        <v>4600</v>
      </c>
      <c r="G14" s="13">
        <v>4800</v>
      </c>
    </row>
    <row r="15" spans="1:8" x14ac:dyDescent="0.35">
      <c r="A15" s="31"/>
      <c r="B15" s="163" t="s">
        <v>16</v>
      </c>
      <c r="C15" s="164" t="s">
        <v>26</v>
      </c>
      <c r="D15" s="162" t="s">
        <v>19</v>
      </c>
      <c r="E15" s="47">
        <v>0.33300000000000002</v>
      </c>
      <c r="F15" s="47">
        <v>0.66600000000000004</v>
      </c>
      <c r="G15" s="47">
        <f>G13/G12</f>
        <v>1</v>
      </c>
    </row>
    <row r="16" spans="1:8" ht="61.2" x14ac:dyDescent="0.35">
      <c r="A16" s="29" t="s">
        <v>165</v>
      </c>
      <c r="B16" s="163" t="s">
        <v>17</v>
      </c>
      <c r="C16" s="164" t="s">
        <v>30</v>
      </c>
      <c r="D16" s="162" t="s">
        <v>9</v>
      </c>
      <c r="E16" s="71">
        <f>E18*E19/1000</f>
        <v>756.5</v>
      </c>
      <c r="F16" s="71">
        <f t="shared" ref="F16:G16" si="1">F18*F19/1000</f>
        <v>874</v>
      </c>
      <c r="G16" s="71">
        <f t="shared" si="1"/>
        <v>868.8</v>
      </c>
    </row>
    <row r="17" spans="1:7" ht="54" x14ac:dyDescent="0.35">
      <c r="A17" s="40" t="s">
        <v>32</v>
      </c>
      <c r="B17" s="244" t="s">
        <v>15</v>
      </c>
      <c r="C17" s="164" t="s">
        <v>28</v>
      </c>
      <c r="D17" s="224" t="s">
        <v>20</v>
      </c>
      <c r="E17" s="17">
        <v>541</v>
      </c>
      <c r="F17" s="17">
        <f>E17-E18</f>
        <v>371</v>
      </c>
      <c r="G17" s="17">
        <f>F17-F18</f>
        <v>181</v>
      </c>
    </row>
    <row r="18" spans="1:7" ht="54" x14ac:dyDescent="0.35">
      <c r="A18" s="30" t="s">
        <v>31</v>
      </c>
      <c r="B18" s="244"/>
      <c r="C18" s="164" t="s">
        <v>29</v>
      </c>
      <c r="D18" s="225"/>
      <c r="E18" s="17">
        <v>170</v>
      </c>
      <c r="F18" s="17">
        <v>190</v>
      </c>
      <c r="G18" s="17">
        <f>E17-E18-F18</f>
        <v>181</v>
      </c>
    </row>
    <row r="19" spans="1:7" ht="36" x14ac:dyDescent="0.35">
      <c r="A19" s="168" t="s">
        <v>27</v>
      </c>
      <c r="B19" s="163" t="s">
        <v>18</v>
      </c>
      <c r="C19" s="164" t="s">
        <v>39</v>
      </c>
      <c r="D19" s="162" t="s">
        <v>22</v>
      </c>
      <c r="E19" s="13">
        <v>4450</v>
      </c>
      <c r="F19" s="13">
        <v>4600</v>
      </c>
      <c r="G19" s="13">
        <v>4800</v>
      </c>
    </row>
    <row r="20" spans="1:7" ht="69.75" customHeight="1" x14ac:dyDescent="0.35">
      <c r="A20" s="32"/>
      <c r="B20" s="163" t="s">
        <v>16</v>
      </c>
      <c r="C20" s="164" t="s">
        <v>86</v>
      </c>
      <c r="D20" s="162" t="s">
        <v>19</v>
      </c>
      <c r="E20" s="47">
        <f>(855-E17+E18)/855</f>
        <v>0.56608187134502919</v>
      </c>
      <c r="F20" s="47">
        <f>(855-F17+F18)/855</f>
        <v>0.78830409356725151</v>
      </c>
      <c r="G20" s="47">
        <f>(855-G17+G18)/855</f>
        <v>1</v>
      </c>
    </row>
    <row r="21" spans="1:7" ht="61.2" x14ac:dyDescent="0.35">
      <c r="A21" s="29" t="s">
        <v>234</v>
      </c>
      <c r="B21" s="163" t="s">
        <v>17</v>
      </c>
      <c r="C21" s="167" t="s">
        <v>242</v>
      </c>
      <c r="D21" s="162" t="s">
        <v>9</v>
      </c>
      <c r="E21" s="71">
        <f>E22*E23/1000</f>
        <v>25.2</v>
      </c>
      <c r="F21" s="71">
        <f>F22*F23/1000+0.05</f>
        <v>29.3</v>
      </c>
      <c r="G21" s="71">
        <f t="shared" ref="G21" si="2">G22*G23/1000</f>
        <v>33.5</v>
      </c>
    </row>
    <row r="22" spans="1:7" ht="39" customHeight="1" x14ac:dyDescent="0.35">
      <c r="A22" s="40" t="s">
        <v>32</v>
      </c>
      <c r="B22" s="157" t="s">
        <v>15</v>
      </c>
      <c r="C22" s="164" t="s">
        <v>96</v>
      </c>
      <c r="D22" s="155" t="s">
        <v>20</v>
      </c>
      <c r="E22" s="23">
        <v>400</v>
      </c>
      <c r="F22" s="23">
        <v>450</v>
      </c>
      <c r="G22" s="23">
        <v>500</v>
      </c>
    </row>
    <row r="23" spans="1:7" ht="39" customHeight="1" x14ac:dyDescent="0.35">
      <c r="A23" s="30" t="s">
        <v>31</v>
      </c>
      <c r="B23" s="165" t="s">
        <v>18</v>
      </c>
      <c r="C23" s="164" t="s">
        <v>87</v>
      </c>
      <c r="D23" s="162" t="s">
        <v>22</v>
      </c>
      <c r="E23" s="5">
        <v>63</v>
      </c>
      <c r="F23" s="5">
        <v>65</v>
      </c>
      <c r="G23" s="5">
        <v>67</v>
      </c>
    </row>
    <row r="24" spans="1:7" ht="36" x14ac:dyDescent="0.35">
      <c r="A24" s="168" t="s">
        <v>27</v>
      </c>
      <c r="B24" s="163" t="s">
        <v>16</v>
      </c>
      <c r="C24" s="164" t="s">
        <v>225</v>
      </c>
      <c r="D24" s="21" t="s">
        <v>19</v>
      </c>
      <c r="E24" s="47">
        <f>E21/36</f>
        <v>0.7</v>
      </c>
      <c r="F24" s="47">
        <f>F21/E21</f>
        <v>1.1626984126984128</v>
      </c>
      <c r="G24" s="47">
        <f>G21/F21</f>
        <v>1.1433447098976108</v>
      </c>
    </row>
    <row r="25" spans="1:7" ht="20.399999999999999" x14ac:dyDescent="0.35">
      <c r="A25" s="33" t="s">
        <v>166</v>
      </c>
      <c r="B25" s="162" t="s">
        <v>17</v>
      </c>
      <c r="C25" s="164" t="s">
        <v>36</v>
      </c>
      <c r="D25" s="162" t="s">
        <v>9</v>
      </c>
      <c r="E25" s="72">
        <f>E26*E27/1000</f>
        <v>3</v>
      </c>
      <c r="F25" s="72">
        <f t="shared" ref="F25:G25" si="3">F26*F27/1000</f>
        <v>3.1</v>
      </c>
      <c r="G25" s="72">
        <f t="shared" si="3"/>
        <v>3.2</v>
      </c>
    </row>
    <row r="26" spans="1:7" ht="36" x14ac:dyDescent="0.35">
      <c r="A26" s="40" t="s">
        <v>32</v>
      </c>
      <c r="B26" s="19" t="s">
        <v>15</v>
      </c>
      <c r="C26" s="164" t="s">
        <v>37</v>
      </c>
      <c r="D26" s="162" t="s">
        <v>20</v>
      </c>
      <c r="E26" s="17">
        <v>10</v>
      </c>
      <c r="F26" s="17">
        <v>10</v>
      </c>
      <c r="G26" s="17">
        <v>10</v>
      </c>
    </row>
    <row r="27" spans="1:7" ht="36" x14ac:dyDescent="0.35">
      <c r="A27" s="30" t="s">
        <v>31</v>
      </c>
      <c r="B27" s="224" t="s">
        <v>18</v>
      </c>
      <c r="C27" s="241" t="s">
        <v>38</v>
      </c>
      <c r="D27" s="224" t="s">
        <v>22</v>
      </c>
      <c r="E27" s="247">
        <v>300</v>
      </c>
      <c r="F27" s="245">
        <v>310</v>
      </c>
      <c r="G27" s="245">
        <v>320</v>
      </c>
    </row>
    <row r="28" spans="1:7" ht="36" x14ac:dyDescent="0.35">
      <c r="A28" s="40" t="s">
        <v>27</v>
      </c>
      <c r="B28" s="236"/>
      <c r="C28" s="241"/>
      <c r="D28" s="225"/>
      <c r="E28" s="248"/>
      <c r="F28" s="246"/>
      <c r="G28" s="246"/>
    </row>
    <row r="29" spans="1:7" x14ac:dyDescent="0.35">
      <c r="A29" s="168"/>
      <c r="B29" s="166" t="s">
        <v>16</v>
      </c>
      <c r="C29" s="164" t="s">
        <v>265</v>
      </c>
      <c r="D29" s="158" t="s">
        <v>19</v>
      </c>
      <c r="E29" s="152">
        <v>1</v>
      </c>
      <c r="F29" s="152">
        <v>1</v>
      </c>
      <c r="G29" s="152">
        <v>1</v>
      </c>
    </row>
    <row r="30" spans="1:7" ht="81.599999999999994" x14ac:dyDescent="0.35">
      <c r="A30" s="29" t="s">
        <v>167</v>
      </c>
      <c r="B30" s="224" t="s">
        <v>17</v>
      </c>
      <c r="C30" s="27" t="s">
        <v>171</v>
      </c>
      <c r="D30" s="162" t="s">
        <v>9</v>
      </c>
      <c r="E30" s="72">
        <f>E31+E32</f>
        <v>403.8</v>
      </c>
      <c r="F30" s="72">
        <f t="shared" ref="F30:G30" si="4">F31+F32</f>
        <v>1125</v>
      </c>
      <c r="G30" s="72">
        <f t="shared" si="4"/>
        <v>1212.3999999999999</v>
      </c>
    </row>
    <row r="31" spans="1:7" ht="72" x14ac:dyDescent="0.35">
      <c r="A31" s="40" t="s">
        <v>32</v>
      </c>
      <c r="B31" s="233"/>
      <c r="C31" s="27" t="s">
        <v>88</v>
      </c>
      <c r="D31" s="162" t="s">
        <v>9</v>
      </c>
      <c r="E31" s="172">
        <v>373.8</v>
      </c>
      <c r="F31" s="172">
        <f t="shared" ref="F31:G31" si="5">F33*F35</f>
        <v>1092</v>
      </c>
      <c r="G31" s="172">
        <f t="shared" si="5"/>
        <v>1142.3999999999999</v>
      </c>
    </row>
    <row r="32" spans="1:7" ht="44.25" customHeight="1" x14ac:dyDescent="0.35">
      <c r="A32" s="30" t="s">
        <v>31</v>
      </c>
      <c r="B32" s="225"/>
      <c r="C32" s="27" t="s">
        <v>89</v>
      </c>
      <c r="D32" s="162" t="s">
        <v>9</v>
      </c>
      <c r="E32" s="172">
        <f>E34*E36</f>
        <v>30</v>
      </c>
      <c r="F32" s="172">
        <f t="shared" ref="F32:G32" si="6">F34*F36</f>
        <v>33</v>
      </c>
      <c r="G32" s="172">
        <f t="shared" si="6"/>
        <v>70</v>
      </c>
    </row>
    <row r="33" spans="1:7" ht="36" x14ac:dyDescent="0.35">
      <c r="A33" s="40" t="s">
        <v>27</v>
      </c>
      <c r="B33" s="257" t="s">
        <v>15</v>
      </c>
      <c r="C33" s="27" t="s">
        <v>235</v>
      </c>
      <c r="D33" s="224" t="s">
        <v>20</v>
      </c>
      <c r="E33" s="17">
        <v>30</v>
      </c>
      <c r="F33" s="17">
        <v>84</v>
      </c>
      <c r="G33" s="17">
        <v>84</v>
      </c>
    </row>
    <row r="34" spans="1:7" ht="36" x14ac:dyDescent="0.35">
      <c r="A34" s="30"/>
      <c r="B34" s="258"/>
      <c r="C34" s="27" t="s">
        <v>92</v>
      </c>
      <c r="D34" s="233"/>
      <c r="E34" s="17">
        <v>1</v>
      </c>
      <c r="F34" s="17">
        <v>1</v>
      </c>
      <c r="G34" s="17">
        <v>2</v>
      </c>
    </row>
    <row r="35" spans="1:7" ht="31.5" customHeight="1" x14ac:dyDescent="0.35">
      <c r="A35" s="40"/>
      <c r="B35" s="224" t="s">
        <v>18</v>
      </c>
      <c r="C35" s="27" t="s">
        <v>90</v>
      </c>
      <c r="D35" s="224" t="s">
        <v>9</v>
      </c>
      <c r="E35" s="80">
        <v>12.4</v>
      </c>
      <c r="F35" s="80">
        <v>13</v>
      </c>
      <c r="G35" s="80">
        <v>13.6</v>
      </c>
    </row>
    <row r="36" spans="1:7" ht="30" customHeight="1" x14ac:dyDescent="0.35">
      <c r="A36" s="34"/>
      <c r="B36" s="225"/>
      <c r="C36" s="27" t="s">
        <v>91</v>
      </c>
      <c r="D36" s="233"/>
      <c r="E36" s="51">
        <v>30</v>
      </c>
      <c r="F36" s="51">
        <v>33</v>
      </c>
      <c r="G36" s="81">
        <v>35</v>
      </c>
    </row>
    <row r="37" spans="1:7" ht="72" x14ac:dyDescent="0.35">
      <c r="A37" s="168"/>
      <c r="B37" s="161" t="s">
        <v>16</v>
      </c>
      <c r="C37" s="27" t="s">
        <v>169</v>
      </c>
      <c r="D37" s="162" t="s">
        <v>19</v>
      </c>
      <c r="E37" s="47">
        <f>E30/370</f>
        <v>1.0913513513513513</v>
      </c>
      <c r="F37" s="47">
        <f>F30/E30</f>
        <v>2.7860326894502228</v>
      </c>
      <c r="G37" s="47">
        <f>G30/F30</f>
        <v>1.0776888888888887</v>
      </c>
    </row>
    <row r="38" spans="1:7" ht="61.2" customHeight="1" x14ac:dyDescent="0.35">
      <c r="A38" s="231" t="s">
        <v>78</v>
      </c>
      <c r="B38" s="162" t="s">
        <v>17</v>
      </c>
      <c r="C38" s="164" t="s">
        <v>93</v>
      </c>
      <c r="D38" s="162" t="s">
        <v>9</v>
      </c>
      <c r="E38" s="72">
        <f>E40+E47+E61</f>
        <v>1155.9699999999998</v>
      </c>
      <c r="F38" s="72">
        <f t="shared" ref="F38:G38" si="7">F40+F47+F61</f>
        <v>258.12849000000006</v>
      </c>
      <c r="G38" s="72">
        <f t="shared" si="7"/>
        <v>322.40916092999998</v>
      </c>
    </row>
    <row r="39" spans="1:7" ht="20.399999999999999" customHeight="1" x14ac:dyDescent="0.35">
      <c r="A39" s="227"/>
      <c r="B39" s="162" t="s">
        <v>16</v>
      </c>
      <c r="C39" s="164" t="s">
        <v>214</v>
      </c>
      <c r="D39" s="162" t="s">
        <v>231</v>
      </c>
      <c r="E39" s="17">
        <v>700</v>
      </c>
      <c r="F39" s="17">
        <v>700</v>
      </c>
      <c r="G39" s="17">
        <v>700</v>
      </c>
    </row>
    <row r="40" spans="1:7" ht="40.799999999999997" x14ac:dyDescent="0.35">
      <c r="A40" s="29" t="s">
        <v>215</v>
      </c>
      <c r="B40" s="224" t="s">
        <v>17</v>
      </c>
      <c r="C40" s="167" t="s">
        <v>218</v>
      </c>
      <c r="D40" s="56"/>
      <c r="E40" s="108">
        <f>E41+E42+E43</f>
        <v>176.17</v>
      </c>
      <c r="F40" s="108">
        <f t="shared" ref="F40:G40" si="8">F41+F42+F43</f>
        <v>219.72849000000002</v>
      </c>
      <c r="G40" s="108">
        <f t="shared" si="8"/>
        <v>284.00916093000001</v>
      </c>
    </row>
    <row r="41" spans="1:7" ht="35.25" customHeight="1" x14ac:dyDescent="0.35">
      <c r="A41" s="40" t="s">
        <v>147</v>
      </c>
      <c r="B41" s="233"/>
      <c r="C41" s="164" t="s">
        <v>219</v>
      </c>
      <c r="D41" s="155" t="s">
        <v>9</v>
      </c>
      <c r="E41" s="172">
        <v>98</v>
      </c>
      <c r="F41" s="172">
        <v>134.97</v>
      </c>
      <c r="G41" s="172">
        <v>192.59</v>
      </c>
    </row>
    <row r="42" spans="1:7" ht="35.25" customHeight="1" x14ac:dyDescent="0.35">
      <c r="A42" s="30" t="s">
        <v>31</v>
      </c>
      <c r="B42" s="233"/>
      <c r="C42" s="167" t="s">
        <v>220</v>
      </c>
      <c r="D42" s="162" t="s">
        <v>9</v>
      </c>
      <c r="E42" s="82">
        <v>19.57</v>
      </c>
      <c r="F42" s="82">
        <f>E42*1.157</f>
        <v>22.642490000000002</v>
      </c>
      <c r="G42" s="82">
        <f>F42*1.157</f>
        <v>26.197360930000002</v>
      </c>
    </row>
    <row r="43" spans="1:7" ht="36" x14ac:dyDescent="0.35">
      <c r="A43" s="40" t="s">
        <v>27</v>
      </c>
      <c r="B43" s="225"/>
      <c r="C43" s="41" t="s">
        <v>221</v>
      </c>
      <c r="D43" s="155" t="s">
        <v>9</v>
      </c>
      <c r="E43" s="172">
        <v>58.6</v>
      </c>
      <c r="F43" s="172">
        <f>E43*1.06</f>
        <v>62.116000000000007</v>
      </c>
      <c r="G43" s="172">
        <f>F43*1.05</f>
        <v>65.221800000000016</v>
      </c>
    </row>
    <row r="44" spans="1:7" x14ac:dyDescent="0.35">
      <c r="A44" s="40"/>
      <c r="B44" s="156" t="s">
        <v>15</v>
      </c>
      <c r="C44" s="164" t="s">
        <v>223</v>
      </c>
      <c r="D44" s="155" t="s">
        <v>228</v>
      </c>
      <c r="E44" s="17">
        <v>12</v>
      </c>
      <c r="F44" s="17">
        <v>12</v>
      </c>
      <c r="G44" s="17">
        <v>12</v>
      </c>
    </row>
    <row r="45" spans="1:7" x14ac:dyDescent="0.35">
      <c r="A45" s="30"/>
      <c r="B45" s="155" t="s">
        <v>18</v>
      </c>
      <c r="C45" s="164" t="s">
        <v>226</v>
      </c>
      <c r="D45" s="155" t="s">
        <v>9</v>
      </c>
      <c r="E45" s="106">
        <f>E40/E44</f>
        <v>14.680833333333332</v>
      </c>
      <c r="F45" s="106">
        <f t="shared" ref="F45:G45" si="9">F40/F44</f>
        <v>18.310707500000003</v>
      </c>
      <c r="G45" s="106">
        <f t="shared" si="9"/>
        <v>23.667430077500001</v>
      </c>
    </row>
    <row r="46" spans="1:7" ht="37.950000000000003" customHeight="1" x14ac:dyDescent="0.35">
      <c r="A46" s="30"/>
      <c r="B46" s="155" t="s">
        <v>16</v>
      </c>
      <c r="C46" s="164" t="s">
        <v>222</v>
      </c>
      <c r="D46" s="155" t="s">
        <v>19</v>
      </c>
      <c r="E46" s="112">
        <f>E40/116.1</f>
        <v>1.5173987941429801</v>
      </c>
      <c r="F46" s="47">
        <f>F40/E40</f>
        <v>1.2472525969234265</v>
      </c>
      <c r="G46" s="47">
        <f>G40/F40</f>
        <v>1.2925459094084704</v>
      </c>
    </row>
    <row r="47" spans="1:7" ht="37.5" customHeight="1" x14ac:dyDescent="0.35">
      <c r="A47" s="29" t="s">
        <v>216</v>
      </c>
      <c r="B47" s="224" t="s">
        <v>17</v>
      </c>
      <c r="C47" s="167" t="s">
        <v>244</v>
      </c>
      <c r="D47" s="162" t="s">
        <v>9</v>
      </c>
      <c r="E47" s="72">
        <f>E48+E49+E50+E51</f>
        <v>827.8</v>
      </c>
      <c r="F47" s="72">
        <f t="shared" ref="F47:G47" si="10">F48+F49+F50+F51</f>
        <v>38.400000000000006</v>
      </c>
      <c r="G47" s="72">
        <f t="shared" si="10"/>
        <v>38.400000000000006</v>
      </c>
    </row>
    <row r="48" spans="1:7" ht="37.5" customHeight="1" x14ac:dyDescent="0.35">
      <c r="A48" s="40" t="s">
        <v>147</v>
      </c>
      <c r="B48" s="233"/>
      <c r="C48" s="167" t="s">
        <v>251</v>
      </c>
      <c r="D48" s="224" t="s">
        <v>9</v>
      </c>
      <c r="E48" s="172">
        <f>E56*12</f>
        <v>38.400000000000006</v>
      </c>
      <c r="F48" s="172">
        <f>F56*12</f>
        <v>38.400000000000006</v>
      </c>
      <c r="G48" s="172">
        <f>G56*12</f>
        <v>38.400000000000006</v>
      </c>
    </row>
    <row r="49" spans="1:7" ht="37.5" customHeight="1" x14ac:dyDescent="0.35">
      <c r="A49" s="30" t="s">
        <v>31</v>
      </c>
      <c r="B49" s="233"/>
      <c r="C49" s="167" t="s">
        <v>247</v>
      </c>
      <c r="D49" s="233"/>
      <c r="E49" s="172">
        <v>724.9</v>
      </c>
      <c r="F49" s="64"/>
      <c r="G49" s="64"/>
    </row>
    <row r="50" spans="1:7" ht="37.5" customHeight="1" x14ac:dyDescent="0.35">
      <c r="A50" s="40" t="s">
        <v>27</v>
      </c>
      <c r="B50" s="233"/>
      <c r="C50" s="167" t="s">
        <v>246</v>
      </c>
      <c r="D50" s="233"/>
      <c r="E50" s="172">
        <v>62</v>
      </c>
      <c r="F50" s="64"/>
      <c r="G50" s="64"/>
    </row>
    <row r="51" spans="1:7" ht="37.5" customHeight="1" x14ac:dyDescent="0.35">
      <c r="A51" s="33"/>
      <c r="B51" s="225"/>
      <c r="C51" s="167" t="s">
        <v>245</v>
      </c>
      <c r="D51" s="225"/>
      <c r="E51" s="172">
        <v>2.5</v>
      </c>
      <c r="F51" s="64"/>
      <c r="G51" s="64"/>
    </row>
    <row r="52" spans="1:7" ht="37.5" customHeight="1" x14ac:dyDescent="0.35">
      <c r="A52" s="33"/>
      <c r="B52" s="233" t="s">
        <v>15</v>
      </c>
      <c r="C52" s="167" t="s">
        <v>252</v>
      </c>
      <c r="D52" s="224" t="s">
        <v>249</v>
      </c>
      <c r="E52" s="17">
        <v>1</v>
      </c>
      <c r="F52" s="17">
        <v>1</v>
      </c>
      <c r="G52" s="17">
        <v>1</v>
      </c>
    </row>
    <row r="53" spans="1:7" ht="37.5" customHeight="1" x14ac:dyDescent="0.35">
      <c r="A53" s="33"/>
      <c r="B53" s="233"/>
      <c r="C53" s="167" t="s">
        <v>248</v>
      </c>
      <c r="D53" s="233"/>
      <c r="E53" s="17">
        <v>5</v>
      </c>
      <c r="F53" s="17"/>
      <c r="G53" s="17"/>
    </row>
    <row r="54" spans="1:7" ht="37.5" customHeight="1" x14ac:dyDescent="0.35">
      <c r="A54" s="33"/>
      <c r="B54" s="233"/>
      <c r="C54" s="167" t="s">
        <v>250</v>
      </c>
      <c r="D54" s="233"/>
      <c r="E54" s="17">
        <v>6</v>
      </c>
      <c r="F54" s="17"/>
      <c r="G54" s="17"/>
    </row>
    <row r="55" spans="1:7" ht="37.5" customHeight="1" x14ac:dyDescent="0.35">
      <c r="A55" s="33"/>
      <c r="B55" s="225"/>
      <c r="C55" s="167" t="s">
        <v>253</v>
      </c>
      <c r="D55" s="225"/>
      <c r="E55" s="17">
        <v>5</v>
      </c>
      <c r="F55" s="17"/>
      <c r="G55" s="17"/>
    </row>
    <row r="56" spans="1:7" ht="36" x14ac:dyDescent="0.35">
      <c r="A56" s="30"/>
      <c r="B56" s="224" t="s">
        <v>18</v>
      </c>
      <c r="C56" s="167" t="s">
        <v>95</v>
      </c>
      <c r="D56" s="224" t="s">
        <v>9</v>
      </c>
      <c r="E56" s="172">
        <v>3.2</v>
      </c>
      <c r="F56" s="172">
        <v>3.2</v>
      </c>
      <c r="G56" s="172">
        <v>3.2</v>
      </c>
    </row>
    <row r="57" spans="1:7" x14ac:dyDescent="0.35">
      <c r="A57" s="40"/>
      <c r="B57" s="233"/>
      <c r="C57" s="164" t="s">
        <v>183</v>
      </c>
      <c r="D57" s="233"/>
      <c r="E57" s="106">
        <f>E49/E53</f>
        <v>144.97999999999999</v>
      </c>
      <c r="F57" s="16"/>
      <c r="G57" s="16"/>
    </row>
    <row r="58" spans="1:7" x14ac:dyDescent="0.35">
      <c r="A58" s="40"/>
      <c r="B58" s="233"/>
      <c r="C58" s="164" t="s">
        <v>184</v>
      </c>
      <c r="D58" s="233"/>
      <c r="E58" s="106">
        <f>E50/6</f>
        <v>10.333333333333334</v>
      </c>
      <c r="F58" s="16"/>
      <c r="G58" s="16"/>
    </row>
    <row r="59" spans="1:7" ht="18.75" customHeight="1" x14ac:dyDescent="0.35">
      <c r="A59" s="35"/>
      <c r="B59" s="225"/>
      <c r="C59" s="164" t="s">
        <v>168</v>
      </c>
      <c r="D59" s="225"/>
      <c r="E59" s="106">
        <f>E51/5</f>
        <v>0.5</v>
      </c>
      <c r="F59" s="14"/>
      <c r="G59" s="14"/>
    </row>
    <row r="60" spans="1:7" x14ac:dyDescent="0.35">
      <c r="A60" s="36"/>
      <c r="B60" s="163" t="s">
        <v>16</v>
      </c>
      <c r="C60" s="164" t="s">
        <v>265</v>
      </c>
      <c r="D60" s="162" t="s">
        <v>19</v>
      </c>
      <c r="E60" s="113">
        <v>1</v>
      </c>
      <c r="F60" s="47">
        <v>1</v>
      </c>
      <c r="G60" s="47">
        <v>1</v>
      </c>
    </row>
    <row r="61" spans="1:7" ht="40.799999999999997" x14ac:dyDescent="0.35">
      <c r="A61" s="29" t="s">
        <v>217</v>
      </c>
      <c r="B61" s="163" t="s">
        <v>17</v>
      </c>
      <c r="C61" s="164" t="s">
        <v>94</v>
      </c>
      <c r="D61" s="162" t="s">
        <v>9</v>
      </c>
      <c r="E61" s="76">
        <f>E62*E66+E63*E67+E65*E69+E64*E68</f>
        <v>152</v>
      </c>
      <c r="F61" s="76"/>
      <c r="G61" s="76"/>
    </row>
    <row r="62" spans="1:7" ht="36" x14ac:dyDescent="0.35">
      <c r="A62" s="40" t="s">
        <v>32</v>
      </c>
      <c r="B62" s="224" t="s">
        <v>15</v>
      </c>
      <c r="C62" s="164" t="s">
        <v>139</v>
      </c>
      <c r="D62" s="224" t="s">
        <v>20</v>
      </c>
      <c r="E62" s="17">
        <v>40</v>
      </c>
      <c r="F62" s="7"/>
      <c r="G62" s="7"/>
    </row>
    <row r="63" spans="1:7" ht="36" x14ac:dyDescent="0.35">
      <c r="A63" s="30" t="s">
        <v>31</v>
      </c>
      <c r="B63" s="233"/>
      <c r="C63" s="164" t="s">
        <v>143</v>
      </c>
      <c r="D63" s="233"/>
      <c r="E63" s="17">
        <v>6</v>
      </c>
      <c r="F63" s="7"/>
      <c r="G63" s="7"/>
    </row>
    <row r="64" spans="1:7" ht="36" x14ac:dyDescent="0.35">
      <c r="A64" s="40" t="s">
        <v>27</v>
      </c>
      <c r="B64" s="233"/>
      <c r="C64" s="164" t="s">
        <v>146</v>
      </c>
      <c r="D64" s="233"/>
      <c r="E64" s="17">
        <v>60</v>
      </c>
      <c r="F64" s="7"/>
      <c r="G64" s="7"/>
    </row>
    <row r="65" spans="1:7" x14ac:dyDescent="0.35">
      <c r="A65" s="35"/>
      <c r="B65" s="225"/>
      <c r="C65" s="164" t="s">
        <v>140</v>
      </c>
      <c r="D65" s="225"/>
      <c r="E65" s="17">
        <v>2</v>
      </c>
      <c r="F65" s="7"/>
      <c r="G65" s="7"/>
    </row>
    <row r="66" spans="1:7" x14ac:dyDescent="0.35">
      <c r="A66" s="35"/>
      <c r="B66" s="224" t="s">
        <v>18</v>
      </c>
      <c r="C66" s="164" t="s">
        <v>141</v>
      </c>
      <c r="D66" s="224" t="s">
        <v>9</v>
      </c>
      <c r="E66" s="46">
        <v>2</v>
      </c>
      <c r="F66" s="46"/>
      <c r="G66" s="46"/>
    </row>
    <row r="67" spans="1:7" x14ac:dyDescent="0.35">
      <c r="A67" s="35"/>
      <c r="B67" s="233"/>
      <c r="C67" s="164" t="s">
        <v>144</v>
      </c>
      <c r="D67" s="233"/>
      <c r="E67" s="46">
        <v>5</v>
      </c>
      <c r="F67" s="46"/>
      <c r="G67" s="46"/>
    </row>
    <row r="68" spans="1:7" x14ac:dyDescent="0.35">
      <c r="A68" s="35"/>
      <c r="B68" s="233"/>
      <c r="C68" s="164" t="s">
        <v>145</v>
      </c>
      <c r="D68" s="233"/>
      <c r="E68" s="46">
        <v>0.5</v>
      </c>
      <c r="F68" s="46"/>
      <c r="G68" s="46"/>
    </row>
    <row r="69" spans="1:7" x14ac:dyDescent="0.35">
      <c r="A69" s="35"/>
      <c r="B69" s="236"/>
      <c r="C69" s="164" t="s">
        <v>142</v>
      </c>
      <c r="D69" s="225"/>
      <c r="E69" s="46">
        <v>6</v>
      </c>
      <c r="F69" s="46"/>
      <c r="G69" s="46"/>
    </row>
    <row r="70" spans="1:7" x14ac:dyDescent="0.35">
      <c r="A70" s="36"/>
      <c r="B70" s="161" t="s">
        <v>16</v>
      </c>
      <c r="C70" s="164" t="s">
        <v>265</v>
      </c>
      <c r="D70" s="142" t="s">
        <v>19</v>
      </c>
      <c r="E70" s="112">
        <v>1</v>
      </c>
      <c r="F70" s="46"/>
      <c r="G70" s="46"/>
    </row>
    <row r="71" spans="1:7" ht="37.5" customHeight="1" x14ac:dyDescent="0.35">
      <c r="A71" s="231" t="s">
        <v>267</v>
      </c>
      <c r="B71" s="162" t="s">
        <v>17</v>
      </c>
      <c r="C71" s="167" t="s">
        <v>106</v>
      </c>
      <c r="D71" s="162" t="s">
        <v>9</v>
      </c>
      <c r="E71" s="72">
        <f>E73+E88+E92</f>
        <v>1954.4</v>
      </c>
      <c r="F71" s="72">
        <f>F73+F88+F92</f>
        <v>1876.4099999999999</v>
      </c>
      <c r="G71" s="72">
        <f>G73+G88+G92</f>
        <v>2076.4790000000003</v>
      </c>
    </row>
    <row r="72" spans="1:7" ht="36" x14ac:dyDescent="0.35">
      <c r="A72" s="227"/>
      <c r="B72" s="19" t="s">
        <v>16</v>
      </c>
      <c r="C72" s="167" t="s">
        <v>97</v>
      </c>
      <c r="D72" s="162" t="s">
        <v>19</v>
      </c>
      <c r="E72" s="47">
        <f>E71/(450+420+1915)</f>
        <v>0.70175942549371639</v>
      </c>
      <c r="F72" s="47">
        <f>F71/E71</f>
        <v>0.96009516987310672</v>
      </c>
      <c r="G72" s="47">
        <f>G71/F71</f>
        <v>1.1066232859556282</v>
      </c>
    </row>
    <row r="73" spans="1:7" ht="61.2" x14ac:dyDescent="0.35">
      <c r="A73" s="29" t="s">
        <v>64</v>
      </c>
      <c r="B73" s="234" t="s">
        <v>17</v>
      </c>
      <c r="C73" s="167" t="s">
        <v>172</v>
      </c>
      <c r="D73" s="224" t="s">
        <v>9</v>
      </c>
      <c r="E73" s="72">
        <f>E74+E75+E76</f>
        <v>920</v>
      </c>
      <c r="F73" s="72">
        <f t="shared" ref="F73" si="11">F74+F75+F76</f>
        <v>985.8</v>
      </c>
      <c r="G73" s="72">
        <f>G74+G75+G76</f>
        <v>1035.085</v>
      </c>
    </row>
    <row r="74" spans="1:7" ht="36" x14ac:dyDescent="0.35">
      <c r="A74" s="40" t="s">
        <v>32</v>
      </c>
      <c r="B74" s="235"/>
      <c r="C74" s="164" t="s">
        <v>101</v>
      </c>
      <c r="D74" s="233"/>
      <c r="E74" s="51">
        <v>160</v>
      </c>
      <c r="F74" s="109">
        <v>180.2</v>
      </c>
      <c r="G74" s="109">
        <f>F74*1.05</f>
        <v>189.21</v>
      </c>
    </row>
    <row r="75" spans="1:7" ht="36" x14ac:dyDescent="0.35">
      <c r="A75" s="30" t="s">
        <v>31</v>
      </c>
      <c r="B75" s="235"/>
      <c r="C75" s="27" t="s">
        <v>102</v>
      </c>
      <c r="D75" s="233"/>
      <c r="E75" s="51">
        <v>300</v>
      </c>
      <c r="F75" s="109">
        <f t="shared" ref="F75:F76" si="12">E75*1.06</f>
        <v>318</v>
      </c>
      <c r="G75" s="109">
        <f t="shared" ref="G75" si="13">F75*1.05</f>
        <v>333.90000000000003</v>
      </c>
    </row>
    <row r="76" spans="1:7" ht="36" x14ac:dyDescent="0.35">
      <c r="A76" s="40" t="s">
        <v>27</v>
      </c>
      <c r="B76" s="236"/>
      <c r="C76" s="27" t="s">
        <v>103</v>
      </c>
      <c r="D76" s="225"/>
      <c r="E76" s="51">
        <v>460</v>
      </c>
      <c r="F76" s="109">
        <f t="shared" si="12"/>
        <v>487.6</v>
      </c>
      <c r="G76" s="109">
        <f>F76*1.05-0.005</f>
        <v>511.97500000000002</v>
      </c>
    </row>
    <row r="77" spans="1:7" ht="24.9" customHeight="1" x14ac:dyDescent="0.35">
      <c r="A77" s="35"/>
      <c r="B77" s="234" t="s">
        <v>15</v>
      </c>
      <c r="C77" s="27" t="s">
        <v>104</v>
      </c>
      <c r="D77" s="233" t="s">
        <v>20</v>
      </c>
      <c r="E77" s="17">
        <v>62</v>
      </c>
      <c r="F77" s="17">
        <v>62</v>
      </c>
      <c r="G77" s="17">
        <v>62</v>
      </c>
    </row>
    <row r="78" spans="1:7" ht="24.9" customHeight="1" x14ac:dyDescent="0.35">
      <c r="A78" s="35"/>
      <c r="B78" s="235"/>
      <c r="C78" s="27" t="s">
        <v>105</v>
      </c>
      <c r="D78" s="233"/>
      <c r="E78" s="17">
        <v>102</v>
      </c>
      <c r="F78" s="17">
        <v>102</v>
      </c>
      <c r="G78" s="17">
        <v>102</v>
      </c>
    </row>
    <row r="79" spans="1:7" ht="34.950000000000003" customHeight="1" x14ac:dyDescent="0.35">
      <c r="A79" s="35"/>
      <c r="B79" s="235"/>
      <c r="C79" s="27" t="s">
        <v>113</v>
      </c>
      <c r="D79" s="233"/>
      <c r="E79" s="17">
        <v>12</v>
      </c>
      <c r="F79" s="17">
        <v>12</v>
      </c>
      <c r="G79" s="17">
        <v>12</v>
      </c>
    </row>
    <row r="80" spans="1:7" x14ac:dyDescent="0.35">
      <c r="A80" s="35"/>
      <c r="B80" s="235"/>
      <c r="C80" s="27" t="s">
        <v>236</v>
      </c>
      <c r="D80" s="233"/>
      <c r="E80" s="17">
        <v>80</v>
      </c>
      <c r="F80" s="17">
        <v>80</v>
      </c>
      <c r="G80" s="17">
        <v>80</v>
      </c>
    </row>
    <row r="81" spans="1:10" ht="31.95" customHeight="1" x14ac:dyDescent="0.35">
      <c r="A81" s="35"/>
      <c r="B81" s="236"/>
      <c r="C81" s="27" t="s">
        <v>237</v>
      </c>
      <c r="D81" s="225"/>
      <c r="E81" s="17">
        <v>60</v>
      </c>
      <c r="F81" s="17">
        <v>60</v>
      </c>
      <c r="G81" s="17">
        <v>60</v>
      </c>
    </row>
    <row r="82" spans="1:10" ht="36" x14ac:dyDescent="0.35">
      <c r="A82" s="35"/>
      <c r="B82" s="234" t="s">
        <v>18</v>
      </c>
      <c r="C82" s="43" t="s">
        <v>176</v>
      </c>
      <c r="D82" s="224" t="s">
        <v>9</v>
      </c>
      <c r="E82" s="110">
        <f>E74/(E77+E78)</f>
        <v>0.97560975609756095</v>
      </c>
      <c r="F82" s="110">
        <f t="shared" ref="F82:G82" si="14">F74/(F77+F78)</f>
        <v>1.0987804878048779</v>
      </c>
      <c r="G82" s="110">
        <f t="shared" si="14"/>
        <v>1.153719512195122</v>
      </c>
    </row>
    <row r="83" spans="1:10" ht="36" x14ac:dyDescent="0.35">
      <c r="A83" s="35"/>
      <c r="B83" s="235"/>
      <c r="C83" s="43" t="s">
        <v>138</v>
      </c>
      <c r="D83" s="233"/>
      <c r="E83" s="110">
        <f>E75/E79</f>
        <v>25</v>
      </c>
      <c r="F83" s="110">
        <f t="shared" ref="F83:G83" si="15">F75/F79</f>
        <v>26.5</v>
      </c>
      <c r="G83" s="110">
        <f t="shared" si="15"/>
        <v>27.825000000000003</v>
      </c>
    </row>
    <row r="84" spans="1:10" x14ac:dyDescent="0.35">
      <c r="A84" s="35"/>
      <c r="B84" s="236"/>
      <c r="C84" s="43" t="s">
        <v>175</v>
      </c>
      <c r="D84" s="225"/>
      <c r="E84" s="110">
        <f>E76/(E80+E81)</f>
        <v>3.2857142857142856</v>
      </c>
      <c r="F84" s="110">
        <f t="shared" ref="F84:G84" si="16">F76/(F80+F81)</f>
        <v>3.4828571428571431</v>
      </c>
      <c r="G84" s="110">
        <f t="shared" si="16"/>
        <v>3.6569642857142859</v>
      </c>
    </row>
    <row r="85" spans="1:10" ht="36" x14ac:dyDescent="0.35">
      <c r="A85" s="35"/>
      <c r="B85" s="234" t="s">
        <v>16</v>
      </c>
      <c r="C85" s="164" t="s">
        <v>108</v>
      </c>
      <c r="D85" s="224" t="s">
        <v>19</v>
      </c>
      <c r="E85" s="47">
        <f>E74/156</f>
        <v>1.0256410256410255</v>
      </c>
      <c r="F85" s="47">
        <f>F74/E74</f>
        <v>1.12625</v>
      </c>
      <c r="G85" s="47">
        <f>G74/F74</f>
        <v>1.05</v>
      </c>
    </row>
    <row r="86" spans="1:10" ht="36" x14ac:dyDescent="0.35">
      <c r="A86" s="35"/>
      <c r="B86" s="235"/>
      <c r="C86" s="27" t="s">
        <v>110</v>
      </c>
      <c r="D86" s="233"/>
      <c r="E86" s="47">
        <f>E75/264</f>
        <v>1.1363636363636365</v>
      </c>
      <c r="F86" s="47">
        <f t="shared" ref="F86:G87" si="17">F75/E75</f>
        <v>1.06</v>
      </c>
      <c r="G86" s="47">
        <f t="shared" si="17"/>
        <v>1.05</v>
      </c>
    </row>
    <row r="87" spans="1:10" ht="36" x14ac:dyDescent="0.35">
      <c r="A87" s="36"/>
      <c r="B87" s="236"/>
      <c r="C87" s="27" t="s">
        <v>109</v>
      </c>
      <c r="D87" s="225"/>
      <c r="E87" s="47">
        <f>E76/420</f>
        <v>1.0952380952380953</v>
      </c>
      <c r="F87" s="47">
        <f t="shared" si="17"/>
        <v>1.06</v>
      </c>
      <c r="G87" s="47">
        <f t="shared" si="17"/>
        <v>1.049989745693191</v>
      </c>
    </row>
    <row r="88" spans="1:10" ht="61.2" x14ac:dyDescent="0.35">
      <c r="A88" s="29" t="s">
        <v>152</v>
      </c>
      <c r="B88" s="165" t="s">
        <v>17</v>
      </c>
      <c r="C88" s="134" t="s">
        <v>238</v>
      </c>
      <c r="D88" s="155" t="s">
        <v>9</v>
      </c>
      <c r="E88" s="132">
        <v>30</v>
      </c>
      <c r="F88" s="132">
        <f>E88*1.06</f>
        <v>31.8</v>
      </c>
      <c r="G88" s="132">
        <f>F88*1.05+0.004</f>
        <v>33.393999999999998</v>
      </c>
    </row>
    <row r="89" spans="1:10" ht="36" x14ac:dyDescent="0.35">
      <c r="A89" s="40" t="s">
        <v>32</v>
      </c>
      <c r="B89" s="166" t="s">
        <v>15</v>
      </c>
      <c r="C89" s="167" t="s">
        <v>107</v>
      </c>
      <c r="D89" s="155" t="s">
        <v>21</v>
      </c>
      <c r="E89" s="39">
        <v>13</v>
      </c>
      <c r="F89" s="39">
        <v>13</v>
      </c>
      <c r="G89" s="39">
        <v>13</v>
      </c>
    </row>
    <row r="90" spans="1:10" ht="36" x14ac:dyDescent="0.35">
      <c r="A90" s="30" t="s">
        <v>31</v>
      </c>
      <c r="B90" s="162" t="s">
        <v>18</v>
      </c>
      <c r="C90" s="167" t="s">
        <v>137</v>
      </c>
      <c r="D90" s="162" t="s">
        <v>22</v>
      </c>
      <c r="E90" s="16">
        <f>E88/E89*1000</f>
        <v>2307.6923076923076</v>
      </c>
      <c r="F90" s="16">
        <f>F88/F89*1000</f>
        <v>2446.1538461538462</v>
      </c>
      <c r="G90" s="16">
        <f>G88/G89*1000</f>
        <v>2568.7692307692305</v>
      </c>
    </row>
    <row r="91" spans="1:10" ht="36" x14ac:dyDescent="0.35">
      <c r="A91" s="40" t="s">
        <v>27</v>
      </c>
      <c r="B91" s="166" t="s">
        <v>16</v>
      </c>
      <c r="C91" s="167" t="s">
        <v>112</v>
      </c>
      <c r="D91" s="156" t="s">
        <v>19</v>
      </c>
      <c r="E91" s="55">
        <f>E88/30</f>
        <v>1</v>
      </c>
      <c r="F91" s="55">
        <f>F88/E88</f>
        <v>1.06</v>
      </c>
      <c r="G91" s="55">
        <f>G88/F88</f>
        <v>1.050125786163522</v>
      </c>
    </row>
    <row r="92" spans="1:10" ht="40.799999999999997" x14ac:dyDescent="0.35">
      <c r="A92" s="29" t="s">
        <v>151</v>
      </c>
      <c r="B92" s="224" t="s">
        <v>17</v>
      </c>
      <c r="C92" s="167" t="s">
        <v>173</v>
      </c>
      <c r="D92" s="224" t="s">
        <v>9</v>
      </c>
      <c r="E92" s="135">
        <f>E93+E94+E95+E96</f>
        <v>1004.4</v>
      </c>
      <c r="F92" s="135">
        <f t="shared" ref="F92:G92" si="18">F93+F94+F95+F96</f>
        <v>858.81000000000006</v>
      </c>
      <c r="G92" s="135">
        <f t="shared" si="18"/>
        <v>1008</v>
      </c>
    </row>
    <row r="93" spans="1:10" ht="60.6" customHeight="1" x14ac:dyDescent="0.35">
      <c r="A93" s="40" t="s">
        <v>119</v>
      </c>
      <c r="B93" s="233"/>
      <c r="C93" s="107" t="s">
        <v>116</v>
      </c>
      <c r="D93" s="233"/>
      <c r="E93" s="172">
        <v>900</v>
      </c>
      <c r="F93" s="172">
        <v>690</v>
      </c>
      <c r="G93" s="172">
        <v>780</v>
      </c>
    </row>
    <row r="94" spans="1:10" ht="36" x14ac:dyDescent="0.35">
      <c r="A94" s="30" t="s">
        <v>31</v>
      </c>
      <c r="B94" s="233"/>
      <c r="C94" s="164" t="s">
        <v>115</v>
      </c>
      <c r="D94" s="233"/>
      <c r="E94" s="170">
        <v>78.3</v>
      </c>
      <c r="F94" s="170">
        <v>125.4</v>
      </c>
      <c r="G94" s="170">
        <v>165.6</v>
      </c>
    </row>
    <row r="95" spans="1:10" ht="36" x14ac:dyDescent="0.35">
      <c r="A95" s="40" t="s">
        <v>27</v>
      </c>
      <c r="B95" s="233"/>
      <c r="C95" s="164" t="s">
        <v>254</v>
      </c>
      <c r="D95" s="233"/>
      <c r="E95" s="170">
        <v>7.2</v>
      </c>
      <c r="F95" s="170">
        <v>8.58</v>
      </c>
      <c r="G95" s="170">
        <v>12.24</v>
      </c>
    </row>
    <row r="96" spans="1:10" ht="36" x14ac:dyDescent="0.35">
      <c r="A96" s="58"/>
      <c r="B96" s="225"/>
      <c r="C96" s="164" t="s">
        <v>255</v>
      </c>
      <c r="D96" s="225"/>
      <c r="E96" s="170">
        <v>18.899999999999999</v>
      </c>
      <c r="F96" s="170">
        <v>34.83</v>
      </c>
      <c r="G96" s="170">
        <v>50.16</v>
      </c>
      <c r="H96" s="133">
        <f>E94+E95+E96</f>
        <v>104.4</v>
      </c>
      <c r="I96" s="133">
        <f t="shared" ref="I96:J96" si="19">F94+F95+F96</f>
        <v>168.81</v>
      </c>
      <c r="J96" s="133">
        <f t="shared" si="19"/>
        <v>228</v>
      </c>
    </row>
    <row r="97" spans="1:7" x14ac:dyDescent="0.35">
      <c r="B97" s="224" t="s">
        <v>15</v>
      </c>
      <c r="C97" s="164" t="s">
        <v>114</v>
      </c>
      <c r="D97" s="224" t="s">
        <v>21</v>
      </c>
      <c r="E97" s="44">
        <v>3</v>
      </c>
      <c r="F97" s="17">
        <v>2</v>
      </c>
      <c r="G97" s="17">
        <v>2</v>
      </c>
    </row>
    <row r="98" spans="1:7" ht="36" x14ac:dyDescent="0.35">
      <c r="A98" s="35"/>
      <c r="B98" s="233"/>
      <c r="C98" s="164" t="s">
        <v>256</v>
      </c>
      <c r="D98" s="225"/>
      <c r="E98" s="17">
        <v>81</v>
      </c>
      <c r="F98" s="17">
        <v>114</v>
      </c>
      <c r="G98" s="17">
        <v>138</v>
      </c>
    </row>
    <row r="99" spans="1:7" ht="36" x14ac:dyDescent="0.35">
      <c r="A99" s="35"/>
      <c r="B99" s="233"/>
      <c r="C99" s="164" t="s">
        <v>259</v>
      </c>
      <c r="D99" s="156"/>
      <c r="E99" s="17">
        <v>72</v>
      </c>
      <c r="F99" s="17">
        <v>78</v>
      </c>
      <c r="G99" s="17">
        <v>102</v>
      </c>
    </row>
    <row r="100" spans="1:7" ht="36" x14ac:dyDescent="0.35">
      <c r="A100" s="35"/>
      <c r="B100" s="225"/>
      <c r="C100" s="164" t="s">
        <v>257</v>
      </c>
      <c r="D100" s="156"/>
      <c r="E100" s="17">
        <v>45</v>
      </c>
      <c r="F100" s="17">
        <v>81</v>
      </c>
      <c r="G100" s="17">
        <v>114</v>
      </c>
    </row>
    <row r="101" spans="1:7" ht="36" x14ac:dyDescent="0.35">
      <c r="A101" s="35"/>
      <c r="B101" s="224" t="s">
        <v>18</v>
      </c>
      <c r="C101" s="164" t="s">
        <v>117</v>
      </c>
      <c r="D101" s="155" t="s">
        <v>9</v>
      </c>
      <c r="E101" s="51">
        <f>E93/E97</f>
        <v>300</v>
      </c>
      <c r="F101" s="51">
        <f t="shared" ref="F101:G101" si="20">F93/F97</f>
        <v>345</v>
      </c>
      <c r="G101" s="51">
        <f t="shared" si="20"/>
        <v>390</v>
      </c>
    </row>
    <row r="102" spans="1:7" ht="36" x14ac:dyDescent="0.35">
      <c r="A102" s="35"/>
      <c r="B102" s="233"/>
      <c r="C102" s="164" t="s">
        <v>243</v>
      </c>
      <c r="D102" s="224" t="s">
        <v>22</v>
      </c>
      <c r="E102" s="16">
        <f>E94/E98*1000</f>
        <v>966.66666666666663</v>
      </c>
      <c r="F102" s="16">
        <f t="shared" ref="F102:G102" si="21">F94/F98*1000</f>
        <v>1100</v>
      </c>
      <c r="G102" s="16">
        <f t="shared" si="21"/>
        <v>1200</v>
      </c>
    </row>
    <row r="103" spans="1:7" ht="54" x14ac:dyDescent="0.35">
      <c r="A103" s="35"/>
      <c r="B103" s="233"/>
      <c r="C103" s="164" t="s">
        <v>258</v>
      </c>
      <c r="D103" s="233"/>
      <c r="E103" s="16">
        <f>E95/E99*1000</f>
        <v>100</v>
      </c>
      <c r="F103" s="16">
        <f t="shared" ref="F103:G103" si="22">F95/F99*1000</f>
        <v>110</v>
      </c>
      <c r="G103" s="16">
        <f t="shared" si="22"/>
        <v>120</v>
      </c>
    </row>
    <row r="104" spans="1:7" ht="54" x14ac:dyDescent="0.35">
      <c r="A104" s="35"/>
      <c r="B104" s="225"/>
      <c r="C104" s="164" t="s">
        <v>260</v>
      </c>
      <c r="D104" s="225"/>
      <c r="E104" s="16">
        <f>E96/E100*1000</f>
        <v>420</v>
      </c>
      <c r="F104" s="16">
        <f t="shared" ref="F104:G104" si="23">F96/F100*1000</f>
        <v>430</v>
      </c>
      <c r="G104" s="16">
        <f t="shared" si="23"/>
        <v>439.99999999999994</v>
      </c>
    </row>
    <row r="105" spans="1:7" ht="36" x14ac:dyDescent="0.35">
      <c r="A105" s="36"/>
      <c r="B105" s="162" t="s">
        <v>16</v>
      </c>
      <c r="C105" s="27" t="s">
        <v>111</v>
      </c>
      <c r="D105" s="162" t="s">
        <v>19</v>
      </c>
      <c r="E105" s="47">
        <f>E92/1915</f>
        <v>0.52449086161879899</v>
      </c>
      <c r="F105" s="47">
        <f>F92/E92</f>
        <v>0.85504778972520912</v>
      </c>
      <c r="G105" s="47">
        <f>G92/F92</f>
        <v>1.1737171202012087</v>
      </c>
    </row>
    <row r="106" spans="1:7" ht="66.75" customHeight="1" x14ac:dyDescent="0.35">
      <c r="A106" s="231" t="s">
        <v>65</v>
      </c>
      <c r="B106" s="165" t="s">
        <v>17</v>
      </c>
      <c r="C106" s="167" t="s">
        <v>203</v>
      </c>
      <c r="D106" s="155" t="s">
        <v>9</v>
      </c>
      <c r="E106" s="72">
        <f>E108+E113+E122</f>
        <v>611.70000000000005</v>
      </c>
      <c r="F106" s="72">
        <f t="shared" ref="F106:G106" si="24">F108+F113+F122</f>
        <v>678.4</v>
      </c>
      <c r="G106" s="72">
        <f t="shared" si="24"/>
        <v>712.32</v>
      </c>
    </row>
    <row r="107" spans="1:7" ht="36" x14ac:dyDescent="0.35">
      <c r="A107" s="227"/>
      <c r="B107" s="160" t="s">
        <v>16</v>
      </c>
      <c r="C107" s="167" t="s">
        <v>120</v>
      </c>
      <c r="D107" s="162" t="s">
        <v>19</v>
      </c>
      <c r="E107" s="47">
        <f>E106/657.91</f>
        <v>0.92976242951163546</v>
      </c>
      <c r="F107" s="47">
        <f>F106/E106</f>
        <v>1.1090403792708843</v>
      </c>
      <c r="G107" s="47">
        <f>G106/F106</f>
        <v>1.05</v>
      </c>
    </row>
    <row r="108" spans="1:7" ht="61.2" x14ac:dyDescent="0.35">
      <c r="A108" s="136" t="s">
        <v>239</v>
      </c>
      <c r="B108" s="160" t="s">
        <v>17</v>
      </c>
      <c r="C108" s="164" t="s">
        <v>200</v>
      </c>
      <c r="D108" s="162" t="s">
        <v>9</v>
      </c>
      <c r="E108" s="72">
        <v>167.5</v>
      </c>
      <c r="F108" s="73"/>
      <c r="G108" s="73"/>
    </row>
    <row r="109" spans="1:7" ht="36" x14ac:dyDescent="0.35">
      <c r="A109" s="40" t="s">
        <v>32</v>
      </c>
      <c r="B109" s="160" t="s">
        <v>15</v>
      </c>
      <c r="C109" s="167" t="s">
        <v>204</v>
      </c>
      <c r="D109" s="162" t="s">
        <v>20</v>
      </c>
      <c r="E109" s="17">
        <v>5</v>
      </c>
      <c r="F109" s="47"/>
      <c r="G109" s="47"/>
    </row>
    <row r="110" spans="1:7" ht="36" x14ac:dyDescent="0.35">
      <c r="A110" s="30" t="s">
        <v>31</v>
      </c>
      <c r="B110" s="186" t="s">
        <v>18</v>
      </c>
      <c r="C110" s="251" t="s">
        <v>205</v>
      </c>
      <c r="D110" s="224" t="s">
        <v>9</v>
      </c>
      <c r="E110" s="255">
        <f>E108/E109</f>
        <v>33.5</v>
      </c>
      <c r="F110" s="249"/>
      <c r="G110" s="249"/>
    </row>
    <row r="111" spans="1:7" ht="36" x14ac:dyDescent="0.35">
      <c r="A111" s="40" t="s">
        <v>27</v>
      </c>
      <c r="B111" s="188"/>
      <c r="C111" s="252"/>
      <c r="D111" s="225"/>
      <c r="E111" s="256"/>
      <c r="F111" s="250"/>
      <c r="G111" s="250"/>
    </row>
    <row r="112" spans="1:7" x14ac:dyDescent="0.35">
      <c r="A112" s="40"/>
      <c r="B112" s="159" t="s">
        <v>16</v>
      </c>
      <c r="C112" s="168" t="s">
        <v>265</v>
      </c>
      <c r="D112" s="158" t="s">
        <v>19</v>
      </c>
      <c r="E112" s="169">
        <v>1</v>
      </c>
      <c r="F112" s="169"/>
      <c r="G112" s="169"/>
    </row>
    <row r="113" spans="1:7" ht="40.799999999999997" x14ac:dyDescent="0.35">
      <c r="A113" s="29" t="s">
        <v>186</v>
      </c>
      <c r="B113" s="160" t="s">
        <v>17</v>
      </c>
      <c r="C113" s="164" t="s">
        <v>201</v>
      </c>
      <c r="D113" s="162" t="s">
        <v>9</v>
      </c>
      <c r="E113" s="72">
        <f>(E114*E118+E115*E119+E116*E120)/1000</f>
        <v>340</v>
      </c>
      <c r="F113" s="72">
        <f t="shared" ref="F113:G113" si="25">(F114*F118+F115*F119+F116*F120)/1000</f>
        <v>678.4</v>
      </c>
      <c r="G113" s="72">
        <f t="shared" si="25"/>
        <v>712.32</v>
      </c>
    </row>
    <row r="114" spans="1:7" ht="36" x14ac:dyDescent="0.35">
      <c r="A114" s="40" t="s">
        <v>32</v>
      </c>
      <c r="B114" s="257" t="s">
        <v>15</v>
      </c>
      <c r="C114" s="167" t="s">
        <v>206</v>
      </c>
      <c r="D114" s="224" t="s">
        <v>131</v>
      </c>
      <c r="E114" s="17">
        <v>2500</v>
      </c>
      <c r="F114" s="17">
        <v>5000</v>
      </c>
      <c r="G114" s="17">
        <v>5000</v>
      </c>
    </row>
    <row r="115" spans="1:7" ht="36" x14ac:dyDescent="0.35">
      <c r="A115" s="30" t="s">
        <v>31</v>
      </c>
      <c r="B115" s="258"/>
      <c r="C115" s="167" t="s">
        <v>132</v>
      </c>
      <c r="D115" s="233"/>
      <c r="E115" s="17">
        <v>2500</v>
      </c>
      <c r="F115" s="17">
        <v>5000</v>
      </c>
      <c r="G115" s="17">
        <v>5000</v>
      </c>
    </row>
    <row r="116" spans="1:7" ht="36" x14ac:dyDescent="0.35">
      <c r="A116" s="40" t="s">
        <v>27</v>
      </c>
      <c r="B116" s="259"/>
      <c r="C116" s="167" t="s">
        <v>133</v>
      </c>
      <c r="D116" s="225"/>
      <c r="E116" s="17">
        <v>200</v>
      </c>
      <c r="F116" s="17">
        <v>200</v>
      </c>
      <c r="G116" s="17">
        <v>200</v>
      </c>
    </row>
    <row r="117" spans="1:7" x14ac:dyDescent="0.35">
      <c r="A117" s="59"/>
      <c r="B117" s="257" t="s">
        <v>18</v>
      </c>
      <c r="C117" s="167" t="s">
        <v>210</v>
      </c>
      <c r="D117" s="162"/>
      <c r="E117" s="64"/>
      <c r="F117" s="47"/>
      <c r="G117" s="47"/>
    </row>
    <row r="118" spans="1:7" x14ac:dyDescent="0.35">
      <c r="A118" s="30"/>
      <c r="B118" s="258"/>
      <c r="C118" s="164" t="s">
        <v>207</v>
      </c>
      <c r="D118" s="224" t="s">
        <v>22</v>
      </c>
      <c r="E118" s="64">
        <v>60</v>
      </c>
      <c r="F118" s="111">
        <f>E118*1.06</f>
        <v>63.6</v>
      </c>
      <c r="G118" s="111">
        <f>F118*1.05</f>
        <v>66.78</v>
      </c>
    </row>
    <row r="119" spans="1:7" x14ac:dyDescent="0.35">
      <c r="A119" s="30"/>
      <c r="B119" s="258"/>
      <c r="C119" s="164" t="s">
        <v>208</v>
      </c>
      <c r="D119" s="233"/>
      <c r="E119" s="64">
        <v>60</v>
      </c>
      <c r="F119" s="111">
        <f t="shared" ref="F119:F120" si="26">E119*1.06</f>
        <v>63.6</v>
      </c>
      <c r="G119" s="111">
        <f t="shared" ref="G119:G120" si="27">F119*1.05</f>
        <v>66.78</v>
      </c>
    </row>
    <row r="120" spans="1:7" x14ac:dyDescent="0.35">
      <c r="A120" s="30"/>
      <c r="B120" s="259"/>
      <c r="C120" s="164" t="s">
        <v>209</v>
      </c>
      <c r="D120" s="225"/>
      <c r="E120" s="64">
        <v>200</v>
      </c>
      <c r="F120" s="111">
        <f t="shared" si="26"/>
        <v>212</v>
      </c>
      <c r="G120" s="111">
        <f t="shared" si="27"/>
        <v>222.60000000000002</v>
      </c>
    </row>
    <row r="121" spans="1:7" x14ac:dyDescent="0.35">
      <c r="A121" s="58"/>
      <c r="B121" s="159" t="s">
        <v>16</v>
      </c>
      <c r="C121" s="164" t="s">
        <v>265</v>
      </c>
      <c r="D121" s="158" t="s">
        <v>19</v>
      </c>
      <c r="E121" s="47">
        <v>1</v>
      </c>
      <c r="F121" s="47">
        <v>1</v>
      </c>
      <c r="G121" s="47">
        <v>1</v>
      </c>
    </row>
    <row r="122" spans="1:7" ht="40.799999999999997" x14ac:dyDescent="0.35">
      <c r="A122" s="29" t="s">
        <v>187</v>
      </c>
      <c r="B122" s="160" t="s">
        <v>17</v>
      </c>
      <c r="C122" s="164" t="s">
        <v>202</v>
      </c>
      <c r="D122" s="162" t="s">
        <v>9</v>
      </c>
      <c r="E122" s="72">
        <v>104.2</v>
      </c>
      <c r="F122" s="18"/>
      <c r="G122" s="18"/>
    </row>
    <row r="123" spans="1:7" ht="36" x14ac:dyDescent="0.35">
      <c r="A123" s="40" t="s">
        <v>32</v>
      </c>
      <c r="B123" s="160" t="s">
        <v>15</v>
      </c>
      <c r="C123" s="167" t="s">
        <v>204</v>
      </c>
      <c r="D123" s="162" t="s">
        <v>21</v>
      </c>
      <c r="E123" s="17">
        <v>4</v>
      </c>
      <c r="F123" s="47"/>
      <c r="G123" s="47"/>
    </row>
    <row r="124" spans="1:7" ht="36" x14ac:dyDescent="0.35">
      <c r="A124" s="30" t="s">
        <v>31</v>
      </c>
      <c r="B124" s="257" t="s">
        <v>18</v>
      </c>
      <c r="C124" s="260" t="s">
        <v>205</v>
      </c>
      <c r="D124" s="224" t="s">
        <v>9</v>
      </c>
      <c r="E124" s="253">
        <f>E122/E123</f>
        <v>26.05</v>
      </c>
      <c r="F124" s="249"/>
      <c r="G124" s="249"/>
    </row>
    <row r="125" spans="1:7" ht="36" x14ac:dyDescent="0.35">
      <c r="A125" s="40" t="s">
        <v>27</v>
      </c>
      <c r="B125" s="259"/>
      <c r="C125" s="261"/>
      <c r="D125" s="225"/>
      <c r="E125" s="254"/>
      <c r="F125" s="250"/>
      <c r="G125" s="250"/>
    </row>
    <row r="126" spans="1:7" x14ac:dyDescent="0.35">
      <c r="A126" s="168"/>
      <c r="B126" s="159" t="s">
        <v>16</v>
      </c>
      <c r="C126" s="139" t="s">
        <v>265</v>
      </c>
      <c r="D126" s="158" t="s">
        <v>19</v>
      </c>
      <c r="E126" s="169">
        <v>1</v>
      </c>
      <c r="F126" s="169"/>
      <c r="G126" s="169"/>
    </row>
    <row r="127" spans="1:7" ht="102" customHeight="1" x14ac:dyDescent="0.35">
      <c r="A127" s="230" t="s">
        <v>240</v>
      </c>
      <c r="B127" s="162" t="s">
        <v>17</v>
      </c>
      <c r="C127" s="43" t="s">
        <v>121</v>
      </c>
      <c r="D127" s="162" t="s">
        <v>9</v>
      </c>
      <c r="E127" s="72">
        <f>E129+E133+E137+E142+E154</f>
        <v>3604.8</v>
      </c>
      <c r="F127" s="72">
        <f t="shared" ref="F127:G127" si="28">F129+F133+F137+F142+F154</f>
        <v>4248.9879999999994</v>
      </c>
      <c r="G127" s="72">
        <f t="shared" si="28"/>
        <v>4442.1623999999993</v>
      </c>
    </row>
    <row r="128" spans="1:7" ht="36" x14ac:dyDescent="0.35">
      <c r="A128" s="229"/>
      <c r="B128" s="19" t="s">
        <v>16</v>
      </c>
      <c r="C128" s="43" t="s">
        <v>125</v>
      </c>
      <c r="D128" s="162" t="s">
        <v>19</v>
      </c>
      <c r="E128" s="47">
        <f>E127/(608.4+480+3200)</f>
        <v>0.84059322824363414</v>
      </c>
      <c r="F128" s="47">
        <f>F127/E127</f>
        <v>1.1787028406569018</v>
      </c>
      <c r="G128" s="47">
        <f>G127/F127</f>
        <v>1.0454636256915764</v>
      </c>
    </row>
    <row r="129" spans="1:7" ht="48.6" customHeight="1" x14ac:dyDescent="0.35">
      <c r="A129" s="29" t="s">
        <v>150</v>
      </c>
      <c r="B129" s="165" t="s">
        <v>17</v>
      </c>
      <c r="C129" s="167" t="s">
        <v>100</v>
      </c>
      <c r="D129" s="155" t="s">
        <v>9</v>
      </c>
      <c r="E129" s="72">
        <f>E130*E131*E132/1000</f>
        <v>312</v>
      </c>
      <c r="F129" s="72">
        <f t="shared" ref="F129:G129" si="29">F130*F131*F132/1000</f>
        <v>330.72</v>
      </c>
      <c r="G129" s="72">
        <f t="shared" si="29"/>
        <v>347.25599999999997</v>
      </c>
    </row>
    <row r="130" spans="1:7" ht="48.75" customHeight="1" x14ac:dyDescent="0.35">
      <c r="A130" s="40" t="s">
        <v>32</v>
      </c>
      <c r="B130" s="157" t="s">
        <v>15</v>
      </c>
      <c r="C130" s="164" t="s">
        <v>122</v>
      </c>
      <c r="D130" s="162" t="s">
        <v>21</v>
      </c>
      <c r="E130" s="17">
        <v>52</v>
      </c>
      <c r="F130" s="17">
        <v>52</v>
      </c>
      <c r="G130" s="17">
        <v>52</v>
      </c>
    </row>
    <row r="131" spans="1:7" ht="36" x14ac:dyDescent="0.35">
      <c r="A131" s="30" t="s">
        <v>31</v>
      </c>
      <c r="B131" s="165" t="s">
        <v>18</v>
      </c>
      <c r="C131" s="167" t="s">
        <v>123</v>
      </c>
      <c r="D131" s="155" t="s">
        <v>22</v>
      </c>
      <c r="E131" s="16">
        <v>500</v>
      </c>
      <c r="F131" s="16">
        <f>E131*1.06</f>
        <v>530</v>
      </c>
      <c r="G131" s="16">
        <f>F131*1.05</f>
        <v>556.5</v>
      </c>
    </row>
    <row r="132" spans="1:7" ht="36" x14ac:dyDescent="0.35">
      <c r="A132" s="168" t="s">
        <v>27</v>
      </c>
      <c r="B132" s="162" t="s">
        <v>16</v>
      </c>
      <c r="C132" s="164" t="s">
        <v>124</v>
      </c>
      <c r="D132" s="162" t="s">
        <v>228</v>
      </c>
      <c r="E132" s="162">
        <v>12</v>
      </c>
      <c r="F132" s="162">
        <v>12</v>
      </c>
      <c r="G132" s="162">
        <v>12</v>
      </c>
    </row>
    <row r="133" spans="1:7" ht="40.799999999999997" x14ac:dyDescent="0.35">
      <c r="A133" s="29" t="s">
        <v>149</v>
      </c>
      <c r="B133" s="163" t="s">
        <v>17</v>
      </c>
      <c r="C133" s="167" t="s">
        <v>98</v>
      </c>
      <c r="D133" s="162" t="s">
        <v>9</v>
      </c>
      <c r="E133" s="72">
        <f>E134*E135*E136/1000</f>
        <v>2692.8</v>
      </c>
      <c r="F133" s="72">
        <f t="shared" ref="F133:G133" si="30">F134*F135*F136/1000</f>
        <v>2854.3679999999999</v>
      </c>
      <c r="G133" s="72">
        <f t="shared" si="30"/>
        <v>2997.0863999999997</v>
      </c>
    </row>
    <row r="134" spans="1:7" ht="36" x14ac:dyDescent="0.35">
      <c r="A134" s="40" t="s">
        <v>32</v>
      </c>
      <c r="B134" s="160" t="s">
        <v>15</v>
      </c>
      <c r="C134" s="164" t="s">
        <v>170</v>
      </c>
      <c r="D134" s="162" t="s">
        <v>20</v>
      </c>
      <c r="E134" s="17">
        <v>51</v>
      </c>
      <c r="F134" s="17">
        <v>51</v>
      </c>
      <c r="G134" s="17">
        <v>51</v>
      </c>
    </row>
    <row r="135" spans="1:7" ht="36" x14ac:dyDescent="0.35">
      <c r="A135" s="30" t="s">
        <v>31</v>
      </c>
      <c r="B135" s="162" t="s">
        <v>18</v>
      </c>
      <c r="C135" s="167" t="s">
        <v>40</v>
      </c>
      <c r="D135" s="162" t="s">
        <v>22</v>
      </c>
      <c r="E135" s="16">
        <v>4400</v>
      </c>
      <c r="F135" s="22">
        <f>E135*1.06</f>
        <v>4664</v>
      </c>
      <c r="G135" s="22">
        <f>F135*1.05</f>
        <v>4897.2</v>
      </c>
    </row>
    <row r="136" spans="1:7" ht="36" x14ac:dyDescent="0.35">
      <c r="A136" s="168" t="s">
        <v>27</v>
      </c>
      <c r="B136" s="166" t="s">
        <v>16</v>
      </c>
      <c r="C136" s="164" t="s">
        <v>211</v>
      </c>
      <c r="D136" s="156" t="s">
        <v>228</v>
      </c>
      <c r="E136" s="156">
        <v>12</v>
      </c>
      <c r="F136" s="156">
        <v>12</v>
      </c>
      <c r="G136" s="156">
        <v>12</v>
      </c>
    </row>
    <row r="137" spans="1:7" ht="61.2" x14ac:dyDescent="0.35">
      <c r="A137" s="33" t="s">
        <v>148</v>
      </c>
      <c r="B137" s="155" t="s">
        <v>17</v>
      </c>
      <c r="C137" s="40" t="s">
        <v>128</v>
      </c>
      <c r="D137" s="155" t="s">
        <v>9</v>
      </c>
      <c r="E137" s="74">
        <f>E138*E139</f>
        <v>300</v>
      </c>
      <c r="F137" s="74">
        <f t="shared" ref="F137:G137" si="31">F138*F139</f>
        <v>360</v>
      </c>
      <c r="G137" s="74">
        <f t="shared" si="31"/>
        <v>360</v>
      </c>
    </row>
    <row r="138" spans="1:7" ht="36" x14ac:dyDescent="0.35">
      <c r="A138" s="40" t="s">
        <v>32</v>
      </c>
      <c r="B138" s="19" t="s">
        <v>15</v>
      </c>
      <c r="C138" s="164" t="s">
        <v>126</v>
      </c>
      <c r="D138" s="162" t="s">
        <v>20</v>
      </c>
      <c r="E138" s="17">
        <v>25</v>
      </c>
      <c r="F138" s="17">
        <v>30</v>
      </c>
      <c r="G138" s="17">
        <v>30</v>
      </c>
    </row>
    <row r="139" spans="1:7" ht="36" x14ac:dyDescent="0.35">
      <c r="A139" s="30" t="s">
        <v>31</v>
      </c>
      <c r="B139" s="262" t="s">
        <v>18</v>
      </c>
      <c r="C139" s="241" t="s">
        <v>129</v>
      </c>
      <c r="D139" s="262" t="s">
        <v>9</v>
      </c>
      <c r="E139" s="232">
        <v>12</v>
      </c>
      <c r="F139" s="232">
        <v>12</v>
      </c>
      <c r="G139" s="232">
        <v>12</v>
      </c>
    </row>
    <row r="140" spans="1:7" ht="36" x14ac:dyDescent="0.35">
      <c r="A140" s="40" t="s">
        <v>27</v>
      </c>
      <c r="B140" s="263"/>
      <c r="C140" s="241"/>
      <c r="D140" s="262"/>
      <c r="E140" s="232"/>
      <c r="F140" s="232"/>
      <c r="G140" s="232"/>
    </row>
    <row r="141" spans="1:7" x14ac:dyDescent="0.35">
      <c r="A141" s="168"/>
      <c r="B141" s="162" t="s">
        <v>16</v>
      </c>
      <c r="C141" s="164" t="s">
        <v>265</v>
      </c>
      <c r="D141" s="162" t="s">
        <v>19</v>
      </c>
      <c r="E141" s="47">
        <v>1</v>
      </c>
      <c r="F141" s="47">
        <v>1</v>
      </c>
      <c r="G141" s="47">
        <v>1</v>
      </c>
    </row>
    <row r="142" spans="1:7" ht="61.2" x14ac:dyDescent="0.35">
      <c r="A142" s="29" t="s">
        <v>241</v>
      </c>
      <c r="B142" s="234" t="s">
        <v>17</v>
      </c>
      <c r="C142" s="167" t="s">
        <v>229</v>
      </c>
      <c r="D142" s="224" t="s">
        <v>9</v>
      </c>
      <c r="E142" s="75">
        <f>E143+E144+E145</f>
        <v>300</v>
      </c>
      <c r="F142" s="75">
        <f t="shared" ref="F142:G142" si="32">F143+F144+F145</f>
        <v>678.4</v>
      </c>
      <c r="G142" s="75">
        <f t="shared" si="32"/>
        <v>712.31999999999994</v>
      </c>
    </row>
    <row r="143" spans="1:7" ht="36" x14ac:dyDescent="0.35">
      <c r="A143" s="40" t="s">
        <v>32</v>
      </c>
      <c r="B143" s="235"/>
      <c r="C143" s="164" t="s">
        <v>134</v>
      </c>
      <c r="D143" s="233"/>
      <c r="E143" s="51">
        <f>E146*E150/1000</f>
        <v>150</v>
      </c>
      <c r="F143" s="51">
        <f t="shared" ref="F143:G143" si="33">F146*F150/1000</f>
        <v>318</v>
      </c>
      <c r="G143" s="51">
        <f t="shared" si="33"/>
        <v>333.9</v>
      </c>
    </row>
    <row r="144" spans="1:7" ht="36" x14ac:dyDescent="0.35">
      <c r="A144" s="30" t="s">
        <v>31</v>
      </c>
      <c r="B144" s="235"/>
      <c r="C144" s="164" t="s">
        <v>135</v>
      </c>
      <c r="D144" s="233"/>
      <c r="E144" s="51">
        <f t="shared" ref="E144:G145" si="34">E147*E151/1000</f>
        <v>150</v>
      </c>
      <c r="F144" s="51">
        <f t="shared" si="34"/>
        <v>318</v>
      </c>
      <c r="G144" s="51">
        <f t="shared" si="34"/>
        <v>333.9</v>
      </c>
    </row>
    <row r="145" spans="1:7" ht="36" x14ac:dyDescent="0.35">
      <c r="A145" s="40" t="s">
        <v>27</v>
      </c>
      <c r="B145" s="236"/>
      <c r="C145" s="164" t="s">
        <v>136</v>
      </c>
      <c r="D145" s="225"/>
      <c r="E145" s="51">
        <f t="shared" si="34"/>
        <v>0</v>
      </c>
      <c r="F145" s="51">
        <f t="shared" si="34"/>
        <v>42.4</v>
      </c>
      <c r="G145" s="51">
        <f t="shared" si="34"/>
        <v>44.52000000000001</v>
      </c>
    </row>
    <row r="146" spans="1:7" x14ac:dyDescent="0.35">
      <c r="A146" s="59"/>
      <c r="B146" s="257" t="s">
        <v>15</v>
      </c>
      <c r="C146" s="164" t="s">
        <v>130</v>
      </c>
      <c r="D146" s="224" t="s">
        <v>131</v>
      </c>
      <c r="E146" s="162">
        <v>2500</v>
      </c>
      <c r="F146" s="162">
        <v>5000</v>
      </c>
      <c r="G146" s="162">
        <v>5000</v>
      </c>
    </row>
    <row r="147" spans="1:7" x14ac:dyDescent="0.35">
      <c r="A147" s="40"/>
      <c r="B147" s="258"/>
      <c r="C147" s="164" t="s">
        <v>132</v>
      </c>
      <c r="D147" s="233"/>
      <c r="E147" s="162">
        <v>2500</v>
      </c>
      <c r="F147" s="162">
        <v>5000</v>
      </c>
      <c r="G147" s="162">
        <v>5000</v>
      </c>
    </row>
    <row r="148" spans="1:7" x14ac:dyDescent="0.35">
      <c r="A148" s="40"/>
      <c r="B148" s="259"/>
      <c r="C148" s="164" t="s">
        <v>133</v>
      </c>
      <c r="D148" s="225"/>
      <c r="E148" s="162">
        <v>0</v>
      </c>
      <c r="F148" s="162">
        <v>200</v>
      </c>
      <c r="G148" s="162">
        <v>200</v>
      </c>
    </row>
    <row r="149" spans="1:7" x14ac:dyDescent="0.35">
      <c r="A149" s="40"/>
      <c r="B149" s="186" t="s">
        <v>18</v>
      </c>
      <c r="C149" s="164" t="s">
        <v>197</v>
      </c>
      <c r="D149" s="156"/>
      <c r="E149" s="162"/>
      <c r="F149" s="162"/>
      <c r="G149" s="162"/>
    </row>
    <row r="150" spans="1:7" x14ac:dyDescent="0.35">
      <c r="A150" s="59"/>
      <c r="B150" s="187"/>
      <c r="C150" s="164" t="s">
        <v>207</v>
      </c>
      <c r="D150" s="224" t="s">
        <v>22</v>
      </c>
      <c r="E150" s="12">
        <v>60</v>
      </c>
      <c r="F150" s="12">
        <f>E150*1.06</f>
        <v>63.6</v>
      </c>
      <c r="G150" s="12">
        <f>F150*1.05</f>
        <v>66.78</v>
      </c>
    </row>
    <row r="151" spans="1:7" x14ac:dyDescent="0.35">
      <c r="A151" s="30"/>
      <c r="B151" s="187"/>
      <c r="C151" s="164" t="s">
        <v>208</v>
      </c>
      <c r="D151" s="233"/>
      <c r="E151" s="12">
        <v>60</v>
      </c>
      <c r="F151" s="12">
        <f t="shared" ref="F151:F152" si="35">E151*1.06</f>
        <v>63.6</v>
      </c>
      <c r="G151" s="12">
        <f t="shared" ref="G151:G152" si="36">F151*1.05</f>
        <v>66.78</v>
      </c>
    </row>
    <row r="152" spans="1:7" x14ac:dyDescent="0.35">
      <c r="A152" s="30"/>
      <c r="B152" s="188"/>
      <c r="C152" s="164" t="s">
        <v>209</v>
      </c>
      <c r="D152" s="225"/>
      <c r="E152" s="12">
        <v>200</v>
      </c>
      <c r="F152" s="12">
        <f t="shared" si="35"/>
        <v>212</v>
      </c>
      <c r="G152" s="12">
        <f t="shared" si="36"/>
        <v>222.60000000000002</v>
      </c>
    </row>
    <row r="153" spans="1:7" x14ac:dyDescent="0.35">
      <c r="A153" s="168"/>
      <c r="B153" s="163" t="s">
        <v>16</v>
      </c>
      <c r="C153" s="167" t="s">
        <v>265</v>
      </c>
      <c r="D153" s="162" t="s">
        <v>19</v>
      </c>
      <c r="E153" s="151">
        <v>1</v>
      </c>
      <c r="F153" s="151">
        <v>1</v>
      </c>
      <c r="G153" s="151">
        <v>1</v>
      </c>
    </row>
    <row r="154" spans="1:7" ht="61.2" x14ac:dyDescent="0.35">
      <c r="A154" s="29" t="s">
        <v>261</v>
      </c>
      <c r="B154" s="163" t="s">
        <v>17</v>
      </c>
      <c r="C154" s="137" t="s">
        <v>262</v>
      </c>
      <c r="D154" s="138" t="s">
        <v>266</v>
      </c>
      <c r="E154" s="9"/>
      <c r="F154" s="9">
        <f t="shared" ref="F154:G154" si="37">F155*F156</f>
        <v>25.5</v>
      </c>
      <c r="G154" s="9">
        <f t="shared" si="37"/>
        <v>25.5</v>
      </c>
    </row>
    <row r="155" spans="1:7" ht="36" x14ac:dyDescent="0.35">
      <c r="A155" s="139" t="s">
        <v>147</v>
      </c>
      <c r="B155" s="163" t="s">
        <v>15</v>
      </c>
      <c r="C155" s="140" t="s">
        <v>263</v>
      </c>
      <c r="D155" s="138" t="s">
        <v>21</v>
      </c>
      <c r="E155" s="162"/>
      <c r="F155" s="162">
        <v>30</v>
      </c>
      <c r="G155" s="162">
        <v>30</v>
      </c>
    </row>
    <row r="156" spans="1:7" ht="36" x14ac:dyDescent="0.35">
      <c r="A156" s="30" t="s">
        <v>31</v>
      </c>
      <c r="B156" s="163" t="s">
        <v>18</v>
      </c>
      <c r="C156" s="140" t="s">
        <v>264</v>
      </c>
      <c r="D156" s="138" t="s">
        <v>266</v>
      </c>
      <c r="E156" s="9"/>
      <c r="F156" s="9">
        <v>0.85</v>
      </c>
      <c r="G156" s="9">
        <v>0.85</v>
      </c>
    </row>
    <row r="157" spans="1:7" ht="36" x14ac:dyDescent="0.35">
      <c r="A157" s="40" t="s">
        <v>27</v>
      </c>
      <c r="B157" s="163" t="s">
        <v>16</v>
      </c>
      <c r="C157" s="140" t="s">
        <v>265</v>
      </c>
      <c r="D157" s="138" t="s">
        <v>19</v>
      </c>
      <c r="E157" s="141"/>
      <c r="F157" s="141">
        <v>1</v>
      </c>
      <c r="G157" s="141">
        <v>1</v>
      </c>
    </row>
    <row r="158" spans="1:7" ht="37.5" customHeight="1" x14ac:dyDescent="0.35">
      <c r="A158" s="228" t="s">
        <v>77</v>
      </c>
      <c r="B158" s="163" t="s">
        <v>17</v>
      </c>
      <c r="C158" s="43" t="s">
        <v>178</v>
      </c>
      <c r="D158" s="162" t="s">
        <v>9</v>
      </c>
      <c r="E158" s="70">
        <f>E160+E168+E172</f>
        <v>101404</v>
      </c>
      <c r="F158" s="70">
        <f t="shared" ref="F158:G158" si="38">F160+F168+F172</f>
        <v>5000</v>
      </c>
      <c r="G158" s="70">
        <f t="shared" si="38"/>
        <v>5000</v>
      </c>
    </row>
    <row r="159" spans="1:7" ht="36" x14ac:dyDescent="0.35">
      <c r="A159" s="229"/>
      <c r="B159" s="163" t="s">
        <v>16</v>
      </c>
      <c r="C159" s="164" t="s">
        <v>177</v>
      </c>
      <c r="D159" s="162" t="s">
        <v>19</v>
      </c>
      <c r="E159" s="47">
        <f>E158/(115000+99.8)</f>
        <v>0.88100935014656845</v>
      </c>
      <c r="F159" s="47">
        <f>F158/E158</f>
        <v>4.9307719616583173E-2</v>
      </c>
      <c r="G159" s="47">
        <f>G158/F158</f>
        <v>1</v>
      </c>
    </row>
    <row r="160" spans="1:7" ht="40.799999999999997" x14ac:dyDescent="0.35">
      <c r="A160" s="29" t="s">
        <v>273</v>
      </c>
      <c r="B160" s="224" t="s">
        <v>17</v>
      </c>
      <c r="C160" s="167" t="s">
        <v>174</v>
      </c>
      <c r="D160" s="224" t="s">
        <v>9</v>
      </c>
      <c r="E160" s="70">
        <f>E161+E162</f>
        <v>95000</v>
      </c>
      <c r="F160" s="70">
        <f t="shared" ref="F160:G160" si="39">F161+F162</f>
        <v>5000</v>
      </c>
      <c r="G160" s="70">
        <f t="shared" si="39"/>
        <v>5000</v>
      </c>
    </row>
    <row r="161" spans="1:7" ht="36" x14ac:dyDescent="0.35">
      <c r="A161" s="40" t="s">
        <v>34</v>
      </c>
      <c r="B161" s="233"/>
      <c r="C161" s="167" t="s">
        <v>153</v>
      </c>
      <c r="D161" s="233"/>
      <c r="E161" s="106">
        <v>5000</v>
      </c>
      <c r="F161" s="106">
        <v>5000</v>
      </c>
      <c r="G161" s="106">
        <v>5000</v>
      </c>
    </row>
    <row r="162" spans="1:7" ht="36" x14ac:dyDescent="0.35">
      <c r="A162" s="30" t="s">
        <v>35</v>
      </c>
      <c r="B162" s="225"/>
      <c r="C162" s="164" t="s">
        <v>154</v>
      </c>
      <c r="D162" s="225"/>
      <c r="E162" s="106">
        <v>90000</v>
      </c>
      <c r="F162" s="106"/>
      <c r="G162" s="70"/>
    </row>
    <row r="163" spans="1:7" x14ac:dyDescent="0.35">
      <c r="A163" s="30"/>
      <c r="B163" s="224" t="s">
        <v>15</v>
      </c>
      <c r="C163" s="56" t="s">
        <v>155</v>
      </c>
      <c r="D163" s="224" t="s">
        <v>20</v>
      </c>
      <c r="E163" s="162">
        <v>15</v>
      </c>
      <c r="F163" s="162">
        <v>12</v>
      </c>
      <c r="G163" s="162">
        <v>10</v>
      </c>
    </row>
    <row r="164" spans="1:7" x14ac:dyDescent="0.35">
      <c r="A164" s="30"/>
      <c r="B164" s="225"/>
      <c r="C164" s="56" t="s">
        <v>156</v>
      </c>
      <c r="D164" s="225"/>
      <c r="E164" s="162">
        <v>8</v>
      </c>
      <c r="F164" s="8"/>
      <c r="G164" s="57"/>
    </row>
    <row r="165" spans="1:7" x14ac:dyDescent="0.35">
      <c r="A165" s="30"/>
      <c r="B165" s="224" t="s">
        <v>18</v>
      </c>
      <c r="C165" s="164" t="s">
        <v>157</v>
      </c>
      <c r="D165" s="224" t="s">
        <v>9</v>
      </c>
      <c r="E165" s="51">
        <f>E161/E163</f>
        <v>333.33333333333331</v>
      </c>
      <c r="F165" s="51">
        <f t="shared" ref="F165:G165" si="40">F161/F163</f>
        <v>416.66666666666669</v>
      </c>
      <c r="G165" s="51">
        <f t="shared" si="40"/>
        <v>500</v>
      </c>
    </row>
    <row r="166" spans="1:7" x14ac:dyDescent="0.35">
      <c r="A166" s="30"/>
      <c r="B166" s="225"/>
      <c r="C166" s="164" t="s">
        <v>158</v>
      </c>
      <c r="D166" s="225"/>
      <c r="E166" s="51">
        <f>E162/E164</f>
        <v>11250</v>
      </c>
      <c r="F166" s="51"/>
      <c r="G166" s="51"/>
    </row>
    <row r="167" spans="1:7" ht="36" x14ac:dyDescent="0.35">
      <c r="A167" s="58"/>
      <c r="B167" s="162" t="s">
        <v>16</v>
      </c>
      <c r="C167" s="164" t="s">
        <v>159</v>
      </c>
      <c r="D167" s="156" t="s">
        <v>19</v>
      </c>
      <c r="E167" s="47">
        <f>E160/115000</f>
        <v>0.82608695652173914</v>
      </c>
      <c r="F167" s="47">
        <f>F158/E158</f>
        <v>4.9307719616583173E-2</v>
      </c>
      <c r="G167" s="47">
        <f>G158/F158</f>
        <v>1</v>
      </c>
    </row>
    <row r="168" spans="1:7" ht="20.399999999999999" x14ac:dyDescent="0.35">
      <c r="A168" s="173" t="s">
        <v>283</v>
      </c>
      <c r="B168" s="163" t="s">
        <v>17</v>
      </c>
      <c r="C168" s="43" t="s">
        <v>292</v>
      </c>
      <c r="D168" s="162" t="s">
        <v>9</v>
      </c>
      <c r="E168" s="75">
        <v>500</v>
      </c>
      <c r="F168" s="51"/>
      <c r="G168" s="51"/>
    </row>
    <row r="169" spans="1:7" ht="36" x14ac:dyDescent="0.35">
      <c r="A169" s="40" t="s">
        <v>34</v>
      </c>
      <c r="B169" s="160" t="s">
        <v>15</v>
      </c>
      <c r="C169" s="164" t="s">
        <v>160</v>
      </c>
      <c r="D169" s="162" t="s">
        <v>20</v>
      </c>
      <c r="E169" s="162">
        <v>11</v>
      </c>
      <c r="F169" s="9"/>
      <c r="G169" s="162"/>
    </row>
    <row r="170" spans="1:7" ht="36" x14ac:dyDescent="0.35">
      <c r="A170" s="30" t="s">
        <v>35</v>
      </c>
      <c r="B170" s="163" t="s">
        <v>18</v>
      </c>
      <c r="C170" s="40" t="s">
        <v>230</v>
      </c>
      <c r="D170" s="155" t="s">
        <v>9</v>
      </c>
      <c r="E170" s="115">
        <f>E168/E169</f>
        <v>45.454545454545453</v>
      </c>
      <c r="F170" s="42"/>
      <c r="G170" s="155"/>
    </row>
    <row r="171" spans="1:7" ht="41.4" customHeight="1" x14ac:dyDescent="0.35">
      <c r="A171" s="114"/>
      <c r="B171" s="162" t="s">
        <v>16</v>
      </c>
      <c r="C171" s="164" t="s">
        <v>265</v>
      </c>
      <c r="D171" s="162" t="s">
        <v>19</v>
      </c>
      <c r="E171" s="47">
        <v>1</v>
      </c>
      <c r="F171" s="162"/>
      <c r="G171" s="162"/>
    </row>
    <row r="172" spans="1:7" ht="41.4" customHeight="1" x14ac:dyDescent="0.35">
      <c r="A172" s="29" t="s">
        <v>287</v>
      </c>
      <c r="B172" s="224" t="s">
        <v>17</v>
      </c>
      <c r="C172" s="167" t="s">
        <v>288</v>
      </c>
      <c r="D172" s="224" t="s">
        <v>9</v>
      </c>
      <c r="E172" s="145">
        <f>E173</f>
        <v>5904</v>
      </c>
      <c r="F172" s="162"/>
      <c r="G172" s="162"/>
    </row>
    <row r="173" spans="1:7" ht="41.4" customHeight="1" x14ac:dyDescent="0.35">
      <c r="A173" s="40" t="s">
        <v>147</v>
      </c>
      <c r="B173" s="225"/>
      <c r="C173" s="143" t="s">
        <v>277</v>
      </c>
      <c r="D173" s="225"/>
      <c r="E173" s="146">
        <v>5904</v>
      </c>
      <c r="F173" s="162"/>
      <c r="G173" s="162"/>
    </row>
    <row r="174" spans="1:7" ht="41.4" customHeight="1" x14ac:dyDescent="0.35">
      <c r="A174" s="30" t="s">
        <v>31</v>
      </c>
      <c r="B174" s="160" t="s">
        <v>15</v>
      </c>
      <c r="C174" s="164" t="s">
        <v>274</v>
      </c>
      <c r="D174" s="162" t="s">
        <v>228</v>
      </c>
      <c r="E174" s="144">
        <v>12</v>
      </c>
      <c r="F174" s="162"/>
      <c r="G174" s="162"/>
    </row>
    <row r="175" spans="1:7" ht="41.4" customHeight="1" x14ac:dyDescent="0.35">
      <c r="A175" s="40" t="s">
        <v>27</v>
      </c>
      <c r="B175" s="163" t="s">
        <v>18</v>
      </c>
      <c r="C175" s="164" t="s">
        <v>275</v>
      </c>
      <c r="D175" s="155" t="s">
        <v>9</v>
      </c>
      <c r="E175" s="146">
        <f>E173/E174</f>
        <v>492</v>
      </c>
      <c r="F175" s="162"/>
      <c r="G175" s="162"/>
    </row>
    <row r="176" spans="1:7" ht="41.4" customHeight="1" x14ac:dyDescent="0.35">
      <c r="A176" s="114"/>
      <c r="B176" s="162" t="s">
        <v>16</v>
      </c>
      <c r="C176" s="164" t="s">
        <v>265</v>
      </c>
      <c r="D176" s="162" t="s">
        <v>19</v>
      </c>
      <c r="E176" s="47">
        <v>1</v>
      </c>
      <c r="F176" s="162"/>
      <c r="G176" s="162"/>
    </row>
    <row r="177" spans="1:8" ht="40.950000000000003" customHeight="1" x14ac:dyDescent="0.35">
      <c r="A177" s="231" t="s">
        <v>284</v>
      </c>
      <c r="B177" s="162" t="s">
        <v>17</v>
      </c>
      <c r="C177" s="52" t="s">
        <v>163</v>
      </c>
      <c r="D177" s="162" t="s">
        <v>9</v>
      </c>
      <c r="E177" s="75">
        <f>E179</f>
        <v>3000</v>
      </c>
      <c r="F177" s="75"/>
      <c r="G177" s="75"/>
      <c r="H177" s="53"/>
    </row>
    <row r="178" spans="1:8" ht="36" x14ac:dyDescent="0.35">
      <c r="A178" s="227"/>
      <c r="B178" s="162" t="s">
        <v>16</v>
      </c>
      <c r="C178" s="52" t="s">
        <v>213</v>
      </c>
      <c r="D178" s="162" t="s">
        <v>19</v>
      </c>
      <c r="E178" s="47">
        <f>E177/2268</f>
        <v>1.3227513227513228</v>
      </c>
      <c r="F178" s="9"/>
      <c r="G178" s="15"/>
    </row>
    <row r="179" spans="1:8" ht="61.2" x14ac:dyDescent="0.35">
      <c r="A179" s="29" t="s">
        <v>285</v>
      </c>
      <c r="B179" s="163" t="s">
        <v>17</v>
      </c>
      <c r="C179" s="49" t="s">
        <v>161</v>
      </c>
      <c r="D179" s="162" t="s">
        <v>9</v>
      </c>
      <c r="E179" s="75">
        <v>3000</v>
      </c>
      <c r="F179" s="51"/>
      <c r="G179" s="51"/>
    </row>
    <row r="180" spans="1:8" ht="54" x14ac:dyDescent="0.35">
      <c r="A180" s="40" t="s">
        <v>34</v>
      </c>
      <c r="B180" s="160" t="s">
        <v>15</v>
      </c>
      <c r="C180" s="50" t="s">
        <v>269</v>
      </c>
      <c r="D180" s="162" t="s">
        <v>21</v>
      </c>
      <c r="E180" s="162">
        <v>5</v>
      </c>
      <c r="F180" s="9"/>
      <c r="G180" s="15"/>
    </row>
    <row r="181" spans="1:8" ht="36" x14ac:dyDescent="0.35">
      <c r="A181" s="30" t="s">
        <v>35</v>
      </c>
      <c r="B181" s="163" t="s">
        <v>18</v>
      </c>
      <c r="C181" s="50" t="s">
        <v>162</v>
      </c>
      <c r="D181" s="162" t="s">
        <v>9</v>
      </c>
      <c r="E181" s="51">
        <f>E179/E180</f>
        <v>600</v>
      </c>
      <c r="F181" s="9"/>
      <c r="G181" s="15"/>
    </row>
    <row r="182" spans="1:8" ht="58.95" customHeight="1" x14ac:dyDescent="0.35">
      <c r="A182" s="114"/>
      <c r="B182" s="163" t="s">
        <v>16</v>
      </c>
      <c r="C182" s="118" t="s">
        <v>232</v>
      </c>
      <c r="D182" s="162" t="s">
        <v>19</v>
      </c>
      <c r="E182" s="47">
        <f>E179/2000</f>
        <v>1.5</v>
      </c>
      <c r="F182" s="162"/>
      <c r="G182" s="15"/>
    </row>
    <row r="183" spans="1:8" ht="61.2" customHeight="1" x14ac:dyDescent="0.35">
      <c r="A183" s="226" t="s">
        <v>188</v>
      </c>
      <c r="B183" s="4" t="s">
        <v>17</v>
      </c>
      <c r="C183" s="116" t="s">
        <v>189</v>
      </c>
      <c r="D183" s="158" t="s">
        <v>9</v>
      </c>
      <c r="E183" s="117">
        <f>E185+E196+E201</f>
        <v>12693.5</v>
      </c>
      <c r="F183" s="117"/>
      <c r="G183" s="117"/>
    </row>
    <row r="184" spans="1:8" ht="54" x14ac:dyDescent="0.35">
      <c r="A184" s="227"/>
      <c r="B184" s="162" t="s">
        <v>16</v>
      </c>
      <c r="C184" s="118" t="s">
        <v>233</v>
      </c>
      <c r="D184" s="162" t="s">
        <v>19</v>
      </c>
      <c r="E184" s="47">
        <f>E183/7000</f>
        <v>1.8133571428571429</v>
      </c>
      <c r="F184" s="66"/>
      <c r="G184" s="67"/>
    </row>
    <row r="185" spans="1:8" ht="61.2" x14ac:dyDescent="0.35">
      <c r="A185" s="33" t="s">
        <v>293</v>
      </c>
      <c r="B185" s="162" t="s">
        <v>17</v>
      </c>
      <c r="C185" s="52" t="s">
        <v>199</v>
      </c>
      <c r="D185" s="162" t="s">
        <v>9</v>
      </c>
      <c r="E185" s="75">
        <f>E186*E191+E187*E192+E188*E193+E189*E194</f>
        <v>4493.5</v>
      </c>
      <c r="F185" s="51"/>
      <c r="G185" s="51"/>
    </row>
    <row r="186" spans="1:8" ht="36" x14ac:dyDescent="0.35">
      <c r="A186" s="40" t="s">
        <v>34</v>
      </c>
      <c r="B186" s="224" t="s">
        <v>15</v>
      </c>
      <c r="C186" s="61" t="s">
        <v>190</v>
      </c>
      <c r="D186" s="224" t="s">
        <v>21</v>
      </c>
      <c r="E186" s="162">
        <v>85</v>
      </c>
      <c r="F186" s="66"/>
      <c r="G186" s="67"/>
    </row>
    <row r="187" spans="1:8" ht="36" x14ac:dyDescent="0.35">
      <c r="A187" s="30" t="s">
        <v>35</v>
      </c>
      <c r="B187" s="233"/>
      <c r="C187" s="61" t="s">
        <v>191</v>
      </c>
      <c r="D187" s="225"/>
      <c r="E187" s="162">
        <v>600</v>
      </c>
      <c r="F187" s="66"/>
      <c r="G187" s="67"/>
    </row>
    <row r="188" spans="1:8" x14ac:dyDescent="0.35">
      <c r="A188" s="30"/>
      <c r="B188" s="233"/>
      <c r="C188" s="61" t="s">
        <v>192</v>
      </c>
      <c r="D188" s="162" t="s">
        <v>212</v>
      </c>
      <c r="E188" s="162">
        <v>2500</v>
      </c>
      <c r="F188" s="66"/>
      <c r="G188" s="67"/>
    </row>
    <row r="189" spans="1:8" x14ac:dyDescent="0.35">
      <c r="A189" s="30"/>
      <c r="B189" s="225"/>
      <c r="C189" s="61" t="s">
        <v>193</v>
      </c>
      <c r="D189" s="162" t="s">
        <v>21</v>
      </c>
      <c r="E189" s="162">
        <v>80</v>
      </c>
      <c r="F189" s="66"/>
      <c r="G189" s="67"/>
    </row>
    <row r="190" spans="1:8" x14ac:dyDescent="0.35">
      <c r="A190" s="30"/>
      <c r="B190" s="233" t="s">
        <v>18</v>
      </c>
      <c r="C190" s="60" t="s">
        <v>197</v>
      </c>
      <c r="D190" s="162"/>
      <c r="E190" s="65"/>
      <c r="F190" s="66"/>
      <c r="G190" s="67"/>
    </row>
    <row r="191" spans="1:8" x14ac:dyDescent="0.35">
      <c r="A191" s="30"/>
      <c r="B191" s="233"/>
      <c r="C191" s="62" t="s">
        <v>194</v>
      </c>
      <c r="D191" s="224" t="s">
        <v>9</v>
      </c>
      <c r="E191" s="51">
        <v>5.0999999999999996</v>
      </c>
      <c r="F191" s="69"/>
      <c r="G191" s="51"/>
    </row>
    <row r="192" spans="1:8" x14ac:dyDescent="0.35">
      <c r="A192" s="30"/>
      <c r="B192" s="233"/>
      <c r="C192" s="60" t="s">
        <v>195</v>
      </c>
      <c r="D192" s="233"/>
      <c r="E192" s="51">
        <v>2.8</v>
      </c>
      <c r="F192" s="69"/>
      <c r="G192" s="51"/>
    </row>
    <row r="193" spans="1:7" x14ac:dyDescent="0.35">
      <c r="A193" s="30"/>
      <c r="B193" s="233"/>
      <c r="C193" s="60" t="s">
        <v>196</v>
      </c>
      <c r="D193" s="233"/>
      <c r="E193" s="51">
        <v>0.6</v>
      </c>
      <c r="F193" s="69"/>
      <c r="G193" s="51"/>
    </row>
    <row r="194" spans="1:7" x14ac:dyDescent="0.35">
      <c r="A194" s="30"/>
      <c r="B194" s="236"/>
      <c r="C194" s="60" t="s">
        <v>198</v>
      </c>
      <c r="D194" s="225"/>
      <c r="E194" s="51">
        <v>11</v>
      </c>
      <c r="F194" s="69"/>
      <c r="G194" s="51"/>
    </row>
    <row r="195" spans="1:7" x14ac:dyDescent="0.35">
      <c r="A195" s="58"/>
      <c r="B195" s="158" t="s">
        <v>16</v>
      </c>
      <c r="C195" s="153" t="s">
        <v>265</v>
      </c>
      <c r="D195" s="158" t="s">
        <v>19</v>
      </c>
      <c r="E195" s="148">
        <v>1</v>
      </c>
      <c r="F195" s="69"/>
      <c r="G195" s="51"/>
    </row>
    <row r="196" spans="1:7" ht="61.2" x14ac:dyDescent="0.35">
      <c r="A196" s="29" t="s">
        <v>294</v>
      </c>
      <c r="B196" s="224" t="s">
        <v>17</v>
      </c>
      <c r="C196" s="52" t="s">
        <v>270</v>
      </c>
      <c r="D196" s="162" t="s">
        <v>9</v>
      </c>
      <c r="E196" s="75">
        <v>200</v>
      </c>
      <c r="F196" s="51"/>
      <c r="G196" s="51"/>
    </row>
    <row r="197" spans="1:7" ht="20.399999999999999" x14ac:dyDescent="0.35">
      <c r="A197" s="33"/>
      <c r="B197" s="225"/>
      <c r="C197" s="147" t="s">
        <v>276</v>
      </c>
      <c r="D197" s="162"/>
      <c r="E197" s="75"/>
      <c r="F197" s="51"/>
      <c r="G197" s="51"/>
    </row>
    <row r="198" spans="1:7" ht="36" x14ac:dyDescent="0.35">
      <c r="A198" s="40" t="s">
        <v>34</v>
      </c>
      <c r="B198" s="162" t="s">
        <v>15</v>
      </c>
      <c r="C198" s="63" t="s">
        <v>271</v>
      </c>
      <c r="D198" s="162" t="s">
        <v>21</v>
      </c>
      <c r="E198" s="162">
        <v>2</v>
      </c>
      <c r="F198" s="66"/>
      <c r="G198" s="67"/>
    </row>
    <row r="199" spans="1:7" ht="36" x14ac:dyDescent="0.35">
      <c r="A199" s="30" t="s">
        <v>35</v>
      </c>
      <c r="B199" s="163" t="s">
        <v>18</v>
      </c>
      <c r="C199" s="63" t="s">
        <v>272</v>
      </c>
      <c r="D199" s="162" t="s">
        <v>9</v>
      </c>
      <c r="E199" s="51">
        <f>E196/E198</f>
        <v>100</v>
      </c>
      <c r="F199" s="69"/>
      <c r="G199" s="51"/>
    </row>
    <row r="200" spans="1:7" x14ac:dyDescent="0.35">
      <c r="A200" s="58"/>
      <c r="B200" s="4" t="s">
        <v>16</v>
      </c>
      <c r="C200" s="140" t="s">
        <v>265</v>
      </c>
      <c r="D200" s="162" t="s">
        <v>19</v>
      </c>
      <c r="E200" s="150">
        <v>1</v>
      </c>
      <c r="F200" s="69"/>
      <c r="G200" s="51"/>
    </row>
    <row r="201" spans="1:7" ht="61.2" x14ac:dyDescent="0.35">
      <c r="A201" s="29" t="s">
        <v>286</v>
      </c>
      <c r="B201" s="149" t="s">
        <v>17</v>
      </c>
      <c r="C201" s="52" t="s">
        <v>278</v>
      </c>
      <c r="D201" s="162" t="s">
        <v>9</v>
      </c>
      <c r="E201" s="75">
        <v>8000</v>
      </c>
      <c r="F201" s="69"/>
      <c r="G201" s="51"/>
    </row>
    <row r="202" spans="1:7" ht="54" x14ac:dyDescent="0.35">
      <c r="A202" s="40" t="s">
        <v>34</v>
      </c>
      <c r="B202" s="171" t="s">
        <v>15</v>
      </c>
      <c r="C202" s="63" t="s">
        <v>279</v>
      </c>
      <c r="D202" s="162" t="s">
        <v>21</v>
      </c>
      <c r="E202" s="162">
        <v>1</v>
      </c>
      <c r="F202" s="69"/>
      <c r="G202" s="51"/>
    </row>
    <row r="203" spans="1:7" ht="54" x14ac:dyDescent="0.35">
      <c r="A203" s="30" t="s">
        <v>35</v>
      </c>
      <c r="B203" s="149" t="s">
        <v>18</v>
      </c>
      <c r="C203" s="63" t="s">
        <v>280</v>
      </c>
      <c r="D203" s="162" t="s">
        <v>9</v>
      </c>
      <c r="E203" s="51">
        <f>E201/E202</f>
        <v>8000</v>
      </c>
      <c r="F203" s="69"/>
      <c r="G203" s="51"/>
    </row>
    <row r="204" spans="1:7" x14ac:dyDescent="0.35">
      <c r="A204" s="36"/>
      <c r="B204" s="149" t="s">
        <v>16</v>
      </c>
      <c r="C204" s="27" t="s">
        <v>265</v>
      </c>
      <c r="D204" s="162" t="s">
        <v>19</v>
      </c>
      <c r="E204" s="151">
        <v>1</v>
      </c>
      <c r="F204" s="9"/>
      <c r="G204" s="9"/>
    </row>
    <row r="205" spans="1:7" x14ac:dyDescent="0.35">
      <c r="A205" s="37"/>
      <c r="B205" s="4"/>
      <c r="C205" s="45"/>
      <c r="D205" s="4"/>
    </row>
    <row r="206" spans="1:7" x14ac:dyDescent="0.35">
      <c r="A206" s="37"/>
      <c r="B206" s="4"/>
      <c r="C206" s="45"/>
      <c r="D206" s="4"/>
    </row>
    <row r="207" spans="1:7" ht="25.2" x14ac:dyDescent="0.45">
      <c r="A207" s="38" t="s">
        <v>53</v>
      </c>
    </row>
    <row r="208" spans="1:7" ht="25.2" x14ac:dyDescent="0.45">
      <c r="A208" s="38" t="s">
        <v>47</v>
      </c>
    </row>
    <row r="209" spans="1:5" ht="26.25" customHeight="1" x14ac:dyDescent="0.45">
      <c r="A209" s="38" t="s">
        <v>48</v>
      </c>
      <c r="E209" s="68" t="s">
        <v>54</v>
      </c>
    </row>
  </sheetData>
  <mergeCells count="97">
    <mergeCell ref="A6:A8"/>
    <mergeCell ref="A9:A10"/>
    <mergeCell ref="D35:D36"/>
    <mergeCell ref="B33:B34"/>
    <mergeCell ref="D12:D13"/>
    <mergeCell ref="B12:B13"/>
    <mergeCell ref="D17:D18"/>
    <mergeCell ref="B17:B18"/>
    <mergeCell ref="A106:A107"/>
    <mergeCell ref="A71:A72"/>
    <mergeCell ref="A38:A39"/>
    <mergeCell ref="D66:D69"/>
    <mergeCell ref="D97:D98"/>
    <mergeCell ref="B52:B55"/>
    <mergeCell ref="B40:B43"/>
    <mergeCell ref="B62:B65"/>
    <mergeCell ref="B66:B69"/>
    <mergeCell ref="B92:B96"/>
    <mergeCell ref="D102:D104"/>
    <mergeCell ref="B101:B104"/>
    <mergeCell ref="B97:B100"/>
    <mergeCell ref="D62:D65"/>
    <mergeCell ref="B47:B51"/>
    <mergeCell ref="D191:D194"/>
    <mergeCell ref="D186:D187"/>
    <mergeCell ref="B124:B125"/>
    <mergeCell ref="C124:C125"/>
    <mergeCell ref="D124:D125"/>
    <mergeCell ref="B139:B140"/>
    <mergeCell ref="C139:C140"/>
    <mergeCell ref="B190:B194"/>
    <mergeCell ref="B186:B189"/>
    <mergeCell ref="B163:B164"/>
    <mergeCell ref="B160:B162"/>
    <mergeCell ref="B165:B166"/>
    <mergeCell ref="D163:D164"/>
    <mergeCell ref="D165:D166"/>
    <mergeCell ref="B146:B148"/>
    <mergeCell ref="D139:D140"/>
    <mergeCell ref="B114:B116"/>
    <mergeCell ref="B117:B120"/>
    <mergeCell ref="F27:F28"/>
    <mergeCell ref="B27:B28"/>
    <mergeCell ref="C27:C28"/>
    <mergeCell ref="D27:D28"/>
    <mergeCell ref="D56:D59"/>
    <mergeCell ref="B73:B76"/>
    <mergeCell ref="B85:B87"/>
    <mergeCell ref="D85:D87"/>
    <mergeCell ref="B82:B84"/>
    <mergeCell ref="B77:B81"/>
    <mergeCell ref="D77:D81"/>
    <mergeCell ref="D73:D76"/>
    <mergeCell ref="B30:B32"/>
    <mergeCell ref="D48:D51"/>
    <mergeCell ref="C110:C111"/>
    <mergeCell ref="D52:D55"/>
    <mergeCell ref="D92:D96"/>
    <mergeCell ref="G124:G125"/>
    <mergeCell ref="D114:D116"/>
    <mergeCell ref="D118:D120"/>
    <mergeCell ref="F124:F125"/>
    <mergeCell ref="F110:F111"/>
    <mergeCell ref="E124:E125"/>
    <mergeCell ref="E110:E111"/>
    <mergeCell ref="D110:D111"/>
    <mergeCell ref="D172:D173"/>
    <mergeCell ref="D1:G1"/>
    <mergeCell ref="A2:G2"/>
    <mergeCell ref="A3:A4"/>
    <mergeCell ref="B3:B4"/>
    <mergeCell ref="C3:C4"/>
    <mergeCell ref="D3:D4"/>
    <mergeCell ref="E3:G3"/>
    <mergeCell ref="B110:B111"/>
    <mergeCell ref="D82:D84"/>
    <mergeCell ref="G27:G28"/>
    <mergeCell ref="B56:B59"/>
    <mergeCell ref="E27:E28"/>
    <mergeCell ref="B35:B36"/>
    <mergeCell ref="D33:D34"/>
    <mergeCell ref="G110:G111"/>
    <mergeCell ref="G139:G140"/>
    <mergeCell ref="D160:D162"/>
    <mergeCell ref="D150:D152"/>
    <mergeCell ref="B142:B145"/>
    <mergeCell ref="F139:F140"/>
    <mergeCell ref="E139:E140"/>
    <mergeCell ref="B149:B152"/>
    <mergeCell ref="D146:D148"/>
    <mergeCell ref="D142:D145"/>
    <mergeCell ref="B196:B197"/>
    <mergeCell ref="A183:A184"/>
    <mergeCell ref="A158:A159"/>
    <mergeCell ref="A127:A128"/>
    <mergeCell ref="A177:A178"/>
    <mergeCell ref="B172:B173"/>
  </mergeCells>
  <printOptions horizontalCentered="1"/>
  <pageMargins left="0.31496062992125984" right="0.31496062992125984" top="0.94488188976377963" bottom="0.35433070866141736" header="0.31496062992125984" footer="0.31496062992125984"/>
  <pageSetup paperSize="9" scale="51" fitToHeight="0" orientation="landscape" r:id="rId1"/>
  <rowBreaks count="8" manualBreakCount="8">
    <brk id="19" max="6" man="1"/>
    <brk id="39" max="6" man="1"/>
    <brk id="70" max="6" man="1"/>
    <brk id="96" max="6" man="1"/>
    <brk id="121" max="6" man="1"/>
    <brk id="141" max="6" man="1"/>
    <brk id="171" max="6" man="1"/>
    <brk id="19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Додаток 1</vt:lpstr>
      <vt:lpstr>Додаток 2</vt:lpstr>
      <vt:lpstr>'Додаток 1'!Заголовки_для_печати</vt:lpstr>
      <vt:lpstr>'Додаток 2'!Заголовки_для_печати</vt:lpstr>
      <vt:lpstr>'Додаток 1'!Область_печати</vt:lpstr>
      <vt:lpstr>'Додаток 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2024-12-27T08:39:27Z</dcterms:modified>
</cp:coreProperties>
</file>