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І кв\доопрацьовані\з номерами\ЦПМСД №2\"/>
    </mc:Choice>
  </mc:AlternateContent>
  <bookViews>
    <workbookView xWindow="0" yWindow="0" windowWidth="28800" windowHeight="11145"/>
  </bookViews>
  <sheets>
    <sheet name="ФІНПЛАН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_1Excel_BuiltIn_Print_Titles_1_1">'[2]Дод 30'!$A$1:$A$65529,'[2]Дод 30'!$3:$7</definedName>
    <definedName name="_2Excel_BuiltIn_Print_Titles_5_1">'[2]Дод 34'!$A$1:$A$65524,'[2]Дод 34'!$6:$7</definedName>
    <definedName name="A">#REF!</definedName>
    <definedName name="A_1">#REF!</definedName>
    <definedName name="A_2">#REF!</definedName>
    <definedName name="aa">'[3]1993'!$1:$3,'[3]1993'!$A:$A</definedName>
    <definedName name="ad">'[4]МТР Газ України'!$B$1</definedName>
    <definedName name="as">'[5]МТР Газ України'!$B$1</definedName>
    <definedName name="asdf">[6]Inform!$E$6</definedName>
    <definedName name="asdfg">[6]Inform!$F$2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REXPORT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fghjk">#REF!</definedName>
    <definedName name="G">'[13]МТР Газ України'!$B$1</definedName>
    <definedName name="ij1sssss">'[14]7  Інші витрати'!#REF!</definedName>
    <definedName name="jiuujh8">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niin">(#REF!,#REF!)</definedName>
    <definedName name="nini">#REF!</definedName>
    <definedName name="nnn">(#REF!,#REF!)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poiu">(#REF!,#REF!)</definedName>
    <definedName name="QR">[24]Inform!$E$5</definedName>
    <definedName name="qw">[6]Inform!$E$5</definedName>
    <definedName name="qwert">[6]Inform!$G$2</definedName>
    <definedName name="qwerty">'[5]МТР Газ України'!$B$4</definedName>
    <definedName name="ShowFil" localSheetId="0">[15]!ShowFil</definedName>
    <definedName name="ShowFil">[15]!ShowFil</definedName>
    <definedName name="SU_ID">#REF!</definedName>
    <definedName name="tftu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fvtvfutvfgh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vgtutugt">#REF!</definedName>
    <definedName name="vutvugtvg">#REF!</definedName>
    <definedName name="WQER">'[25]МТР Газ України'!$B$4</definedName>
    <definedName name="wr">'[25]МТР Газ України'!$B$4</definedName>
    <definedName name="yuiop">#REF!</definedName>
    <definedName name="yyyy">#REF!</definedName>
    <definedName name="Z_63E0B0C8_A6BB_4555_9225_1AA087DF8728_.wvu.Cols">(#REF!,#REF!)</definedName>
    <definedName name="Z_63E0B0C8_A6BB_4555_9225_1AA087DF8728_.wvu.PrintArea">#REF!</definedName>
    <definedName name="Z_63E0B0C8_A6BB_4555_9225_1AA087DF8728_.wvu.Rows">#REF!</definedName>
    <definedName name="Z_CFDAD287_C2BD_46C6_B502_52FB697A00E9_.wvu.PrintArea">#REF!</definedName>
    <definedName name="Z_CFDAD287_C2BD_46C6_B502_52FB697A00E9_.wvu.PrintTitles">(#REF!,#REF!)</definedName>
    <definedName name="zx">'[5]МТР Газ України'!$F$1</definedName>
    <definedName name="zxc">[6]Inform!$E$38</definedName>
    <definedName name="а">'[14]7  Інші витрати'!#REF!</definedName>
    <definedName name="ааа">(#REF!,#REF!)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ввввввввввввввввввввввввввввв">(#REF!,#REF!)</definedName>
    <definedName name="Д">'[16]МТР Газ України'!$B$4</definedName>
    <definedName name="ддддддддддддддддддд">#REF!</definedName>
    <definedName name="е">#REF!</definedName>
    <definedName name="є">#REF!</definedName>
    <definedName name="жжжжжжжжжжжжжжжжжж">#REF!</definedName>
    <definedName name="_xlnm.Print_Titles" localSheetId="0">'ФІНПЛАН (2)'!$47:$49</definedName>
    <definedName name="Заголовки_для_печати_МИ">'[29]1993'!$1:$3,'[29]1993'!$A:$A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ллор">#REF!</definedName>
    <definedName name="_xlnm.Print_Area" localSheetId="0">'ФІНПЛАН (2)'!$A$1:$N$168</definedName>
    <definedName name="ооо">#REF!</definedName>
    <definedName name="ооооооооооооооооооооооооо">#REF!</definedName>
    <definedName name="ооррррррррррррр">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дпддрдр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пррро">#REF!</definedName>
    <definedName name="р">#REF!</definedName>
    <definedName name="роо">#REF!</definedName>
    <definedName name="рроор">#REF!</definedName>
    <definedName name="Січень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ЦМКЛ">#REF!</definedName>
    <definedName name="ччч">'[36]БАЗА  '!#REF!</definedName>
    <definedName name="ш">#REF!</definedName>
    <definedName name="ьрспт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4" i="2" l="1"/>
  <c r="G164" i="2"/>
  <c r="F164" i="2"/>
  <c r="E164" i="2"/>
  <c r="D164" i="2"/>
  <c r="C164" i="2"/>
  <c r="H163" i="2"/>
  <c r="G163" i="2"/>
  <c r="F163" i="2"/>
  <c r="E163" i="2"/>
  <c r="C163" i="2"/>
  <c r="H162" i="2"/>
  <c r="G162" i="2"/>
  <c r="F162" i="2"/>
  <c r="E162" i="2"/>
  <c r="C162" i="2"/>
  <c r="H161" i="2"/>
  <c r="G161" i="2"/>
  <c r="F161" i="2"/>
  <c r="E161" i="2"/>
  <c r="C161" i="2"/>
  <c r="H160" i="2"/>
  <c r="G160" i="2"/>
  <c r="F160" i="2"/>
  <c r="E160" i="2"/>
  <c r="C160" i="2"/>
  <c r="H159" i="2"/>
  <c r="G159" i="2"/>
  <c r="F159" i="2"/>
  <c r="E159" i="2"/>
  <c r="C159" i="2"/>
  <c r="H158" i="2"/>
  <c r="C158" i="2"/>
  <c r="D157" i="2"/>
  <c r="D156" i="2"/>
  <c r="D163" i="2" s="1"/>
  <c r="D155" i="2"/>
  <c r="J154" i="2"/>
  <c r="D154" i="2"/>
  <c r="D161" i="2" s="1"/>
  <c r="D153" i="2"/>
  <c r="D160" i="2" s="1"/>
  <c r="D152" i="2"/>
  <c r="D159" i="2" s="1"/>
  <c r="I151" i="2"/>
  <c r="H151" i="2"/>
  <c r="G151" i="2"/>
  <c r="G158" i="2" s="1"/>
  <c r="F151" i="2"/>
  <c r="F158" i="2" s="1"/>
  <c r="E151" i="2"/>
  <c r="D151" i="2" s="1"/>
  <c r="D158" i="2" s="1"/>
  <c r="C151" i="2"/>
  <c r="D150" i="2"/>
  <c r="D149" i="2"/>
  <c r="D148" i="2"/>
  <c r="D147" i="2"/>
  <c r="D146" i="2"/>
  <c r="D145" i="2"/>
  <c r="L144" i="2"/>
  <c r="I144" i="2"/>
  <c r="H144" i="2"/>
  <c r="G144" i="2"/>
  <c r="F144" i="2"/>
  <c r="E144" i="2"/>
  <c r="C144" i="2"/>
  <c r="D143" i="2"/>
  <c r="D142" i="2"/>
  <c r="D141" i="2"/>
  <c r="D162" i="2" s="1"/>
  <c r="D140" i="2"/>
  <c r="D139" i="2"/>
  <c r="D137" i="2" s="1"/>
  <c r="D138" i="2"/>
  <c r="H137" i="2"/>
  <c r="G137" i="2"/>
  <c r="F137" i="2"/>
  <c r="E137" i="2"/>
  <c r="C137" i="2"/>
  <c r="I136" i="2"/>
  <c r="D134" i="2"/>
  <c r="D133" i="2"/>
  <c r="H132" i="2"/>
  <c r="G132" i="2"/>
  <c r="F132" i="2"/>
  <c r="E132" i="2"/>
  <c r="D132" i="2" s="1"/>
  <c r="C132" i="2"/>
  <c r="D131" i="2"/>
  <c r="D130" i="2"/>
  <c r="N129" i="2"/>
  <c r="M129" i="2"/>
  <c r="L129" i="2"/>
  <c r="K129" i="2"/>
  <c r="J129" i="2"/>
  <c r="I129" i="2"/>
  <c r="C129" i="2"/>
  <c r="D128" i="2"/>
  <c r="D127" i="2"/>
  <c r="H124" i="2"/>
  <c r="F124" i="2"/>
  <c r="E124" i="2"/>
  <c r="C124" i="2"/>
  <c r="C123" i="2"/>
  <c r="E117" i="2"/>
  <c r="E123" i="2" s="1"/>
  <c r="E116" i="2"/>
  <c r="F116" i="2" s="1"/>
  <c r="D115" i="2"/>
  <c r="D114" i="2"/>
  <c r="D113" i="2"/>
  <c r="D112" i="2"/>
  <c r="D111" i="2"/>
  <c r="D124" i="2" s="1"/>
  <c r="D110" i="2"/>
  <c r="H109" i="2"/>
  <c r="G109" i="2"/>
  <c r="G124" i="2" s="1"/>
  <c r="F109" i="2"/>
  <c r="E109" i="2"/>
  <c r="D109" i="2"/>
  <c r="D105" i="2"/>
  <c r="H104" i="2"/>
  <c r="G104" i="2"/>
  <c r="F104" i="2"/>
  <c r="E104" i="2"/>
  <c r="D104" i="2"/>
  <c r="C104" i="2"/>
  <c r="D103" i="2"/>
  <c r="D102" i="2"/>
  <c r="D101" i="2"/>
  <c r="D100" i="2"/>
  <c r="D99" i="2"/>
  <c r="D98" i="2"/>
  <c r="D97" i="2"/>
  <c r="D96" i="2"/>
  <c r="H95" i="2"/>
  <c r="G95" i="2"/>
  <c r="F95" i="2"/>
  <c r="E95" i="2"/>
  <c r="D95" i="2" s="1"/>
  <c r="C95" i="2"/>
  <c r="D94" i="2"/>
  <c r="D93" i="2"/>
  <c r="D92" i="2"/>
  <c r="D91" i="2"/>
  <c r="D90" i="2"/>
  <c r="D89" i="2"/>
  <c r="D88" i="2"/>
  <c r="D87" i="2"/>
  <c r="D86" i="2"/>
  <c r="H85" i="2"/>
  <c r="G85" i="2"/>
  <c r="F85" i="2"/>
  <c r="E85" i="2"/>
  <c r="D85" i="2" s="1"/>
  <c r="C85" i="2"/>
  <c r="D84" i="2"/>
  <c r="D83" i="2"/>
  <c r="D82" i="2"/>
  <c r="D81" i="2"/>
  <c r="H80" i="2"/>
  <c r="G80" i="2"/>
  <c r="F80" i="2"/>
  <c r="E80" i="2"/>
  <c r="E72" i="2" s="1"/>
  <c r="D79" i="2"/>
  <c r="D78" i="2"/>
  <c r="D77" i="2"/>
  <c r="D76" i="2"/>
  <c r="H75" i="2"/>
  <c r="G75" i="2"/>
  <c r="G72" i="2" s="1"/>
  <c r="G106" i="2" s="1"/>
  <c r="F75" i="2"/>
  <c r="F72" i="2" s="1"/>
  <c r="E75" i="2"/>
  <c r="C75" i="2"/>
  <c r="D74" i="2"/>
  <c r="D73" i="2"/>
  <c r="H72" i="2"/>
  <c r="H106" i="2" s="1"/>
  <c r="C72" i="2"/>
  <c r="C106" i="2" s="1"/>
  <c r="D70" i="2"/>
  <c r="J69" i="2"/>
  <c r="H69" i="2"/>
  <c r="G69" i="2"/>
  <c r="I69" i="2" s="1"/>
  <c r="K69" i="2" s="1"/>
  <c r="M69" i="2" s="1"/>
  <c r="F69" i="2"/>
  <c r="E69" i="2"/>
  <c r="D69" i="2"/>
  <c r="C69" i="2"/>
  <c r="D68" i="2"/>
  <c r="D67" i="2"/>
  <c r="D66" i="2"/>
  <c r="H65" i="2"/>
  <c r="G65" i="2"/>
  <c r="F65" i="2"/>
  <c r="E65" i="2"/>
  <c r="D65" i="2" s="1"/>
  <c r="C65" i="2"/>
  <c r="D63" i="2"/>
  <c r="D62" i="2"/>
  <c r="D61" i="2"/>
  <c r="D60" i="2"/>
  <c r="D59" i="2"/>
  <c r="D58" i="2"/>
  <c r="D57" i="2"/>
  <c r="D56" i="2"/>
  <c r="D55" i="2" s="1"/>
  <c r="H55" i="2"/>
  <c r="G55" i="2"/>
  <c r="G71" i="2" s="1"/>
  <c r="F55" i="2"/>
  <c r="E55" i="2"/>
  <c r="C55" i="2"/>
  <c r="C71" i="2" s="1"/>
  <c r="D54" i="2"/>
  <c r="D53" i="2"/>
  <c r="H52" i="2"/>
  <c r="H71" i="2" s="1"/>
  <c r="G52" i="2"/>
  <c r="F52" i="2"/>
  <c r="F71" i="2" s="1"/>
  <c r="E52" i="2"/>
  <c r="D52" i="2" s="1"/>
  <c r="C52" i="2"/>
  <c r="G119" i="2" l="1"/>
  <c r="G107" i="2"/>
  <c r="C119" i="2"/>
  <c r="C107" i="2"/>
  <c r="C120" i="2"/>
  <c r="C122" i="2"/>
  <c r="C121" i="2"/>
  <c r="L69" i="2"/>
  <c r="N69" i="2" s="1"/>
  <c r="D71" i="2"/>
  <c r="H121" i="2"/>
  <c r="H120" i="2"/>
  <c r="E106" i="2"/>
  <c r="E121" i="2" s="1"/>
  <c r="D72" i="2"/>
  <c r="G116" i="2"/>
  <c r="G121" i="2"/>
  <c r="G120" i="2"/>
  <c r="F119" i="2"/>
  <c r="F106" i="2"/>
  <c r="F107" i="2" s="1"/>
  <c r="J72" i="2"/>
  <c r="D119" i="2"/>
  <c r="H119" i="2"/>
  <c r="H107" i="2"/>
  <c r="F117" i="2"/>
  <c r="D80" i="2"/>
  <c r="G122" i="2"/>
  <c r="H122" i="2"/>
  <c r="E71" i="2"/>
  <c r="D144" i="2"/>
  <c r="D75" i="2"/>
  <c r="E126" i="2"/>
  <c r="E129" i="2" s="1"/>
  <c r="E135" i="2" s="1"/>
  <c r="E158" i="2"/>
  <c r="D107" i="2" l="1"/>
  <c r="D122" i="2"/>
  <c r="E119" i="2"/>
  <c r="E107" i="2"/>
  <c r="H116" i="2"/>
  <c r="F121" i="2"/>
  <c r="F120" i="2"/>
  <c r="F122" i="2"/>
  <c r="D106" i="2"/>
  <c r="E122" i="2"/>
  <c r="E120" i="2"/>
  <c r="F123" i="2"/>
  <c r="G117" i="2"/>
  <c r="G126" i="2" s="1"/>
  <c r="G129" i="2" s="1"/>
  <c r="G135" i="2" s="1"/>
  <c r="F126" i="2"/>
  <c r="F129" i="2" s="1"/>
  <c r="F135" i="2" s="1"/>
  <c r="D120" i="2" l="1"/>
  <c r="D121" i="2"/>
  <c r="D116" i="2"/>
  <c r="G123" i="2"/>
  <c r="H117" i="2"/>
  <c r="H126" i="2" s="1"/>
  <c r="H129" i="2" l="1"/>
  <c r="D126" i="2"/>
  <c r="D117" i="2"/>
  <c r="D123" i="2" s="1"/>
  <c r="H123" i="2"/>
  <c r="D129" i="2" l="1"/>
  <c r="H135" i="2"/>
  <c r="D135" i="2" s="1"/>
</calcChain>
</file>

<file path=xl/sharedStrings.xml><?xml version="1.0" encoding="utf-8"?>
<sst xmlns="http://schemas.openxmlformats.org/spreadsheetml/2006/main" count="190" uniqueCount="162">
  <si>
    <t xml:space="preserve">                               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закладів охорони здоров’я, що належать до комунальної власності Сумської міської територіальної громади та діють в організаційно-правовій формі комунальних некомерційних підприємств </t>
  </si>
  <si>
    <t>ЗАТВЕРДЖЕНО</t>
  </si>
  <si>
    <t>(рішення виконкому Сумської міської ради)</t>
  </si>
  <si>
    <t xml:space="preserve">М.П. </t>
  </si>
  <si>
    <t> (число, місяць, рік)</t>
  </si>
  <si>
    <t>ПОГОДЖЕНО</t>
  </si>
  <si>
    <t>Начальник Управління внутрішнього контролю та аудиту Сумської міської ради</t>
  </si>
  <si>
    <t>(підпис, ініціали, прізвище)</t>
  </si>
  <si>
    <t>( керівник уповноваженого органу управління  )</t>
  </si>
  <si>
    <t>Проект</t>
  </si>
  <si>
    <t>Уточнений</t>
  </si>
  <si>
    <t>Змінений</t>
  </si>
  <si>
    <t>Х</t>
  </si>
  <si>
    <t>зробити позначку"Х"</t>
  </si>
  <si>
    <t>Коди</t>
  </si>
  <si>
    <t>Назва підприємства</t>
  </si>
  <si>
    <t>Комунальне некомерційне підприємство "Центр первинної медико - санітарної допомоги №2" Сумської міської ради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</si>
  <si>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</si>
  <si>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</si>
  <si>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</si>
  <si>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</si>
  <si>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</si>
  <si>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Суми</t>
  </si>
  <si>
    <t>за КОАТУУ</t>
  </si>
  <si>
    <r>
      <t xml:space="preserve">Орган державного управління  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</si>
  <si>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Сумська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</si>
  <si>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</si>
  <si>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</si>
  <si>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</si>
  <si>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</si>
  <si>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</si>
  <si>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86.21 Загальна медична практика</t>
  </si>
  <si>
    <t xml:space="preserve">за  КВЕД  </t>
  </si>
  <si>
    <t>86.21</t>
  </si>
  <si>
    <t>Одиниця виміру, тис.грн.</t>
  </si>
  <si>
    <t>тис.грн</t>
  </si>
  <si>
    <t>Стандарти звітності П(с)БОУ</t>
  </si>
  <si>
    <t>Форма власності</t>
  </si>
  <si>
    <t>комунальна</t>
  </si>
  <si>
    <t>Стандарти звітності МСФЗ</t>
  </si>
  <si>
    <t xml:space="preserve">Місцезнаходження  </t>
  </si>
  <si>
    <t>40022, Сумська обл., місто Суми, вулиця Привокзальна, будинок 3-а</t>
  </si>
  <si>
    <t xml:space="preserve">Телефон </t>
  </si>
  <si>
    <t>788-00, 788-001</t>
  </si>
  <si>
    <t xml:space="preserve">Прізвище та ініціали керівника  </t>
  </si>
  <si>
    <t>Ахтирцева В.В.</t>
  </si>
  <si>
    <t xml:space="preserve"> ФІНАНСОВИЙ  ПЛАН ПІДПРИЄМСТВА </t>
  </si>
  <si>
    <t>на   2025   рік</t>
  </si>
  <si>
    <t xml:space="preserve">         тис. грн.</t>
  </si>
  <si>
    <t>Найменування показника</t>
  </si>
  <si>
    <t xml:space="preserve">Код рядка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</si>
  <si>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</si>
  <si>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</si>
  <si>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</si>
  <si>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</si>
  <si>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</si>
  <si>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</si>
  <si>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</si>
  <si>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I. Формування фінансових результатів</t>
  </si>
  <si>
    <t>Доходи і витрати (деталізація)</t>
  </si>
  <si>
    <t xml:space="preserve">Дохід від надання послуг 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</si>
  <si>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</si>
  <si>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</si>
  <si>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</si>
  <si>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</si>
  <si>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</si>
  <si>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</si>
  <si>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</si>
  <si>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</si>
  <si>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</si>
  <si>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</si>
  <si>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</si>
  <si>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Інші операційні доходи, які не включені в рядки 1011-1018</t>
  </si>
  <si>
    <t>Інші доходи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</si>
  <si>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</si>
  <si>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</si>
  <si>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</si>
  <si>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Дохід від оприбуткування відходів</t>
  </si>
  <si>
    <t xml:space="preserve">Інші фінансові доходи </t>
  </si>
  <si>
    <t>Відсотки банку</t>
  </si>
  <si>
    <t>РАЗОМ ДОХОДИ</t>
  </si>
  <si>
    <t xml:space="preserve">Собівартість наданих послуг 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</si>
  <si>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</si>
  <si>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</si>
  <si>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</si>
  <si>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</si>
  <si>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</si>
  <si>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медикаменти та перев'язувальні матеріали</t>
  </si>
  <si>
    <t>1053.2</t>
  </si>
  <si>
    <t>продукти харчування</t>
  </si>
  <si>
    <t>1053.3</t>
  </si>
  <si>
    <t>Оплата комунальних послуг та енергоносіїв</t>
  </si>
  <si>
    <r>
      <t>Витрати, що здійснюються для підтримання об’єкта в робочому стані</t>
    </r>
    <r>
      <rPr>
        <i/>
        <sz val="14"/>
        <color theme="1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</si>
  <si>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</si>
  <si>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</si>
  <si>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</si>
  <si>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</si>
  <si>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Адміністративні витрати</t>
  </si>
  <si>
    <r>
      <t xml:space="preserve">Витрати на сировину та матеріали </t>
    </r>
    <r>
      <rPr>
        <i/>
        <sz val="14"/>
        <color theme="1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</si>
  <si>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</si>
  <si>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Амортизація основних засобів і нематеріальних активів загальногосподарського призначення</t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</si>
  <si>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</si>
  <si>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</si>
  <si>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</si>
  <si>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</si>
  <si>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</si>
  <si>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</si>
  <si>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</si>
  <si>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</si>
  <si>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</si>
  <si>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t>Інші витрати</t>
  </si>
  <si>
    <t>Списання (ліквідація) необоротних активів</t>
  </si>
  <si>
    <t>1080.1</t>
  </si>
  <si>
    <t>РАЗОМ ВИТРАТИ</t>
  </si>
  <si>
    <t>ФІНАНСОВИЙ РЕЗУЛЬТАТ</t>
  </si>
  <si>
    <t>II. Інвестиційна діяльність</t>
  </si>
  <si>
    <t xml:space="preserve">Інвестиційна діяльність 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</si>
  <si>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</si>
  <si>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</si>
  <si>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</si>
  <si>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</si>
  <si>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</si>
  <si>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</si>
  <si>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</si>
  <si>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</si>
  <si>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III. Коефіцієнтний аналіз</t>
  </si>
  <si>
    <t>Питома вага доходу з  бюджету Сумської міської ТГ у загальних доходах підприємства (%)</t>
  </si>
  <si>
    <t>Питома вага комунальних витрат у загальних видатках підприємства (%)</t>
  </si>
  <si>
    <t>Питома вага  капітальних видатків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</si>
  <si>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</si>
  <si>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</si>
  <si>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</si>
  <si>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IV. Інформація про фінансовий стан</t>
  </si>
  <si>
    <t>Необоротні активи</t>
  </si>
  <si>
    <t>Оборотні активи, у тому числі:</t>
  </si>
  <si>
    <t>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</si>
  <si>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</si>
  <si>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</si>
  <si>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</si>
  <si>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забезпечення, в тому числі:</t>
  </si>
  <si>
    <t>гранти і субсидії</t>
  </si>
  <si>
    <t>фінансові запозичення</t>
  </si>
  <si>
    <t>Власний капітал</t>
  </si>
  <si>
    <t xml:space="preserve"> V. Додаткова інформація</t>
  </si>
  <si>
    <t>Середньооблікова чисельність (осіб), у тому числі:</t>
  </si>
  <si>
    <t>керівник</t>
  </si>
  <si>
    <t>адміністративно-управлінський персонал</t>
  </si>
  <si>
    <t>основний персонал (лікарі, робітники, тощо)</t>
  </si>
  <si>
    <t>допоміжний персонал (середній медичний персонал, обслуговуючий персонал, тощо)</t>
  </si>
  <si>
    <t>інший персонал (молодший медичний персонал)</t>
  </si>
  <si>
    <t xml:space="preserve">інший персонал </t>
  </si>
  <si>
    <t>Фонд оплати праці (тис. грн.), у тому числі: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</si>
  <si>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</si>
  <si>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</si>
  <si>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</si>
  <si>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В.О. ДИРЕКТОРА</t>
  </si>
  <si>
    <t>_________________________</t>
  </si>
  <si>
    <t>Людмила ЦЮКАЛО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</si>
  <si>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</si>
  <si>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</si>
  <si>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</si>
  <si>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від 09.04.2025 № 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</si>
</sst>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(* #,##0.0_);_(* \(#,##0.0\);_(* &quot;-&quot;_);_(@_)"/>
    <numFmt numFmtId="166" formatCode="_(* #,##0.0_);_(* \(#,##0.0\);_(* &quot;-&quot;??_);_(@_)"/>
    <numFmt numFmtId="167" formatCode="_(* #,##0.00_);_(* \(#,##0.00\);_(* &quot;-&quot;_);_(@_)"/>
    <numFmt numFmtId="168" formatCode="_(* #,##0_);_(* \(#,##0\);_(* &quot;-&quot;_);_(@_)"/>
    <numFmt numFmtId="169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2" fillId="0" borderId="6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166" fontId="2" fillId="0" borderId="4" xfId="2" applyNumberFormat="1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164" fontId="2" fillId="0" borderId="0" xfId="0" applyNumberFormat="1" applyFont="1" applyAlignment="1">
      <alignment vertical="center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/>
    </xf>
    <xf numFmtId="164" fontId="2" fillId="0" borderId="3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2" fontId="2" fillId="0" borderId="0" xfId="0" applyNumberFormat="1" applyFont="1" applyAlignment="1">
      <alignment vertical="center"/>
    </xf>
    <xf numFmtId="2" fontId="4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9" fontId="2" fillId="0" borderId="0" xfId="0" applyNumberFormat="1" applyFont="1" applyAlignment="1">
      <alignment horizontal="left" vertical="center" wrapText="1"/>
    </xf>
    <xf numFmtId="169" fontId="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9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2" fillId="0" borderId="6" xfId="2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3">
    <cellStyle name="Звичайний 2" xfId="1"/>
    <cellStyle name="Обычный" xfId="0" builtinId="0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NOPER\Budg2005\&#1048;&#1085;&#1092;&#1086;&#1088;&#1084;&#1072;&#1094;&#1080;&#1103;%20&#1082;%20&#1075;&#1086;&#1076;&#1086;&#1074;&#1086;&#1084;&#1091;%20&#1086;&#1090;&#1095;&#1077;&#1090;&#1091;%202005\&#1075;.&#1057;&#1091;&#1076;&#1072;&#1082;\dod30-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0"/>
      <sheetName val="Дод 31"/>
      <sheetName val="Дод 32"/>
      <sheetName val="Дод 33"/>
      <sheetName val="Дод 34"/>
      <sheetName val="Дод 35"/>
      <sheetName val="Дод 36"/>
      <sheetName val="Дод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6"/>
  <sheetViews>
    <sheetView tabSelected="1" view="pageBreakPreview" zoomScaleNormal="100" zoomScaleSheetLayoutView="100" workbookViewId="0">
      <pane ySplit="1" topLeftCell="A20" activePane="bottomLeft" state="frozen"/>
      <selection pane="bottomLeft" activeCell="F4" sqref="F4:H4"/>
    </sheetView>
  </sheetViews>
  <sheetFormatPr defaultColWidth="8.85546875" defaultRowHeight="18.75" x14ac:dyDescent="0.25"/>
  <cols>
    <col min="1" max="1" width="60" style="8" customWidth="1"/>
    <col min="2" max="2" width="10.85546875" style="7" customWidth="1"/>
    <col min="3" max="4" width="16.42578125" style="7" customWidth="1"/>
    <col min="5" max="5" width="16" style="8" customWidth="1"/>
    <col min="6" max="6" width="15.42578125" style="8" customWidth="1"/>
    <col min="7" max="7" width="18.140625" style="8" customWidth="1"/>
    <col min="8" max="8" width="18.5703125" style="8" customWidth="1"/>
    <col min="9" max="9" width="13.28515625" style="8" hidden="1" customWidth="1"/>
    <col min="10" max="10" width="14.28515625" style="8" hidden="1" customWidth="1"/>
    <col min="11" max="11" width="11.28515625" style="8" hidden="1" customWidth="1"/>
    <col min="12" max="14" width="0" style="8" hidden="1" customWidth="1"/>
    <col min="15" max="15" width="13" style="8" bestFit="1" customWidth="1"/>
    <col min="16" max="16" width="17.140625" style="8" customWidth="1"/>
    <col min="17" max="17" width="12.85546875" style="8" customWidth="1"/>
    <col min="18" max="18" width="47.7109375" style="8" customWidth="1"/>
    <col min="19" max="19" width="20.7109375" style="8" bestFit="1" customWidth="1"/>
    <col min="20" max="20" width="9" style="8" bestFit="1" customWidth="1"/>
    <col min="21" max="21" width="9.7109375" style="8" bestFit="1" customWidth="1"/>
    <col min="22" max="16384" width="8.85546875" style="8"/>
  </cols>
  <sheetData>
    <row r="1" spans="5:8" ht="84.75" customHeight="1" x14ac:dyDescent="0.25">
      <c r="F1" s="95" t="s">
        <v>0</v>
      </c>
      <c r="G1" s="95"/>
      <c r="H1" s="95"/>
    </row>
    <row r="2" spans="5:8" x14ac:dyDescent="0.25">
      <c r="G2" s="9"/>
      <c r="H2" s="9"/>
    </row>
    <row r="3" spans="5:8" x14ac:dyDescent="0.25">
      <c r="F3" s="8" t="s">
        <v>1</v>
      </c>
      <c r="H3" s="9"/>
    </row>
    <row r="4" spans="5:8" x14ac:dyDescent="0.25">
      <c r="F4" s="101" t="s">
        <v>161</v>
      </c>
      <c r="G4" s="101"/>
      <c r="H4" s="101"/>
    </row>
    <row r="5" spans="5:8" x14ac:dyDescent="0.25">
      <c r="F5" s="96" t="s">
        <v>2</v>
      </c>
      <c r="G5" s="96"/>
      <c r="H5" s="96"/>
    </row>
    <row r="6" spans="5:8" x14ac:dyDescent="0.25">
      <c r="F6" s="10"/>
      <c r="G6" s="10"/>
      <c r="H6" s="11"/>
    </row>
    <row r="7" spans="5:8" x14ac:dyDescent="0.25">
      <c r="F7" s="12" t="s">
        <v>3</v>
      </c>
      <c r="H7" s="9"/>
    </row>
    <row r="8" spans="5:8" x14ac:dyDescent="0.25">
      <c r="F8" s="10"/>
      <c r="G8" s="10"/>
      <c r="H8" s="11"/>
    </row>
    <row r="9" spans="5:8" x14ac:dyDescent="0.25">
      <c r="F9" s="12" t="s">
        <v>4</v>
      </c>
      <c r="H9" s="9"/>
    </row>
    <row r="10" spans="5:8" x14ac:dyDescent="0.25">
      <c r="F10" s="12"/>
      <c r="H10" s="9"/>
    </row>
    <row r="11" spans="5:8" ht="23.25" customHeight="1" x14ac:dyDescent="0.25">
      <c r="E11" s="7"/>
      <c r="F11" s="8" t="s">
        <v>5</v>
      </c>
      <c r="H11" s="9"/>
    </row>
    <row r="12" spans="5:8" ht="37.5" customHeight="1" x14ac:dyDescent="0.25">
      <c r="E12" s="7"/>
      <c r="F12" s="97" t="s">
        <v>6</v>
      </c>
      <c r="G12" s="97"/>
      <c r="H12" s="97"/>
    </row>
    <row r="13" spans="5:8" ht="15" customHeight="1" x14ac:dyDescent="0.25">
      <c r="E13" s="7"/>
      <c r="F13" s="98"/>
      <c r="G13" s="98"/>
      <c r="H13" s="98"/>
    </row>
    <row r="14" spans="5:8" ht="18" customHeight="1" x14ac:dyDescent="0.25">
      <c r="E14" s="7"/>
      <c r="F14" s="10"/>
      <c r="G14" s="10"/>
      <c r="H14" s="11"/>
    </row>
    <row r="15" spans="5:8" ht="23.25" customHeight="1" x14ac:dyDescent="0.25">
      <c r="E15" s="7"/>
      <c r="F15" s="12" t="s">
        <v>7</v>
      </c>
      <c r="H15" s="9"/>
    </row>
    <row r="16" spans="5:8" ht="23.25" customHeight="1" x14ac:dyDescent="0.25">
      <c r="E16" s="7"/>
      <c r="F16" s="10"/>
      <c r="G16" s="10"/>
      <c r="H16" s="11"/>
    </row>
    <row r="17" spans="1:8" ht="23.25" customHeight="1" x14ac:dyDescent="0.25">
      <c r="E17" s="7"/>
      <c r="F17" s="12" t="s">
        <v>4</v>
      </c>
      <c r="H17" s="9"/>
    </row>
    <row r="18" spans="1:8" ht="23.25" customHeight="1" x14ac:dyDescent="0.25">
      <c r="E18" s="7"/>
      <c r="H18" s="9"/>
    </row>
    <row r="19" spans="1:8" x14ac:dyDescent="0.25">
      <c r="E19" s="7"/>
      <c r="F19" s="8" t="s">
        <v>5</v>
      </c>
    </row>
    <row r="20" spans="1:8" x14ac:dyDescent="0.25">
      <c r="B20" s="8"/>
      <c r="C20" s="8"/>
      <c r="D20" s="8"/>
      <c r="F20" s="13"/>
      <c r="G20" s="13"/>
      <c r="H20" s="13"/>
    </row>
    <row r="21" spans="1:8" x14ac:dyDescent="0.25">
      <c r="A21" s="12"/>
      <c r="B21" s="8"/>
      <c r="C21" s="8"/>
      <c r="D21" s="8"/>
      <c r="F21" s="12" t="s">
        <v>8</v>
      </c>
    </row>
    <row r="22" spans="1:8" x14ac:dyDescent="0.25">
      <c r="B22" s="8"/>
      <c r="C22" s="8"/>
      <c r="D22" s="8"/>
      <c r="F22" s="10"/>
      <c r="G22" s="10"/>
      <c r="H22" s="10"/>
    </row>
    <row r="23" spans="1:8" x14ac:dyDescent="0.25">
      <c r="A23" s="12"/>
      <c r="B23" s="8"/>
      <c r="C23" s="8"/>
      <c r="D23" s="8"/>
      <c r="F23" s="12" t="s">
        <v>7</v>
      </c>
      <c r="G23" s="12"/>
      <c r="H23" s="12"/>
    </row>
    <row r="24" spans="1:8" x14ac:dyDescent="0.25">
      <c r="B24" s="8"/>
      <c r="C24" s="8"/>
      <c r="D24" s="8"/>
      <c r="F24" s="10"/>
      <c r="G24" s="10"/>
      <c r="H24" s="10"/>
    </row>
    <row r="25" spans="1:8" x14ac:dyDescent="0.25">
      <c r="A25" s="12"/>
      <c r="B25" s="8"/>
      <c r="C25" s="8"/>
      <c r="D25" s="8"/>
      <c r="F25" s="12" t="s">
        <v>4</v>
      </c>
      <c r="G25" s="12"/>
      <c r="H25" s="12"/>
    </row>
    <row r="26" spans="1:8" x14ac:dyDescent="0.25">
      <c r="A26" s="12"/>
      <c r="B26" s="8"/>
      <c r="C26" s="8"/>
      <c r="D26" s="8"/>
      <c r="F26" s="12"/>
      <c r="G26" s="14" t="s">
        <v>9</v>
      </c>
      <c r="H26" s="15"/>
    </row>
    <row r="27" spans="1:8" x14ac:dyDescent="0.25">
      <c r="A27" s="12"/>
      <c r="B27" s="8"/>
      <c r="C27" s="8"/>
      <c r="D27" s="8"/>
      <c r="F27" s="12"/>
      <c r="G27" s="14" t="s">
        <v>10</v>
      </c>
      <c r="H27" s="15"/>
    </row>
    <row r="28" spans="1:8" x14ac:dyDescent="0.25">
      <c r="A28" s="12"/>
      <c r="B28" s="8"/>
      <c r="C28" s="8"/>
      <c r="D28" s="8"/>
      <c r="F28" s="12"/>
      <c r="G28" s="14" t="s">
        <v>11</v>
      </c>
      <c r="H28" s="14" t="s">
        <v>12</v>
      </c>
    </row>
    <row r="29" spans="1:8" ht="20.25" customHeight="1" x14ac:dyDescent="0.25">
      <c r="A29" s="12"/>
      <c r="B29" s="8"/>
      <c r="C29" s="8"/>
      <c r="D29" s="8"/>
      <c r="F29" s="12"/>
      <c r="G29" s="99" t="s">
        <v>13</v>
      </c>
      <c r="H29" s="100"/>
    </row>
    <row r="31" spans="1:8" x14ac:dyDescent="0.25">
      <c r="B31" s="92"/>
      <c r="C31" s="92"/>
      <c r="D31" s="16"/>
      <c r="E31" s="17"/>
      <c r="F31" s="18"/>
      <c r="G31" s="93" t="s">
        <v>14</v>
      </c>
      <c r="H31" s="94"/>
    </row>
    <row r="32" spans="1:8" ht="64.5" customHeight="1" x14ac:dyDescent="0.25">
      <c r="A32" s="19" t="s">
        <v>15</v>
      </c>
      <c r="B32" s="90" t="s">
        <v>16</v>
      </c>
      <c r="C32" s="90"/>
      <c r="D32" s="90"/>
      <c r="E32" s="91"/>
      <c r="F32" s="20" t="s">
        <v>17</v>
      </c>
      <c r="G32" s="85">
        <v>42204729</v>
      </c>
      <c r="H32" s="85"/>
    </row>
    <row r="33" spans="1:9" ht="20.25" customHeight="1" x14ac:dyDescent="0.25">
      <c r="A33" s="19" t="s">
        <v>18</v>
      </c>
      <c r="B33" s="76" t="s">
        <v>19</v>
      </c>
      <c r="C33" s="76"/>
      <c r="D33" s="76"/>
      <c r="E33" s="76"/>
      <c r="F33" s="20" t="s">
        <v>20</v>
      </c>
      <c r="G33" s="85">
        <v>150</v>
      </c>
      <c r="H33" s="85"/>
    </row>
    <row r="34" spans="1:9" ht="18.75" customHeight="1" x14ac:dyDescent="0.25">
      <c r="A34" s="19" t="s">
        <v>21</v>
      </c>
      <c r="B34" s="76" t="s">
        <v>22</v>
      </c>
      <c r="C34" s="76"/>
      <c r="D34" s="76"/>
      <c r="E34" s="76"/>
      <c r="F34" s="20" t="s">
        <v>23</v>
      </c>
      <c r="G34" s="85">
        <v>5910100000</v>
      </c>
      <c r="H34" s="85"/>
    </row>
    <row r="35" spans="1:9" x14ac:dyDescent="0.25">
      <c r="A35" s="19" t="s">
        <v>24</v>
      </c>
      <c r="B35" s="76" t="s">
        <v>25</v>
      </c>
      <c r="C35" s="76"/>
      <c r="D35" s="76"/>
      <c r="E35" s="76"/>
      <c r="F35" s="20" t="s">
        <v>26</v>
      </c>
      <c r="G35" s="85">
        <v>17184</v>
      </c>
      <c r="H35" s="85"/>
    </row>
    <row r="36" spans="1:9" ht="18" customHeight="1" x14ac:dyDescent="0.25">
      <c r="A36" s="19" t="s">
        <v>27</v>
      </c>
      <c r="B36" s="76" t="s">
        <v>28</v>
      </c>
      <c r="C36" s="76"/>
      <c r="D36" s="76"/>
      <c r="E36" s="76"/>
      <c r="F36" s="20" t="s">
        <v>29</v>
      </c>
      <c r="G36" s="85">
        <v>91000</v>
      </c>
      <c r="H36" s="85"/>
    </row>
    <row r="37" spans="1:9" ht="19.5" customHeight="1" x14ac:dyDescent="0.25">
      <c r="A37" s="19" t="s">
        <v>30</v>
      </c>
      <c r="B37" s="76" t="s">
        <v>31</v>
      </c>
      <c r="C37" s="76"/>
      <c r="D37" s="76"/>
      <c r="E37" s="76"/>
      <c r="F37" s="21" t="s">
        <v>32</v>
      </c>
      <c r="G37" s="85" t="s">
        <v>33</v>
      </c>
      <c r="H37" s="85"/>
    </row>
    <row r="38" spans="1:9" ht="18.75" customHeight="1" x14ac:dyDescent="0.25">
      <c r="A38" s="19" t="s">
        <v>34</v>
      </c>
      <c r="B38" s="86" t="s">
        <v>35</v>
      </c>
      <c r="C38" s="87"/>
      <c r="D38" s="22"/>
      <c r="E38" s="23"/>
      <c r="F38" s="88" t="s">
        <v>36</v>
      </c>
      <c r="G38" s="86"/>
      <c r="H38" s="87"/>
    </row>
    <row r="39" spans="1:9" ht="18.75" customHeight="1" x14ac:dyDescent="0.25">
      <c r="A39" s="19" t="s">
        <v>37</v>
      </c>
      <c r="B39" s="86" t="s">
        <v>38</v>
      </c>
      <c r="C39" s="87"/>
      <c r="D39" s="24"/>
      <c r="E39" s="23"/>
      <c r="F39" s="88" t="s">
        <v>39</v>
      </c>
      <c r="G39" s="86"/>
      <c r="H39" s="87"/>
    </row>
    <row r="40" spans="1:9" ht="18.75" customHeight="1" x14ac:dyDescent="0.25">
      <c r="A40" s="19" t="s">
        <v>40</v>
      </c>
      <c r="B40" s="76" t="s">
        <v>41</v>
      </c>
      <c r="C40" s="76"/>
      <c r="D40" s="76"/>
      <c r="E40" s="76"/>
      <c r="F40" s="76"/>
      <c r="G40" s="76"/>
      <c r="H40" s="76"/>
      <c r="I40" s="89"/>
    </row>
    <row r="41" spans="1:9" ht="18.75" customHeight="1" x14ac:dyDescent="0.25">
      <c r="A41" s="19" t="s">
        <v>42</v>
      </c>
      <c r="B41" s="84" t="s">
        <v>43</v>
      </c>
      <c r="C41" s="84"/>
      <c r="D41" s="84"/>
      <c r="E41" s="84"/>
      <c r="F41" s="1"/>
      <c r="G41" s="1"/>
      <c r="H41" s="1"/>
      <c r="I41" s="2"/>
    </row>
    <row r="42" spans="1:9" ht="19.5" customHeight="1" x14ac:dyDescent="0.25">
      <c r="A42" s="19" t="s">
        <v>44</v>
      </c>
      <c r="B42" s="76" t="s">
        <v>45</v>
      </c>
      <c r="C42" s="76"/>
      <c r="D42" s="76"/>
      <c r="E42" s="76"/>
      <c r="F42" s="3"/>
      <c r="G42" s="3"/>
      <c r="H42" s="3"/>
      <c r="I42" s="4"/>
    </row>
    <row r="43" spans="1:9" ht="12" customHeight="1" x14ac:dyDescent="0.25">
      <c r="A43" s="77"/>
      <c r="B43" s="78"/>
      <c r="C43" s="78"/>
      <c r="D43" s="78"/>
      <c r="E43" s="78"/>
      <c r="F43" s="78"/>
      <c r="G43" s="78"/>
      <c r="H43" s="78"/>
    </row>
    <row r="44" spans="1:9" x14ac:dyDescent="0.25">
      <c r="A44" s="77" t="s">
        <v>46</v>
      </c>
      <c r="B44" s="77"/>
      <c r="C44" s="77"/>
      <c r="D44" s="77"/>
      <c r="E44" s="77"/>
      <c r="F44" s="77"/>
      <c r="G44" s="77"/>
      <c r="H44" s="77"/>
    </row>
    <row r="45" spans="1:9" ht="15.75" customHeight="1" x14ac:dyDescent="0.25">
      <c r="A45" s="79" t="s">
        <v>47</v>
      </c>
      <c r="B45" s="79"/>
      <c r="C45" s="79"/>
      <c r="D45" s="79"/>
      <c r="E45" s="79"/>
      <c r="F45" s="79"/>
      <c r="G45" s="79"/>
      <c r="H45" s="79"/>
    </row>
    <row r="46" spans="1:9" ht="18" customHeight="1" x14ac:dyDescent="0.25">
      <c r="A46" s="25"/>
      <c r="B46" s="26"/>
      <c r="C46" s="25"/>
      <c r="D46" s="25"/>
      <c r="E46" s="25"/>
      <c r="F46" s="25"/>
      <c r="G46" s="25"/>
      <c r="H46" s="25" t="s">
        <v>48</v>
      </c>
    </row>
    <row r="47" spans="1:9" s="27" customFormat="1" ht="18.75" customHeight="1" x14ac:dyDescent="0.25">
      <c r="A47" s="80" t="s">
        <v>49</v>
      </c>
      <c r="B47" s="81" t="s">
        <v>50</v>
      </c>
      <c r="C47" s="81" t="s">
        <v>51</v>
      </c>
      <c r="D47" s="82" t="s">
        <v>52</v>
      </c>
      <c r="E47" s="81" t="s">
        <v>53</v>
      </c>
      <c r="F47" s="81"/>
      <c r="G47" s="81"/>
      <c r="H47" s="81"/>
    </row>
    <row r="48" spans="1:9" s="27" customFormat="1" ht="54.75" customHeight="1" x14ac:dyDescent="0.25">
      <c r="A48" s="80"/>
      <c r="B48" s="81"/>
      <c r="C48" s="81"/>
      <c r="D48" s="83"/>
      <c r="E48" s="28" t="s">
        <v>54</v>
      </c>
      <c r="F48" s="28" t="s">
        <v>55</v>
      </c>
      <c r="G48" s="28" t="s">
        <v>56</v>
      </c>
      <c r="H48" s="28" t="s">
        <v>57</v>
      </c>
    </row>
    <row r="49" spans="1:15" s="12" customFormat="1" ht="15" x14ac:dyDescent="0.25">
      <c r="A49" s="15">
        <v>1</v>
      </c>
      <c r="B49" s="29">
        <v>2</v>
      </c>
      <c r="C49" s="29">
        <v>3</v>
      </c>
      <c r="D49" s="29">
        <v>4</v>
      </c>
      <c r="E49" s="29">
        <v>5</v>
      </c>
      <c r="F49" s="29">
        <v>6</v>
      </c>
      <c r="G49" s="29">
        <v>7</v>
      </c>
      <c r="H49" s="29">
        <v>8</v>
      </c>
    </row>
    <row r="50" spans="1:15" x14ac:dyDescent="0.25">
      <c r="A50" s="73" t="s">
        <v>58</v>
      </c>
      <c r="B50" s="73"/>
      <c r="C50" s="73"/>
      <c r="D50" s="73"/>
      <c r="E50" s="73"/>
      <c r="F50" s="73"/>
      <c r="G50" s="73"/>
      <c r="H50" s="73"/>
    </row>
    <row r="51" spans="1:15" s="30" customFormat="1" ht="18.75" customHeight="1" x14ac:dyDescent="0.25">
      <c r="A51" s="74" t="s">
        <v>59</v>
      </c>
      <c r="B51" s="74"/>
      <c r="C51" s="74"/>
      <c r="D51" s="74"/>
      <c r="E51" s="74"/>
      <c r="F51" s="74"/>
      <c r="G51" s="74"/>
      <c r="H51" s="74"/>
    </row>
    <row r="52" spans="1:15" s="30" customFormat="1" ht="18.75" customHeight="1" x14ac:dyDescent="0.25">
      <c r="A52" s="31" t="s">
        <v>60</v>
      </c>
      <c r="B52" s="32">
        <v>1000</v>
      </c>
      <c r="C52" s="33">
        <f>C53+C54</f>
        <v>70093</v>
      </c>
      <c r="D52" s="33">
        <f>E52+F52+G52+H52</f>
        <v>66337</v>
      </c>
      <c r="E52" s="34">
        <f>E53+E54</f>
        <v>15973.5</v>
      </c>
      <c r="F52" s="33">
        <f>F53+F54</f>
        <v>16049.7</v>
      </c>
      <c r="G52" s="33">
        <f>G53+G54</f>
        <v>17156.900000000001</v>
      </c>
      <c r="H52" s="33">
        <f>H53+H54</f>
        <v>17156.900000000001</v>
      </c>
      <c r="O52" s="35"/>
    </row>
    <row r="53" spans="1:15" s="30" customFormat="1" ht="35.25" customHeight="1" x14ac:dyDescent="0.25">
      <c r="A53" s="36" t="s">
        <v>61</v>
      </c>
      <c r="B53" s="37">
        <v>1001</v>
      </c>
      <c r="C53" s="33">
        <v>70093</v>
      </c>
      <c r="D53" s="33">
        <f>E53+F53+G53+H53</f>
        <v>66337</v>
      </c>
      <c r="E53" s="34">
        <v>15973.5</v>
      </c>
      <c r="F53" s="38">
        <v>16049.7</v>
      </c>
      <c r="G53" s="33">
        <v>17156.900000000001</v>
      </c>
      <c r="H53" s="33">
        <v>17156.900000000001</v>
      </c>
      <c r="O53" s="35"/>
    </row>
    <row r="54" spans="1:15" s="30" customFormat="1" ht="37.5" customHeight="1" x14ac:dyDescent="0.25">
      <c r="A54" s="36" t="s">
        <v>62</v>
      </c>
      <c r="B54" s="37">
        <v>1002</v>
      </c>
      <c r="C54" s="33">
        <v>0</v>
      </c>
      <c r="D54" s="33">
        <f>E54+F54+G54+H54</f>
        <v>0</v>
      </c>
      <c r="E54" s="34"/>
      <c r="F54" s="38"/>
      <c r="G54" s="33"/>
      <c r="H54" s="33"/>
      <c r="O54" s="35"/>
    </row>
    <row r="55" spans="1:15" s="30" customFormat="1" x14ac:dyDescent="0.25">
      <c r="A55" s="31" t="s">
        <v>63</v>
      </c>
      <c r="B55" s="32">
        <v>1010</v>
      </c>
      <c r="C55" s="33">
        <f t="shared" ref="C55:H55" si="0">SUM(C56:C63)</f>
        <v>22540.799999999999</v>
      </c>
      <c r="D55" s="33">
        <f t="shared" si="0"/>
        <v>20423.099999999999</v>
      </c>
      <c r="E55" s="33">
        <f t="shared" si="0"/>
        <v>5056.2000000000007</v>
      </c>
      <c r="F55" s="33">
        <f t="shared" si="0"/>
        <v>4935.5000000000009</v>
      </c>
      <c r="G55" s="33">
        <f t="shared" si="0"/>
        <v>4900.5</v>
      </c>
      <c r="H55" s="33">
        <f t="shared" si="0"/>
        <v>5530.9</v>
      </c>
    </row>
    <row r="56" spans="1:15" s="30" customFormat="1" ht="37.5" x14ac:dyDescent="0.25">
      <c r="A56" s="36" t="s">
        <v>64</v>
      </c>
      <c r="B56" s="37">
        <v>1011</v>
      </c>
      <c r="C56" s="33">
        <v>74.8</v>
      </c>
      <c r="D56" s="33">
        <f>E56+F56+G56+H56</f>
        <v>271.39999999999998</v>
      </c>
      <c r="E56" s="34">
        <v>107.4</v>
      </c>
      <c r="F56" s="33">
        <v>46.8</v>
      </c>
      <c r="G56" s="33">
        <v>51.1</v>
      </c>
      <c r="H56" s="33">
        <v>66.099999999999994</v>
      </c>
    </row>
    <row r="57" spans="1:15" s="30" customFormat="1" x14ac:dyDescent="0.25">
      <c r="A57" s="36" t="s">
        <v>65</v>
      </c>
      <c r="B57" s="37">
        <v>1012</v>
      </c>
      <c r="C57" s="33">
        <v>0</v>
      </c>
      <c r="D57" s="33">
        <f>E57+F57+G57+H57</f>
        <v>0</v>
      </c>
      <c r="E57" s="34"/>
      <c r="F57" s="33"/>
      <c r="G57" s="33"/>
      <c r="H57" s="33"/>
    </row>
    <row r="58" spans="1:15" s="30" customFormat="1" x14ac:dyDescent="0.25">
      <c r="A58" s="36" t="s">
        <v>66</v>
      </c>
      <c r="B58" s="37">
        <v>1013</v>
      </c>
      <c r="C58" s="33"/>
      <c r="D58" s="33">
        <f>E58+F58+G58+H58</f>
        <v>0</v>
      </c>
      <c r="E58" s="34"/>
      <c r="F58" s="33"/>
      <c r="G58" s="33"/>
      <c r="H58" s="33"/>
    </row>
    <row r="59" spans="1:15" s="30" customFormat="1" x14ac:dyDescent="0.25">
      <c r="A59" s="36" t="s">
        <v>67</v>
      </c>
      <c r="B59" s="37">
        <v>1014</v>
      </c>
      <c r="C59" s="33">
        <v>12852.4</v>
      </c>
      <c r="D59" s="33">
        <f>E59+F59+G59+H59</f>
        <v>13563</v>
      </c>
      <c r="E59" s="5">
        <v>3297.9</v>
      </c>
      <c r="F59" s="5">
        <v>3237.8</v>
      </c>
      <c r="G59" s="5">
        <v>3198.5</v>
      </c>
      <c r="H59" s="5">
        <v>3828.8</v>
      </c>
    </row>
    <row r="60" spans="1:15" s="30" customFormat="1" ht="37.5" x14ac:dyDescent="0.25">
      <c r="A60" s="36" t="s">
        <v>68</v>
      </c>
      <c r="B60" s="37">
        <v>1015</v>
      </c>
      <c r="C60" s="33">
        <v>8949.2999999999993</v>
      </c>
      <c r="D60" s="33">
        <f>E60+F60+G60+H60</f>
        <v>5883.2</v>
      </c>
      <c r="E60" s="34">
        <v>1470.8</v>
      </c>
      <c r="F60" s="33">
        <v>1470.8</v>
      </c>
      <c r="G60" s="33">
        <v>1470.8</v>
      </c>
      <c r="H60" s="33">
        <v>1470.8</v>
      </c>
    </row>
    <row r="61" spans="1:15" s="30" customFormat="1" ht="17.25" customHeight="1" x14ac:dyDescent="0.25">
      <c r="A61" s="39" t="s">
        <v>69</v>
      </c>
      <c r="B61" s="37">
        <v>1016</v>
      </c>
      <c r="C61" s="33">
        <v>660.8</v>
      </c>
      <c r="D61" s="33">
        <f t="shared" ref="D61:D106" si="1">E61+F61+G61+H61</f>
        <v>705.5</v>
      </c>
      <c r="E61" s="34">
        <v>180.1</v>
      </c>
      <c r="F61" s="33">
        <v>180.1</v>
      </c>
      <c r="G61" s="33">
        <v>180.1</v>
      </c>
      <c r="H61" s="33">
        <v>165.2</v>
      </c>
    </row>
    <row r="62" spans="1:15" s="30" customFormat="1" ht="37.5" x14ac:dyDescent="0.25">
      <c r="A62" s="36" t="s">
        <v>70</v>
      </c>
      <c r="B62" s="37">
        <v>1017</v>
      </c>
      <c r="C62" s="33">
        <v>0</v>
      </c>
      <c r="D62" s="33">
        <f t="shared" si="1"/>
        <v>0</v>
      </c>
      <c r="E62" s="34"/>
      <c r="F62" s="33"/>
      <c r="G62" s="33"/>
      <c r="H62" s="33"/>
    </row>
    <row r="63" spans="1:15" s="30" customFormat="1" ht="37.5" x14ac:dyDescent="0.25">
      <c r="A63" s="36" t="s">
        <v>71</v>
      </c>
      <c r="B63" s="37">
        <v>1018</v>
      </c>
      <c r="C63" s="33">
        <v>3.5</v>
      </c>
      <c r="D63" s="33">
        <f>E63+F63+G63+H63</f>
        <v>0</v>
      </c>
      <c r="E63" s="34"/>
      <c r="F63" s="33"/>
      <c r="G63" s="33"/>
      <c r="H63" s="33"/>
    </row>
    <row r="64" spans="1:15" ht="37.5" x14ac:dyDescent="0.25">
      <c r="A64" s="23" t="s">
        <v>72</v>
      </c>
      <c r="B64" s="40">
        <v>1019</v>
      </c>
      <c r="C64" s="20"/>
      <c r="D64" s="20"/>
      <c r="E64" s="20"/>
      <c r="F64" s="20"/>
      <c r="G64" s="20"/>
      <c r="H64" s="20"/>
    </row>
    <row r="65" spans="1:20" s="30" customFormat="1" ht="19.5" customHeight="1" x14ac:dyDescent="0.25">
      <c r="A65" s="31" t="s">
        <v>73</v>
      </c>
      <c r="B65" s="32">
        <v>1020</v>
      </c>
      <c r="C65" s="33">
        <f>C66+C68</f>
        <v>1320.9</v>
      </c>
      <c r="D65" s="33">
        <f t="shared" si="1"/>
        <v>1090.3999999999999</v>
      </c>
      <c r="E65" s="33">
        <f>E66+E68</f>
        <v>287</v>
      </c>
      <c r="F65" s="33">
        <f t="shared" ref="F65:H65" si="2">F66+F68</f>
        <v>267.8</v>
      </c>
      <c r="G65" s="33">
        <f t="shared" si="2"/>
        <v>267.8</v>
      </c>
      <c r="H65" s="33">
        <f t="shared" si="2"/>
        <v>267.8</v>
      </c>
    </row>
    <row r="66" spans="1:20" ht="41.25" customHeight="1" x14ac:dyDescent="0.3">
      <c r="A66" s="41" t="s">
        <v>74</v>
      </c>
      <c r="B66" s="37">
        <v>1021</v>
      </c>
      <c r="C66" s="33">
        <v>1317.4</v>
      </c>
      <c r="D66" s="33">
        <f t="shared" si="1"/>
        <v>1090.3999999999999</v>
      </c>
      <c r="E66" s="33">
        <v>287</v>
      </c>
      <c r="F66" s="33">
        <v>267.8</v>
      </c>
      <c r="G66" s="33">
        <v>267.8</v>
      </c>
      <c r="H66" s="33">
        <v>267.8</v>
      </c>
    </row>
    <row r="67" spans="1:20" ht="57.75" customHeight="1" x14ac:dyDescent="0.3">
      <c r="A67" s="41" t="s">
        <v>75</v>
      </c>
      <c r="B67" s="37" t="s">
        <v>76</v>
      </c>
      <c r="C67" s="33">
        <v>330</v>
      </c>
      <c r="D67" s="33">
        <f t="shared" si="1"/>
        <v>300</v>
      </c>
      <c r="E67" s="33">
        <v>75</v>
      </c>
      <c r="F67" s="33">
        <v>75</v>
      </c>
      <c r="G67" s="33">
        <v>75</v>
      </c>
      <c r="H67" s="33">
        <v>75</v>
      </c>
    </row>
    <row r="68" spans="1:20" ht="21" customHeight="1" x14ac:dyDescent="0.3">
      <c r="A68" s="41" t="s">
        <v>77</v>
      </c>
      <c r="B68" s="37">
        <v>1022</v>
      </c>
      <c r="C68" s="33">
        <v>3.5</v>
      </c>
      <c r="D68" s="33">
        <f t="shared" si="1"/>
        <v>0</v>
      </c>
      <c r="E68" s="33"/>
      <c r="F68" s="33"/>
      <c r="G68" s="33"/>
      <c r="H68" s="33"/>
    </row>
    <row r="69" spans="1:20" s="30" customFormat="1" ht="19.5" customHeight="1" x14ac:dyDescent="0.25">
      <c r="A69" s="31" t="s">
        <v>78</v>
      </c>
      <c r="B69" s="32">
        <v>1030</v>
      </c>
      <c r="C69" s="33">
        <f>C70</f>
        <v>2133.9</v>
      </c>
      <c r="D69" s="33">
        <f t="shared" si="1"/>
        <v>1280.8</v>
      </c>
      <c r="E69" s="33">
        <f>E70</f>
        <v>320.2</v>
      </c>
      <c r="F69" s="33">
        <f>F70</f>
        <v>320.2</v>
      </c>
      <c r="G69" s="33">
        <f>G70</f>
        <v>320.2</v>
      </c>
      <c r="H69" s="33">
        <f>H70</f>
        <v>320.2</v>
      </c>
      <c r="I69" s="33">
        <f t="shared" ref="I69:N69" si="3">G69*100/F69</f>
        <v>100</v>
      </c>
      <c r="J69" s="33">
        <f t="shared" si="3"/>
        <v>100</v>
      </c>
      <c r="K69" s="33">
        <f t="shared" si="3"/>
        <v>31.230480949406623</v>
      </c>
      <c r="L69" s="33">
        <f t="shared" si="3"/>
        <v>100</v>
      </c>
      <c r="M69" s="33">
        <f t="shared" si="3"/>
        <v>31.230480949406623</v>
      </c>
      <c r="N69" s="33">
        <f t="shared" si="3"/>
        <v>320.2</v>
      </c>
    </row>
    <row r="70" spans="1:20" s="30" customFormat="1" ht="19.5" customHeight="1" x14ac:dyDescent="0.25">
      <c r="A70" s="36" t="s">
        <v>79</v>
      </c>
      <c r="B70" s="37">
        <v>1031</v>
      </c>
      <c r="C70" s="33">
        <v>2133.9</v>
      </c>
      <c r="D70" s="33">
        <f>E70+F70+G70+H70</f>
        <v>1280.8</v>
      </c>
      <c r="E70" s="33">
        <v>320.2</v>
      </c>
      <c r="F70" s="33">
        <v>320.2</v>
      </c>
      <c r="G70" s="33">
        <v>320.2</v>
      </c>
      <c r="H70" s="33">
        <v>320.2</v>
      </c>
    </row>
    <row r="71" spans="1:20" s="30" customFormat="1" ht="19.5" customHeight="1" x14ac:dyDescent="0.25">
      <c r="A71" s="31" t="s">
        <v>80</v>
      </c>
      <c r="B71" s="32">
        <v>1040</v>
      </c>
      <c r="C71" s="33">
        <f t="shared" ref="C71:H71" si="4">C52+C55+C65+C69</f>
        <v>96088.599999999991</v>
      </c>
      <c r="D71" s="33">
        <f t="shared" si="4"/>
        <v>89131.3</v>
      </c>
      <c r="E71" s="33">
        <f t="shared" si="4"/>
        <v>21636.9</v>
      </c>
      <c r="F71" s="33">
        <f t="shared" si="4"/>
        <v>21573.200000000001</v>
      </c>
      <c r="G71" s="33">
        <f t="shared" si="4"/>
        <v>22645.4</v>
      </c>
      <c r="H71" s="33">
        <f t="shared" si="4"/>
        <v>23275.800000000003</v>
      </c>
    </row>
    <row r="72" spans="1:20" ht="16.5" customHeight="1" x14ac:dyDescent="0.25">
      <c r="A72" s="31" t="s">
        <v>81</v>
      </c>
      <c r="B72" s="32">
        <v>1050</v>
      </c>
      <c r="C72" s="33">
        <f>C73+C74+C75+C80+C81+C82+C83+C84+C79</f>
        <v>75970.799999999988</v>
      </c>
      <c r="D72" s="33">
        <f>E72+F72+G72+H72</f>
        <v>76757</v>
      </c>
      <c r="E72" s="33">
        <f>E73+E74+E75+E79+E80+E81+E82+E83+E84</f>
        <v>19105.599999999999</v>
      </c>
      <c r="F72" s="33">
        <f>F73+F74+F75+F79+F80+F81+F82+F83+F84</f>
        <v>19315</v>
      </c>
      <c r="G72" s="33">
        <f>G73+G74+G75+G79+G80+G81+G82+G83+G84</f>
        <v>18582.7</v>
      </c>
      <c r="H72" s="33">
        <f>H73+H74+H75+H79+H80+H81+H82+H83+H84</f>
        <v>19753.699999999997</v>
      </c>
      <c r="I72" s="8">
        <v>24763</v>
      </c>
      <c r="J72" s="42">
        <f>I72-F72</f>
        <v>5448</v>
      </c>
    </row>
    <row r="73" spans="1:20" ht="21" customHeight="1" x14ac:dyDescent="0.3">
      <c r="A73" s="36" t="s">
        <v>82</v>
      </c>
      <c r="B73" s="37">
        <v>1051</v>
      </c>
      <c r="C73" s="33">
        <v>44455.9</v>
      </c>
      <c r="D73" s="33">
        <f>E73+F73+G73+H73</f>
        <v>40943.4</v>
      </c>
      <c r="E73" s="43">
        <v>10564.5</v>
      </c>
      <c r="F73" s="43">
        <v>10565.6</v>
      </c>
      <c r="G73" s="43">
        <v>9883.9</v>
      </c>
      <c r="H73" s="43">
        <v>9929.4</v>
      </c>
      <c r="J73" s="42"/>
    </row>
    <row r="74" spans="1:20" ht="21.75" customHeight="1" x14ac:dyDescent="0.3">
      <c r="A74" s="36" t="s">
        <v>83</v>
      </c>
      <c r="B74" s="37">
        <v>1052</v>
      </c>
      <c r="C74" s="33">
        <v>9780.1</v>
      </c>
      <c r="D74" s="33">
        <f>E74+F74+G74+H74</f>
        <v>9007.5</v>
      </c>
      <c r="E74" s="43">
        <v>2324.1999999999998</v>
      </c>
      <c r="F74" s="43">
        <v>2324.5</v>
      </c>
      <c r="G74" s="43">
        <v>2174.4</v>
      </c>
      <c r="H74" s="43">
        <v>2184.4</v>
      </c>
      <c r="J74" s="42"/>
    </row>
    <row r="75" spans="1:20" x14ac:dyDescent="0.25">
      <c r="A75" s="36" t="s">
        <v>84</v>
      </c>
      <c r="B75" s="44">
        <v>1053</v>
      </c>
      <c r="C75" s="33">
        <f>C76+C78+C77</f>
        <v>11930.7</v>
      </c>
      <c r="D75" s="33">
        <f>E75+F75+G75+H75</f>
        <v>12407</v>
      </c>
      <c r="E75" s="34">
        <f>E76+E77+E78</f>
        <v>3125.5</v>
      </c>
      <c r="F75" s="34">
        <f>F76+F77+F78</f>
        <v>3150.5</v>
      </c>
      <c r="G75" s="34">
        <f>G76+G77+G78</f>
        <v>3065.5</v>
      </c>
      <c r="H75" s="34">
        <f>H76+H77+H78</f>
        <v>3065.5</v>
      </c>
    </row>
    <row r="76" spans="1:20" ht="56.25" x14ac:dyDescent="0.25">
      <c r="A76" s="36" t="s">
        <v>85</v>
      </c>
      <c r="B76" s="44" t="s">
        <v>86</v>
      </c>
      <c r="C76" s="33">
        <v>710</v>
      </c>
      <c r="D76" s="33">
        <f t="shared" ref="D76:D81" si="5">E76+F76+G76+H76</f>
        <v>945</v>
      </c>
      <c r="E76" s="45">
        <v>260</v>
      </c>
      <c r="F76" s="46">
        <v>285</v>
      </c>
      <c r="G76" s="33">
        <v>200</v>
      </c>
      <c r="H76" s="33">
        <v>200</v>
      </c>
    </row>
    <row r="77" spans="1:20" x14ac:dyDescent="0.25">
      <c r="A77" s="36" t="s">
        <v>87</v>
      </c>
      <c r="B77" s="44" t="s">
        <v>88</v>
      </c>
      <c r="C77" s="33">
        <v>10015.1</v>
      </c>
      <c r="D77" s="33">
        <f t="shared" si="5"/>
        <v>10156.799999999999</v>
      </c>
      <c r="E77" s="34">
        <v>2539.1999999999998</v>
      </c>
      <c r="F77" s="34">
        <v>2539.1999999999998</v>
      </c>
      <c r="G77" s="33">
        <v>2539.1999999999998</v>
      </c>
      <c r="H77" s="33">
        <v>2539.1999999999998</v>
      </c>
    </row>
    <row r="78" spans="1:20" x14ac:dyDescent="0.25">
      <c r="A78" s="36" t="s">
        <v>89</v>
      </c>
      <c r="B78" s="44" t="s">
        <v>90</v>
      </c>
      <c r="C78" s="33">
        <v>1205.5999999999999</v>
      </c>
      <c r="D78" s="33">
        <f t="shared" si="5"/>
        <v>1305.2</v>
      </c>
      <c r="E78" s="34">
        <v>326.3</v>
      </c>
      <c r="F78" s="34">
        <v>326.3</v>
      </c>
      <c r="G78" s="33">
        <v>326.3</v>
      </c>
      <c r="H78" s="33">
        <v>326.3</v>
      </c>
    </row>
    <row r="79" spans="1:20" ht="19.5" customHeight="1" x14ac:dyDescent="0.25">
      <c r="A79" s="36" t="s">
        <v>91</v>
      </c>
      <c r="B79" s="37">
        <v>1054</v>
      </c>
      <c r="C79" s="33">
        <v>2253.1999999999998</v>
      </c>
      <c r="D79" s="33">
        <f t="shared" si="5"/>
        <v>2497.1999999999998</v>
      </c>
      <c r="E79" s="34">
        <v>982.8</v>
      </c>
      <c r="F79" s="47">
        <v>278</v>
      </c>
      <c r="G79" s="33">
        <v>291</v>
      </c>
      <c r="H79" s="33">
        <v>945.4</v>
      </c>
      <c r="O79" s="42"/>
    </row>
    <row r="80" spans="1:20" ht="131.25" x14ac:dyDescent="0.25">
      <c r="A80" s="36" t="s">
        <v>92</v>
      </c>
      <c r="B80" s="44">
        <v>1055</v>
      </c>
      <c r="C80" s="33">
        <v>4811.7</v>
      </c>
      <c r="D80" s="33">
        <f t="shared" si="5"/>
        <v>9360.6</v>
      </c>
      <c r="E80" s="34">
        <f>331.6+1000+150</f>
        <v>1481.6</v>
      </c>
      <c r="F80" s="46">
        <f>675+1500+150+40</f>
        <v>2365</v>
      </c>
      <c r="G80" s="33">
        <f>427+2000+150-42</f>
        <v>2535</v>
      </c>
      <c r="H80" s="33">
        <f>675+2300+4</f>
        <v>2979</v>
      </c>
      <c r="O80" s="42"/>
      <c r="P80" s="42"/>
      <c r="Q80" s="42"/>
      <c r="R80" s="42"/>
      <c r="S80" s="42"/>
      <c r="T80" s="42"/>
    </row>
    <row r="81" spans="1:18" ht="37.5" x14ac:dyDescent="0.25">
      <c r="A81" s="36" t="s">
        <v>93</v>
      </c>
      <c r="B81" s="44">
        <v>1056</v>
      </c>
      <c r="C81" s="33">
        <v>2699</v>
      </c>
      <c r="D81" s="33">
        <f t="shared" si="5"/>
        <v>2516</v>
      </c>
      <c r="E81" s="34">
        <v>622</v>
      </c>
      <c r="F81" s="47">
        <v>622</v>
      </c>
      <c r="G81" s="33">
        <v>622</v>
      </c>
      <c r="H81" s="33">
        <v>650</v>
      </c>
    </row>
    <row r="82" spans="1:18" x14ac:dyDescent="0.25">
      <c r="A82" s="36" t="s">
        <v>94</v>
      </c>
      <c r="B82" s="44">
        <v>1057</v>
      </c>
      <c r="C82" s="33">
        <v>20</v>
      </c>
      <c r="D82" s="33">
        <f t="shared" si="1"/>
        <v>16.5</v>
      </c>
      <c r="E82" s="34">
        <v>5</v>
      </c>
      <c r="F82" s="47">
        <v>5</v>
      </c>
      <c r="G82" s="33">
        <v>6.5</v>
      </c>
      <c r="H82" s="33"/>
    </row>
    <row r="83" spans="1:18" ht="36" customHeight="1" x14ac:dyDescent="0.25">
      <c r="A83" s="36" t="s">
        <v>95</v>
      </c>
      <c r="B83" s="44">
        <v>1058</v>
      </c>
      <c r="C83" s="33">
        <v>20.2</v>
      </c>
      <c r="D83" s="33">
        <f t="shared" si="1"/>
        <v>8.8000000000000007</v>
      </c>
      <c r="E83" s="34"/>
      <c r="F83" s="47">
        <v>4.4000000000000004</v>
      </c>
      <c r="G83" s="33">
        <v>4.4000000000000004</v>
      </c>
      <c r="H83" s="33"/>
    </row>
    <row r="84" spans="1:18" ht="23.25" customHeight="1" x14ac:dyDescent="0.25">
      <c r="A84" s="36" t="s">
        <v>96</v>
      </c>
      <c r="B84" s="44">
        <v>1059</v>
      </c>
      <c r="C84" s="33">
        <v>0</v>
      </c>
      <c r="D84" s="33">
        <f t="shared" si="1"/>
        <v>0</v>
      </c>
      <c r="E84" s="34"/>
      <c r="F84" s="47"/>
      <c r="G84" s="33"/>
      <c r="H84" s="33"/>
    </row>
    <row r="85" spans="1:18" ht="15" customHeight="1" x14ac:dyDescent="0.25">
      <c r="A85" s="31" t="s">
        <v>97</v>
      </c>
      <c r="B85" s="32">
        <v>1060</v>
      </c>
      <c r="C85" s="33">
        <f>C86+C87+C88+C89+C90+C91+C92+C93+C94</f>
        <v>13130.6</v>
      </c>
      <c r="D85" s="33">
        <f>E85+F85+G85+H85</f>
        <v>11876.1</v>
      </c>
      <c r="E85" s="33">
        <f>E86+E87+E88+E89+E90+E91+E92+E93+E94</f>
        <v>3097.1</v>
      </c>
      <c r="F85" s="33">
        <f>F86+F87+F88+F89+F90+F91+F92+F93+F94</f>
        <v>3013.8000000000006</v>
      </c>
      <c r="G85" s="33">
        <f>G86+G87+G88+G89+G90+G91+G92+G93+G94</f>
        <v>2849.7000000000003</v>
      </c>
      <c r="H85" s="33">
        <f>H86+H87+H88+H89+H90+H91+H92+H93+H94</f>
        <v>2915.5</v>
      </c>
    </row>
    <row r="86" spans="1:18" ht="18.75" customHeight="1" x14ac:dyDescent="0.25">
      <c r="A86" s="36" t="s">
        <v>82</v>
      </c>
      <c r="B86" s="37">
        <v>1061</v>
      </c>
      <c r="C86" s="33">
        <v>9696.9</v>
      </c>
      <c r="D86" s="33">
        <f>E86+F86+G86+H86</f>
        <v>8790.7000000000007</v>
      </c>
      <c r="E86" s="33">
        <v>2187.5</v>
      </c>
      <c r="F86" s="33">
        <v>2278.8000000000002</v>
      </c>
      <c r="G86" s="33">
        <v>2198.8000000000002</v>
      </c>
      <c r="H86" s="33">
        <v>2125.6</v>
      </c>
      <c r="O86" s="42"/>
    </row>
    <row r="87" spans="1:18" ht="15" customHeight="1" x14ac:dyDescent="0.25">
      <c r="A87" s="36" t="s">
        <v>83</v>
      </c>
      <c r="B87" s="37">
        <v>1062</v>
      </c>
      <c r="C87" s="33">
        <v>2133.5</v>
      </c>
      <c r="D87" s="33">
        <f>E87+F87+G87+H87</f>
        <v>1933.9</v>
      </c>
      <c r="E87" s="33">
        <v>481.2</v>
      </c>
      <c r="F87" s="33">
        <v>501.3</v>
      </c>
      <c r="G87" s="33">
        <v>483.7</v>
      </c>
      <c r="H87" s="33">
        <v>467.7</v>
      </c>
    </row>
    <row r="88" spans="1:18" ht="93" customHeight="1" x14ac:dyDescent="0.25">
      <c r="A88" s="36" t="s">
        <v>98</v>
      </c>
      <c r="B88" s="37">
        <v>1063</v>
      </c>
      <c r="C88" s="33">
        <v>130</v>
      </c>
      <c r="D88" s="33">
        <f t="shared" si="1"/>
        <v>180</v>
      </c>
      <c r="E88" s="33">
        <v>45</v>
      </c>
      <c r="F88" s="38">
        <v>45</v>
      </c>
      <c r="G88" s="33">
        <v>45</v>
      </c>
      <c r="H88" s="33">
        <v>45</v>
      </c>
    </row>
    <row r="89" spans="1:18" x14ac:dyDescent="0.25">
      <c r="A89" s="36" t="s">
        <v>91</v>
      </c>
      <c r="B89" s="37">
        <v>1064</v>
      </c>
      <c r="C89" s="33">
        <v>430.6</v>
      </c>
      <c r="D89" s="33">
        <f t="shared" si="1"/>
        <v>442.5</v>
      </c>
      <c r="E89" s="33">
        <v>175.2</v>
      </c>
      <c r="F89" s="38">
        <v>35.5</v>
      </c>
      <c r="G89" s="33">
        <v>40.9</v>
      </c>
      <c r="H89" s="33">
        <v>190.9</v>
      </c>
      <c r="O89" s="42"/>
      <c r="P89" s="42"/>
      <c r="Q89" s="42"/>
      <c r="R89" s="42"/>
    </row>
    <row r="90" spans="1:18" ht="101.25" customHeight="1" x14ac:dyDescent="0.25">
      <c r="A90" s="36" t="s">
        <v>99</v>
      </c>
      <c r="B90" s="37">
        <v>1065</v>
      </c>
      <c r="C90" s="33">
        <v>298.2</v>
      </c>
      <c r="D90" s="33">
        <f t="shared" si="1"/>
        <v>300</v>
      </c>
      <c r="E90" s="33">
        <v>75</v>
      </c>
      <c r="F90" s="38">
        <v>120</v>
      </c>
      <c r="G90" s="33">
        <v>45</v>
      </c>
      <c r="H90" s="33">
        <v>60</v>
      </c>
      <c r="O90" s="42"/>
    </row>
    <row r="91" spans="1:18" ht="37.5" x14ac:dyDescent="0.25">
      <c r="A91" s="36" t="s">
        <v>100</v>
      </c>
      <c r="B91" s="37">
        <v>1066</v>
      </c>
      <c r="C91" s="33">
        <v>309.39999999999998</v>
      </c>
      <c r="D91" s="33">
        <f t="shared" si="1"/>
        <v>72</v>
      </c>
      <c r="E91" s="33">
        <v>18</v>
      </c>
      <c r="F91" s="38">
        <v>18</v>
      </c>
      <c r="G91" s="33">
        <v>18</v>
      </c>
      <c r="H91" s="33">
        <v>18</v>
      </c>
    </row>
    <row r="92" spans="1:18" ht="23.25" customHeight="1" x14ac:dyDescent="0.25">
      <c r="A92" s="36" t="s">
        <v>94</v>
      </c>
      <c r="B92" s="37">
        <v>1067</v>
      </c>
      <c r="C92" s="33">
        <v>32</v>
      </c>
      <c r="D92" s="33">
        <f t="shared" si="1"/>
        <v>38.400000000000006</v>
      </c>
      <c r="E92" s="33">
        <v>10.8</v>
      </c>
      <c r="F92" s="33">
        <v>10.8</v>
      </c>
      <c r="G92" s="33">
        <v>8.5</v>
      </c>
      <c r="H92" s="33">
        <v>8.3000000000000007</v>
      </c>
    </row>
    <row r="93" spans="1:18" ht="36.75" customHeight="1" x14ac:dyDescent="0.25">
      <c r="A93" s="36" t="s">
        <v>95</v>
      </c>
      <c r="B93" s="37">
        <v>1068</v>
      </c>
      <c r="C93" s="33">
        <v>100</v>
      </c>
      <c r="D93" s="33">
        <f t="shared" si="1"/>
        <v>118.60000000000001</v>
      </c>
      <c r="E93" s="33">
        <v>104.4</v>
      </c>
      <c r="F93" s="33">
        <v>4.4000000000000004</v>
      </c>
      <c r="G93" s="33">
        <v>9.8000000000000007</v>
      </c>
      <c r="H93" s="33"/>
    </row>
    <row r="94" spans="1:18" ht="21" customHeight="1" x14ac:dyDescent="0.25">
      <c r="A94" s="36" t="s">
        <v>96</v>
      </c>
      <c r="B94" s="37">
        <v>1069</v>
      </c>
      <c r="C94" s="33">
        <v>0</v>
      </c>
      <c r="D94" s="33">
        <f t="shared" si="1"/>
        <v>0</v>
      </c>
      <c r="E94" s="33"/>
      <c r="F94" s="33"/>
      <c r="G94" s="33"/>
      <c r="H94" s="33"/>
    </row>
    <row r="95" spans="1:18" ht="26.25" customHeight="1" x14ac:dyDescent="0.25">
      <c r="A95" s="48" t="s">
        <v>101</v>
      </c>
      <c r="B95" s="32">
        <v>1070</v>
      </c>
      <c r="C95" s="33">
        <f>C96+C97+C98+C99+C100+C101+C102+C103</f>
        <v>10397.6</v>
      </c>
      <c r="D95" s="33">
        <f>E95+F95+G95+H95</f>
        <v>10140.400000000001</v>
      </c>
      <c r="E95" s="33">
        <f>E96+E97+E98+E99+E100+E101+E102+E103</f>
        <v>2640.8</v>
      </c>
      <c r="F95" s="33">
        <f>F96+F97+F98+F99+F100+F101+F102+F103</f>
        <v>2518.4</v>
      </c>
      <c r="G95" s="33">
        <f>G96+G97+G98+G99+G100+G101+G102+G103</f>
        <v>2523.9</v>
      </c>
      <c r="H95" s="33">
        <f>H96+H97+H98+H99+H100+H101+H102+H103</f>
        <v>2457.3000000000002</v>
      </c>
    </row>
    <row r="96" spans="1:18" x14ac:dyDescent="0.25">
      <c r="A96" s="36" t="s">
        <v>102</v>
      </c>
      <c r="B96" s="37">
        <v>1071</v>
      </c>
      <c r="C96" s="33">
        <v>910</v>
      </c>
      <c r="D96" s="33">
        <f t="shared" si="1"/>
        <v>967</v>
      </c>
      <c r="E96" s="33">
        <v>328</v>
      </c>
      <c r="F96" s="33">
        <v>209</v>
      </c>
      <c r="G96" s="33">
        <v>220</v>
      </c>
      <c r="H96" s="33">
        <v>210</v>
      </c>
    </row>
    <row r="97" spans="1:20" ht="33.75" customHeight="1" x14ac:dyDescent="0.25">
      <c r="A97" s="36" t="s">
        <v>103</v>
      </c>
      <c r="B97" s="37">
        <v>1072</v>
      </c>
      <c r="C97" s="33">
        <v>1057.5</v>
      </c>
      <c r="D97" s="33">
        <f t="shared" si="1"/>
        <v>1061.4000000000001</v>
      </c>
      <c r="E97" s="33">
        <v>283.3</v>
      </c>
      <c r="F97" s="33">
        <v>281.40000000000003</v>
      </c>
      <c r="G97" s="33">
        <v>275.89999999999998</v>
      </c>
      <c r="H97" s="33">
        <v>220.8</v>
      </c>
      <c r="O97" s="42"/>
      <c r="P97" s="42"/>
      <c r="Q97" s="42"/>
      <c r="R97" s="42"/>
      <c r="S97" s="42"/>
      <c r="T97" s="42"/>
    </row>
    <row r="98" spans="1:20" ht="33.75" customHeight="1" x14ac:dyDescent="0.25">
      <c r="A98" s="36" t="s">
        <v>104</v>
      </c>
      <c r="B98" s="37">
        <v>1073</v>
      </c>
      <c r="C98" s="33"/>
      <c r="D98" s="33">
        <f t="shared" si="1"/>
        <v>0</v>
      </c>
      <c r="E98" s="33"/>
      <c r="F98" s="33"/>
      <c r="G98" s="33"/>
      <c r="H98" s="33"/>
      <c r="O98" s="42"/>
      <c r="P98" s="42"/>
      <c r="Q98" s="42"/>
      <c r="R98" s="42"/>
    </row>
    <row r="99" spans="1:20" ht="18" customHeight="1" x14ac:dyDescent="0.25">
      <c r="A99" s="36" t="s">
        <v>105</v>
      </c>
      <c r="B99" s="37">
        <v>1074</v>
      </c>
      <c r="C99" s="33"/>
      <c r="D99" s="33">
        <f t="shared" si="1"/>
        <v>0</v>
      </c>
      <c r="E99" s="33"/>
      <c r="F99" s="33"/>
      <c r="G99" s="33"/>
      <c r="H99" s="33"/>
      <c r="O99" s="42"/>
      <c r="P99" s="42"/>
      <c r="Q99" s="42"/>
      <c r="R99" s="42"/>
    </row>
    <row r="100" spans="1:20" ht="18.75" customHeight="1" x14ac:dyDescent="0.25">
      <c r="A100" s="36" t="s">
        <v>106</v>
      </c>
      <c r="B100" s="37">
        <v>1075</v>
      </c>
      <c r="C100" s="33">
        <v>0.4</v>
      </c>
      <c r="D100" s="33">
        <f t="shared" si="1"/>
        <v>0</v>
      </c>
      <c r="E100" s="33"/>
      <c r="F100" s="33"/>
      <c r="G100" s="33"/>
      <c r="H100" s="33"/>
    </row>
    <row r="101" spans="1:20" ht="16.5" customHeight="1" x14ac:dyDescent="0.25">
      <c r="A101" s="36" t="s">
        <v>107</v>
      </c>
      <c r="B101" s="37">
        <v>1076</v>
      </c>
      <c r="C101" s="33">
        <v>422.9</v>
      </c>
      <c r="D101" s="33">
        <f t="shared" si="1"/>
        <v>12</v>
      </c>
      <c r="E101" s="33">
        <v>4.5</v>
      </c>
      <c r="F101" s="33">
        <v>3</v>
      </c>
      <c r="G101" s="33">
        <v>3</v>
      </c>
      <c r="H101" s="33">
        <v>1.5</v>
      </c>
    </row>
    <row r="102" spans="1:20" x14ac:dyDescent="0.25">
      <c r="A102" s="36" t="s">
        <v>108</v>
      </c>
      <c r="B102" s="37">
        <v>1077</v>
      </c>
      <c r="C102" s="33"/>
      <c r="D102" s="33">
        <f t="shared" si="1"/>
        <v>0</v>
      </c>
      <c r="E102" s="33"/>
      <c r="F102" s="33"/>
      <c r="G102" s="33"/>
      <c r="H102" s="33"/>
    </row>
    <row r="103" spans="1:20" x14ac:dyDescent="0.25">
      <c r="A103" s="36" t="s">
        <v>109</v>
      </c>
      <c r="B103" s="37">
        <v>1078</v>
      </c>
      <c r="C103" s="33">
        <v>8006.8</v>
      </c>
      <c r="D103" s="33">
        <f t="shared" si="1"/>
        <v>8100</v>
      </c>
      <c r="E103" s="33">
        <v>2025</v>
      </c>
      <c r="F103" s="33">
        <v>2025</v>
      </c>
      <c r="G103" s="33">
        <v>2025</v>
      </c>
      <c r="H103" s="33">
        <v>2025</v>
      </c>
    </row>
    <row r="104" spans="1:20" ht="23.25" customHeight="1" x14ac:dyDescent="0.25">
      <c r="A104" s="31" t="s">
        <v>110</v>
      </c>
      <c r="B104" s="32">
        <v>1080</v>
      </c>
      <c r="C104" s="33">
        <f>C105</f>
        <v>4.0999999999999996</v>
      </c>
      <c r="D104" s="33">
        <f t="shared" si="1"/>
        <v>0</v>
      </c>
      <c r="E104" s="33">
        <f>E105</f>
        <v>0</v>
      </c>
      <c r="F104" s="33">
        <f>F105</f>
        <v>0</v>
      </c>
      <c r="G104" s="33">
        <f>G105</f>
        <v>0</v>
      </c>
      <c r="H104" s="33">
        <f>H105</f>
        <v>0</v>
      </c>
    </row>
    <row r="105" spans="1:20" ht="19.5" customHeight="1" x14ac:dyDescent="0.25">
      <c r="A105" s="36" t="s">
        <v>111</v>
      </c>
      <c r="B105" s="37" t="s">
        <v>112</v>
      </c>
      <c r="C105" s="33">
        <v>4.0999999999999996</v>
      </c>
      <c r="D105" s="33">
        <f t="shared" si="1"/>
        <v>0</v>
      </c>
      <c r="E105" s="33"/>
      <c r="F105" s="33"/>
      <c r="G105" s="33"/>
      <c r="H105" s="33"/>
    </row>
    <row r="106" spans="1:20" ht="19.5" customHeight="1" x14ac:dyDescent="0.25">
      <c r="A106" s="31" t="s">
        <v>113</v>
      </c>
      <c r="B106" s="32">
        <v>1090</v>
      </c>
      <c r="C106" s="33">
        <f>C72+C85+C95+C104</f>
        <v>99503.1</v>
      </c>
      <c r="D106" s="33">
        <f t="shared" si="1"/>
        <v>98773.5</v>
      </c>
      <c r="E106" s="33">
        <f>E72+E85+E95+E104</f>
        <v>24843.499999999996</v>
      </c>
      <c r="F106" s="33">
        <f>F72+F85+F95+F104</f>
        <v>24847.200000000001</v>
      </c>
      <c r="G106" s="33">
        <f>G72+G85+G95+G104</f>
        <v>23956.300000000003</v>
      </c>
      <c r="H106" s="33">
        <f>H72+H85+H95+H104</f>
        <v>25126.499999999996</v>
      </c>
    </row>
    <row r="107" spans="1:20" ht="19.5" customHeight="1" x14ac:dyDescent="0.25">
      <c r="A107" s="31" t="s">
        <v>114</v>
      </c>
      <c r="B107" s="32">
        <v>1100</v>
      </c>
      <c r="C107" s="33">
        <f>C71-C106</f>
        <v>-3414.5000000000146</v>
      </c>
      <c r="D107" s="33">
        <f t="shared" ref="D107:H107" si="6">D71-D106</f>
        <v>-9642.1999999999971</v>
      </c>
      <c r="E107" s="33">
        <f t="shared" si="6"/>
        <v>-3206.5999999999949</v>
      </c>
      <c r="F107" s="33">
        <f t="shared" si="6"/>
        <v>-3274</v>
      </c>
      <c r="G107" s="33">
        <f t="shared" si="6"/>
        <v>-1310.9000000000015</v>
      </c>
      <c r="H107" s="33">
        <f t="shared" si="6"/>
        <v>-1850.6999999999935</v>
      </c>
    </row>
    <row r="108" spans="1:20" ht="19.5" customHeight="1" x14ac:dyDescent="0.25">
      <c r="A108" s="73" t="s">
        <v>115</v>
      </c>
      <c r="B108" s="73"/>
      <c r="C108" s="73"/>
      <c r="D108" s="73"/>
      <c r="E108" s="73"/>
      <c r="F108" s="73"/>
      <c r="G108" s="73"/>
      <c r="H108" s="73"/>
    </row>
    <row r="109" spans="1:20" ht="19.5" customHeight="1" x14ac:dyDescent="0.25">
      <c r="A109" s="31" t="s">
        <v>116</v>
      </c>
      <c r="B109" s="49">
        <v>2000</v>
      </c>
      <c r="C109" s="33">
        <v>1705.8</v>
      </c>
      <c r="D109" s="33">
        <f>E109+F109+G109+H109</f>
        <v>1941</v>
      </c>
      <c r="E109" s="33">
        <f>SUM(E110:E115)</f>
        <v>515</v>
      </c>
      <c r="F109" s="33">
        <f>SUM(F110:F115)</f>
        <v>186</v>
      </c>
      <c r="G109" s="33">
        <f>SUM(G110:G115)</f>
        <v>120</v>
      </c>
      <c r="H109" s="33">
        <f>SUM(H110:H115)</f>
        <v>1120</v>
      </c>
    </row>
    <row r="110" spans="1:20" x14ac:dyDescent="0.25">
      <c r="A110" s="36" t="s">
        <v>117</v>
      </c>
      <c r="B110" s="44">
        <v>2010</v>
      </c>
      <c r="C110" s="33"/>
      <c r="D110" s="33">
        <f t="shared" ref="D110:D115" si="7">E110+F110+G110+H110</f>
        <v>0</v>
      </c>
      <c r="E110" s="33"/>
      <c r="F110" s="33"/>
      <c r="G110" s="33"/>
      <c r="H110" s="38"/>
    </row>
    <row r="111" spans="1:20" x14ac:dyDescent="0.25">
      <c r="A111" s="36" t="s">
        <v>118</v>
      </c>
      <c r="B111" s="44">
        <v>2020</v>
      </c>
      <c r="C111" s="50">
        <v>1090</v>
      </c>
      <c r="D111" s="33">
        <f t="shared" si="7"/>
        <v>1740</v>
      </c>
      <c r="E111" s="33">
        <v>500</v>
      </c>
      <c r="F111" s="33">
        <v>90</v>
      </c>
      <c r="G111" s="33">
        <v>75</v>
      </c>
      <c r="H111" s="38">
        <v>1075</v>
      </c>
    </row>
    <row r="112" spans="1:20" ht="37.5" x14ac:dyDescent="0.25">
      <c r="A112" s="36" t="s">
        <v>119</v>
      </c>
      <c r="B112" s="44">
        <v>2030</v>
      </c>
      <c r="C112" s="33">
        <v>480.2</v>
      </c>
      <c r="D112" s="33">
        <f t="shared" si="7"/>
        <v>201</v>
      </c>
      <c r="E112" s="33">
        <v>15</v>
      </c>
      <c r="F112" s="33">
        <v>96</v>
      </c>
      <c r="G112" s="33">
        <v>45</v>
      </c>
      <c r="H112" s="38">
        <v>45</v>
      </c>
    </row>
    <row r="113" spans="1:8" x14ac:dyDescent="0.25">
      <c r="A113" s="36" t="s">
        <v>120</v>
      </c>
      <c r="B113" s="44">
        <v>2040</v>
      </c>
      <c r="C113" s="50">
        <v>135.6</v>
      </c>
      <c r="D113" s="33">
        <f t="shared" si="7"/>
        <v>0</v>
      </c>
      <c r="E113" s="33"/>
      <c r="F113" s="33"/>
      <c r="G113" s="33"/>
      <c r="H113" s="38"/>
    </row>
    <row r="114" spans="1:8" ht="39" customHeight="1" x14ac:dyDescent="0.25">
      <c r="A114" s="36" t="s">
        <v>121</v>
      </c>
      <c r="B114" s="44">
        <v>2050</v>
      </c>
      <c r="C114" s="33"/>
      <c r="D114" s="33">
        <f t="shared" si="7"/>
        <v>0</v>
      </c>
      <c r="E114" s="33"/>
      <c r="F114" s="33"/>
      <c r="G114" s="33"/>
      <c r="H114" s="38"/>
    </row>
    <row r="115" spans="1:8" x14ac:dyDescent="0.25">
      <c r="A115" s="36" t="s">
        <v>122</v>
      </c>
      <c r="B115" s="44">
        <v>2060</v>
      </c>
      <c r="C115" s="33"/>
      <c r="D115" s="33">
        <f t="shared" si="7"/>
        <v>0</v>
      </c>
      <c r="E115" s="33"/>
      <c r="F115" s="33"/>
      <c r="G115" s="33"/>
      <c r="H115" s="38"/>
    </row>
    <row r="116" spans="1:8" x14ac:dyDescent="0.25">
      <c r="A116" s="36" t="s">
        <v>123</v>
      </c>
      <c r="B116" s="44">
        <v>2100</v>
      </c>
      <c r="C116" s="33">
        <v>23648.7</v>
      </c>
      <c r="D116" s="33">
        <f>H116</f>
        <v>26274.6</v>
      </c>
      <c r="E116" s="33">
        <f>24333.6+E111+E112</f>
        <v>24848.6</v>
      </c>
      <c r="F116" s="33">
        <f>E116+F111+F112</f>
        <v>25034.6</v>
      </c>
      <c r="G116" s="33">
        <f>G111+F116+G112</f>
        <v>25154.6</v>
      </c>
      <c r="H116" s="38">
        <f>G116+H111+H112</f>
        <v>26274.6</v>
      </c>
    </row>
    <row r="117" spans="1:8" x14ac:dyDescent="0.25">
      <c r="A117" s="36" t="s">
        <v>124</v>
      </c>
      <c r="B117" s="44">
        <v>2200</v>
      </c>
      <c r="C117" s="33">
        <v>15240.8</v>
      </c>
      <c r="D117" s="33">
        <f>H117</f>
        <v>17382.5</v>
      </c>
      <c r="E117" s="6">
        <f>14794.5+E91+E81</f>
        <v>15434.5</v>
      </c>
      <c r="F117" s="6">
        <f>E117+F91+F81</f>
        <v>16074.5</v>
      </c>
      <c r="G117" s="6">
        <f>F117+G91+G81</f>
        <v>16714.5</v>
      </c>
      <c r="H117" s="6">
        <f>G117+H91+H81</f>
        <v>17382.5</v>
      </c>
    </row>
    <row r="118" spans="1:8" ht="15" customHeight="1" x14ac:dyDescent="0.25">
      <c r="A118" s="73" t="s">
        <v>125</v>
      </c>
      <c r="B118" s="73"/>
      <c r="C118" s="73"/>
      <c r="D118" s="73"/>
      <c r="E118" s="73"/>
      <c r="F118" s="73"/>
      <c r="G118" s="73"/>
      <c r="H118" s="73"/>
    </row>
    <row r="119" spans="1:8" ht="46.5" customHeight="1" x14ac:dyDescent="0.25">
      <c r="A119" s="51" t="s">
        <v>126</v>
      </c>
      <c r="B119" s="44">
        <v>3010</v>
      </c>
      <c r="C119" s="33">
        <f t="shared" ref="C119:H119" si="8">(C59/C71)*100</f>
        <v>13.375572128223329</v>
      </c>
      <c r="D119" s="33">
        <f t="shared" si="8"/>
        <v>15.216876675197152</v>
      </c>
      <c r="E119" s="33">
        <f t="shared" si="8"/>
        <v>15.242017109659885</v>
      </c>
      <c r="F119" s="33">
        <f t="shared" si="8"/>
        <v>15.008436393302802</v>
      </c>
      <c r="G119" s="33">
        <f t="shared" si="8"/>
        <v>14.124281310994727</v>
      </c>
      <c r="H119" s="33">
        <f t="shared" si="8"/>
        <v>16.449703125134256</v>
      </c>
    </row>
    <row r="120" spans="1:8" ht="37.5" x14ac:dyDescent="0.25">
      <c r="A120" s="36" t="s">
        <v>127</v>
      </c>
      <c r="B120" s="44">
        <v>3020</v>
      </c>
      <c r="C120" s="33">
        <f>((C79+C89)/C106)*100</f>
        <v>2.6972023987192353</v>
      </c>
      <c r="D120" s="33">
        <f t="shared" ref="D120:H120" si="9">((D79+D89)/D106)*100</f>
        <v>2.9762031314067032</v>
      </c>
      <c r="E120" s="33">
        <f t="shared" si="9"/>
        <v>4.6611789804174135</v>
      </c>
      <c r="F120" s="33">
        <f t="shared" si="9"/>
        <v>1.2617115811841977</v>
      </c>
      <c r="G120" s="33">
        <f t="shared" si="9"/>
        <v>1.3854393207632227</v>
      </c>
      <c r="H120" s="33">
        <f t="shared" si="9"/>
        <v>4.5223170755974778</v>
      </c>
    </row>
    <row r="121" spans="1:8" ht="37.5" x14ac:dyDescent="0.25">
      <c r="A121" s="36" t="s">
        <v>128</v>
      </c>
      <c r="B121" s="44">
        <v>3030</v>
      </c>
      <c r="C121" s="33">
        <f t="shared" ref="C121:H121" si="10">(C109/C106)*100</f>
        <v>1.7143184483699503</v>
      </c>
      <c r="D121" s="33">
        <f t="shared" si="10"/>
        <v>1.9651019757323573</v>
      </c>
      <c r="E121" s="33">
        <f t="shared" si="10"/>
        <v>2.0729768349870192</v>
      </c>
      <c r="F121" s="33">
        <f t="shared" si="10"/>
        <v>0.74857529218583985</v>
      </c>
      <c r="G121" s="33">
        <f t="shared" si="10"/>
        <v>0.5009120774076129</v>
      </c>
      <c r="H121" s="33">
        <f t="shared" si="10"/>
        <v>4.4574453266471661</v>
      </c>
    </row>
    <row r="122" spans="1:8" ht="37.5" x14ac:dyDescent="0.25">
      <c r="A122" s="36" t="s">
        <v>129</v>
      </c>
      <c r="B122" s="44">
        <v>3040</v>
      </c>
      <c r="C122" s="33">
        <f t="shared" ref="C122:H122" si="11">(C144/C106)*100</f>
        <v>67.459104289213087</v>
      </c>
      <c r="D122" s="33">
        <f t="shared" si="11"/>
        <v>62.503505494894881</v>
      </c>
      <c r="E122" s="33">
        <f t="shared" si="11"/>
        <v>63.761949805784226</v>
      </c>
      <c r="F122" s="33">
        <f t="shared" si="11"/>
        <v>64.198782961460438</v>
      </c>
      <c r="G122" s="33">
        <f t="shared" si="11"/>
        <v>62.683719940057514</v>
      </c>
      <c r="H122" s="33">
        <f t="shared" si="11"/>
        <v>59.410980438978775</v>
      </c>
    </row>
    <row r="123" spans="1:8" ht="21" customHeight="1" x14ac:dyDescent="0.25">
      <c r="A123" s="51" t="s">
        <v>130</v>
      </c>
      <c r="B123" s="44">
        <v>3050</v>
      </c>
      <c r="C123" s="33">
        <f t="shared" ref="C123:H123" si="12">C117/C116</f>
        <v>0.64446671487227625</v>
      </c>
      <c r="D123" s="33">
        <f t="shared" si="12"/>
        <v>0.66157049013115332</v>
      </c>
      <c r="E123" s="33">
        <f t="shared" si="12"/>
        <v>0.62114163373389253</v>
      </c>
      <c r="F123" s="33">
        <f t="shared" si="12"/>
        <v>0.64209134557772052</v>
      </c>
      <c r="G123" s="33">
        <f t="shared" si="12"/>
        <v>0.66447091188092833</v>
      </c>
      <c r="H123" s="33">
        <f t="shared" si="12"/>
        <v>0.66157049013115332</v>
      </c>
    </row>
    <row r="124" spans="1:8" ht="37.5" x14ac:dyDescent="0.25">
      <c r="A124" s="51" t="s">
        <v>131</v>
      </c>
      <c r="B124" s="44">
        <v>3060</v>
      </c>
      <c r="C124" s="33">
        <f t="shared" ref="C124:H124" si="13">(C111+C112)/C109</f>
        <v>0.92050650721069294</v>
      </c>
      <c r="D124" s="33">
        <f t="shared" si="13"/>
        <v>1</v>
      </c>
      <c r="E124" s="33">
        <f t="shared" si="13"/>
        <v>1</v>
      </c>
      <c r="F124" s="33">
        <f t="shared" si="13"/>
        <v>1</v>
      </c>
      <c r="G124" s="33">
        <f t="shared" si="13"/>
        <v>1</v>
      </c>
      <c r="H124" s="33">
        <f t="shared" si="13"/>
        <v>1</v>
      </c>
    </row>
    <row r="125" spans="1:8" ht="16.5" customHeight="1" x14ac:dyDescent="0.25">
      <c r="A125" s="75" t="s">
        <v>132</v>
      </c>
      <c r="B125" s="75"/>
      <c r="C125" s="75"/>
      <c r="D125" s="75"/>
      <c r="E125" s="75"/>
      <c r="F125" s="75"/>
      <c r="G125" s="75"/>
      <c r="H125" s="75"/>
    </row>
    <row r="126" spans="1:8" x14ac:dyDescent="0.25">
      <c r="A126" s="51" t="s">
        <v>133</v>
      </c>
      <c r="B126" s="44">
        <v>4010</v>
      </c>
      <c r="C126" s="33">
        <v>9916.6</v>
      </c>
      <c r="D126" s="33">
        <f t="shared" ref="D126:D131" si="14">H126</f>
        <v>8892.0999999999985</v>
      </c>
      <c r="E126" s="33">
        <f>E116-E117</f>
        <v>9414.0999999999985</v>
      </c>
      <c r="F126" s="33">
        <f t="shared" ref="F126:H126" si="15">F116-F117</f>
        <v>8960.0999999999985</v>
      </c>
      <c r="G126" s="33">
        <f t="shared" si="15"/>
        <v>8440.0999999999985</v>
      </c>
      <c r="H126" s="33">
        <f t="shared" si="15"/>
        <v>8892.0999999999985</v>
      </c>
    </row>
    <row r="127" spans="1:8" x14ac:dyDescent="0.25">
      <c r="A127" s="51" t="s">
        <v>134</v>
      </c>
      <c r="B127" s="44">
        <v>4020</v>
      </c>
      <c r="C127" s="33">
        <v>24498.799999999999</v>
      </c>
      <c r="D127" s="33">
        <f t="shared" si="14"/>
        <v>22759.8</v>
      </c>
      <c r="E127" s="33">
        <v>28513.8</v>
      </c>
      <c r="F127" s="33">
        <v>25179.3</v>
      </c>
      <c r="G127" s="33">
        <v>23156.799999999999</v>
      </c>
      <c r="H127" s="33">
        <v>22759.8</v>
      </c>
    </row>
    <row r="128" spans="1:8" x14ac:dyDescent="0.25">
      <c r="A128" s="51" t="s">
        <v>135</v>
      </c>
      <c r="B128" s="44">
        <v>4021</v>
      </c>
      <c r="C128" s="33">
        <v>15823.2</v>
      </c>
      <c r="D128" s="33">
        <f t="shared" si="14"/>
        <v>11001.1</v>
      </c>
      <c r="E128" s="33">
        <v>19997.8</v>
      </c>
      <c r="F128" s="33">
        <v>16326.1</v>
      </c>
      <c r="G128" s="33">
        <v>14341.8</v>
      </c>
      <c r="H128" s="33">
        <v>11001.1</v>
      </c>
    </row>
    <row r="129" spans="1:19" x14ac:dyDescent="0.25">
      <c r="A129" s="31" t="s">
        <v>136</v>
      </c>
      <c r="B129" s="49">
        <v>4030</v>
      </c>
      <c r="C129" s="33">
        <f>C126+C127</f>
        <v>34415.4</v>
      </c>
      <c r="D129" s="33">
        <f t="shared" si="14"/>
        <v>31651.899999999998</v>
      </c>
      <c r="E129" s="33">
        <f>E126+E127</f>
        <v>37927.899999999994</v>
      </c>
      <c r="F129" s="33">
        <f>F126+F127</f>
        <v>34139.399999999994</v>
      </c>
      <c r="G129" s="33">
        <f t="shared" ref="G129:N129" si="16">G126+G127</f>
        <v>31596.899999999998</v>
      </c>
      <c r="H129" s="33">
        <f t="shared" si="16"/>
        <v>31651.899999999998</v>
      </c>
      <c r="I129" s="33">
        <f t="shared" si="16"/>
        <v>0</v>
      </c>
      <c r="J129" s="33">
        <f t="shared" si="16"/>
        <v>0</v>
      </c>
      <c r="K129" s="33">
        <f t="shared" si="16"/>
        <v>0</v>
      </c>
      <c r="L129" s="33">
        <f t="shared" si="16"/>
        <v>0</v>
      </c>
      <c r="M129" s="33">
        <f t="shared" si="16"/>
        <v>0</v>
      </c>
      <c r="N129" s="33">
        <f t="shared" si="16"/>
        <v>0</v>
      </c>
    </row>
    <row r="130" spans="1:19" x14ac:dyDescent="0.25">
      <c r="A130" s="51" t="s">
        <v>137</v>
      </c>
      <c r="B130" s="44">
        <v>4040</v>
      </c>
      <c r="C130" s="33">
        <v>4670.3</v>
      </c>
      <c r="D130" s="33">
        <f t="shared" si="14"/>
        <v>3685</v>
      </c>
      <c r="E130" s="33">
        <v>3683</v>
      </c>
      <c r="F130" s="33">
        <v>3500</v>
      </c>
      <c r="G130" s="33">
        <v>3685</v>
      </c>
      <c r="H130" s="38">
        <v>3685</v>
      </c>
    </row>
    <row r="131" spans="1:19" x14ac:dyDescent="0.25">
      <c r="A131" s="51" t="s">
        <v>138</v>
      </c>
      <c r="B131" s="44">
        <v>4050</v>
      </c>
      <c r="C131" s="33">
        <v>2070</v>
      </c>
      <c r="D131" s="33">
        <f t="shared" si="14"/>
        <v>1687</v>
      </c>
      <c r="E131" s="33">
        <v>1891.6</v>
      </c>
      <c r="F131" s="33">
        <v>1891.6</v>
      </c>
      <c r="G131" s="33">
        <v>1758</v>
      </c>
      <c r="H131" s="38">
        <v>1687</v>
      </c>
    </row>
    <row r="132" spans="1:19" ht="37.5" x14ac:dyDescent="0.25">
      <c r="A132" s="52" t="s">
        <v>139</v>
      </c>
      <c r="B132" s="49">
        <v>4060</v>
      </c>
      <c r="C132" s="33">
        <f>C131+C130</f>
        <v>6740.3</v>
      </c>
      <c r="D132" s="33">
        <f t="shared" ref="D132:D134" si="17">E132+F132+G132+H132</f>
        <v>21781.200000000001</v>
      </c>
      <c r="E132" s="33">
        <f>E130+E131</f>
        <v>5574.6</v>
      </c>
      <c r="F132" s="33">
        <f>F130+F131</f>
        <v>5391.6</v>
      </c>
      <c r="G132" s="33">
        <f>G130+G131</f>
        <v>5443</v>
      </c>
      <c r="H132" s="33">
        <f>H130+H131</f>
        <v>5372</v>
      </c>
    </row>
    <row r="133" spans="1:19" x14ac:dyDescent="0.25">
      <c r="A133" s="51" t="s">
        <v>140</v>
      </c>
      <c r="B133" s="44">
        <v>4070</v>
      </c>
      <c r="C133" s="33"/>
      <c r="D133" s="33">
        <f t="shared" si="17"/>
        <v>0</v>
      </c>
      <c r="E133" s="33"/>
      <c r="F133" s="33"/>
      <c r="G133" s="33"/>
      <c r="H133" s="38"/>
    </row>
    <row r="134" spans="1:19" x14ac:dyDescent="0.25">
      <c r="A134" s="51" t="s">
        <v>141</v>
      </c>
      <c r="B134" s="44">
        <v>4080</v>
      </c>
      <c r="C134" s="33"/>
      <c r="D134" s="33">
        <f t="shared" si="17"/>
        <v>0</v>
      </c>
      <c r="E134" s="33"/>
      <c r="F134" s="33"/>
      <c r="G134" s="33"/>
      <c r="H134" s="38"/>
    </row>
    <row r="135" spans="1:19" x14ac:dyDescent="0.25">
      <c r="A135" s="52" t="s">
        <v>142</v>
      </c>
      <c r="B135" s="49">
        <v>4090</v>
      </c>
      <c r="C135" s="33">
        <v>27675.1</v>
      </c>
      <c r="D135" s="33">
        <f>H135</f>
        <v>26279.899999999998</v>
      </c>
      <c r="E135" s="33">
        <f>E129-E132</f>
        <v>32353.299999999996</v>
      </c>
      <c r="F135" s="33">
        <f t="shared" ref="F135:H135" si="18">F129-F132</f>
        <v>28747.799999999996</v>
      </c>
      <c r="G135" s="33">
        <f t="shared" si="18"/>
        <v>26153.899999999998</v>
      </c>
      <c r="H135" s="33">
        <f t="shared" si="18"/>
        <v>26279.899999999998</v>
      </c>
    </row>
    <row r="136" spans="1:19" ht="20.25" customHeight="1" x14ac:dyDescent="0.25">
      <c r="A136" s="73" t="s">
        <v>143</v>
      </c>
      <c r="B136" s="73"/>
      <c r="C136" s="73"/>
      <c r="D136" s="73"/>
      <c r="E136" s="73"/>
      <c r="F136" s="73"/>
      <c r="G136" s="73"/>
      <c r="H136" s="73"/>
      <c r="I136" s="53">
        <f>SUM(I137:I141)</f>
        <v>236</v>
      </c>
    </row>
    <row r="137" spans="1:19" ht="37.5" customHeight="1" x14ac:dyDescent="0.25">
      <c r="A137" s="31" t="s">
        <v>144</v>
      </c>
      <c r="B137" s="32">
        <v>5000</v>
      </c>
      <c r="C137" s="33">
        <f t="shared" ref="C137:H137" si="19">SUM(C138:C143)</f>
        <v>208</v>
      </c>
      <c r="D137" s="33">
        <f t="shared" si="19"/>
        <v>189</v>
      </c>
      <c r="E137" s="33">
        <f t="shared" si="19"/>
        <v>189</v>
      </c>
      <c r="F137" s="33">
        <f t="shared" si="19"/>
        <v>189</v>
      </c>
      <c r="G137" s="33">
        <f t="shared" si="19"/>
        <v>189</v>
      </c>
      <c r="H137" s="33">
        <f t="shared" si="19"/>
        <v>189</v>
      </c>
      <c r="I137" s="54">
        <v>84</v>
      </c>
    </row>
    <row r="138" spans="1:19" x14ac:dyDescent="0.25">
      <c r="A138" s="36" t="s">
        <v>145</v>
      </c>
      <c r="B138" s="37">
        <v>5010</v>
      </c>
      <c r="C138" s="33">
        <v>1</v>
      </c>
      <c r="D138" s="55">
        <f>((E138*3)+(F138*3)+(G138*3)+(H138*3))/12</f>
        <v>1</v>
      </c>
      <c r="E138" s="33">
        <v>1</v>
      </c>
      <c r="F138" s="33">
        <v>1</v>
      </c>
      <c r="G138" s="33">
        <v>1</v>
      </c>
      <c r="H138" s="33">
        <v>1</v>
      </c>
      <c r="I138" s="54">
        <v>108</v>
      </c>
    </row>
    <row r="139" spans="1:19" x14ac:dyDescent="0.25">
      <c r="A139" s="36" t="s">
        <v>146</v>
      </c>
      <c r="B139" s="37">
        <v>5020</v>
      </c>
      <c r="C139" s="33">
        <v>22</v>
      </c>
      <c r="D139" s="55">
        <f t="shared" ref="D139:D143" si="20">((E139*3)+(F139*3)+(G139*3)+(H139*3))/12</f>
        <v>20</v>
      </c>
      <c r="E139" s="33">
        <v>20</v>
      </c>
      <c r="F139" s="33">
        <v>20</v>
      </c>
      <c r="G139" s="33">
        <v>20</v>
      </c>
      <c r="H139" s="33">
        <v>20</v>
      </c>
      <c r="I139" s="54">
        <v>9</v>
      </c>
    </row>
    <row r="140" spans="1:19" x14ac:dyDescent="0.25">
      <c r="A140" s="36" t="s">
        <v>147</v>
      </c>
      <c r="B140" s="37">
        <v>5030</v>
      </c>
      <c r="C140" s="33">
        <v>64</v>
      </c>
      <c r="D140" s="55">
        <f t="shared" si="20"/>
        <v>61</v>
      </c>
      <c r="E140" s="33">
        <v>61</v>
      </c>
      <c r="F140" s="33">
        <v>61</v>
      </c>
      <c r="G140" s="33">
        <v>61</v>
      </c>
      <c r="H140" s="33">
        <v>61</v>
      </c>
      <c r="I140" s="56">
        <v>35</v>
      </c>
    </row>
    <row r="141" spans="1:19" ht="37.5" x14ac:dyDescent="0.25">
      <c r="A141" s="36" t="s">
        <v>148</v>
      </c>
      <c r="B141" s="37">
        <v>5040</v>
      </c>
      <c r="C141" s="33">
        <v>90</v>
      </c>
      <c r="D141" s="55">
        <f t="shared" si="20"/>
        <v>78</v>
      </c>
      <c r="E141" s="33">
        <v>78</v>
      </c>
      <c r="F141" s="33">
        <v>78</v>
      </c>
      <c r="G141" s="33">
        <v>78</v>
      </c>
      <c r="H141" s="33">
        <v>78</v>
      </c>
    </row>
    <row r="142" spans="1:19" x14ac:dyDescent="0.25">
      <c r="A142" s="36" t="s">
        <v>149</v>
      </c>
      <c r="B142" s="37">
        <v>5050</v>
      </c>
      <c r="C142" s="33">
        <v>14</v>
      </c>
      <c r="D142" s="55">
        <f t="shared" si="20"/>
        <v>13</v>
      </c>
      <c r="E142" s="33">
        <v>13</v>
      </c>
      <c r="F142" s="33">
        <v>13</v>
      </c>
      <c r="G142" s="33">
        <v>13</v>
      </c>
      <c r="H142" s="33">
        <v>13</v>
      </c>
    </row>
    <row r="143" spans="1:19" x14ac:dyDescent="0.25">
      <c r="A143" s="36" t="s">
        <v>150</v>
      </c>
      <c r="B143" s="37">
        <v>5060</v>
      </c>
      <c r="C143" s="33">
        <v>17</v>
      </c>
      <c r="D143" s="55">
        <f t="shared" si="20"/>
        <v>16</v>
      </c>
      <c r="E143" s="33">
        <v>16</v>
      </c>
      <c r="F143" s="33">
        <v>16</v>
      </c>
      <c r="G143" s="33">
        <v>16</v>
      </c>
      <c r="H143" s="33">
        <v>16</v>
      </c>
    </row>
    <row r="144" spans="1:19" x14ac:dyDescent="0.25">
      <c r="A144" s="31" t="s">
        <v>151</v>
      </c>
      <c r="B144" s="37">
        <v>5100</v>
      </c>
      <c r="C144" s="33">
        <f>SUM(C145:C150)</f>
        <v>67123.899999999994</v>
      </c>
      <c r="D144" s="33">
        <f>E144+F144+G144+H144</f>
        <v>61736.9</v>
      </c>
      <c r="E144" s="33">
        <f>SUM(E145:E150)</f>
        <v>15840.7</v>
      </c>
      <c r="F144" s="33">
        <f>SUM(F145:F150)</f>
        <v>15951.6</v>
      </c>
      <c r="G144" s="33">
        <f>SUM(G145:G150)</f>
        <v>15016.7</v>
      </c>
      <c r="H144" s="33">
        <f>SUM(H145:H150)</f>
        <v>14927.900000000001</v>
      </c>
      <c r="I144" s="42" t="e">
        <f>#REF!+#REF!+F101+#REF!+F90</f>
        <v>#REF!</v>
      </c>
      <c r="K144" s="42">
        <v>20781.599999999999</v>
      </c>
      <c r="L144" s="42">
        <f>K144-F144</f>
        <v>4829.9999999999982</v>
      </c>
      <c r="M144" s="8">
        <v>106.1</v>
      </c>
      <c r="O144" s="42"/>
      <c r="P144" s="42"/>
      <c r="Q144" s="42"/>
      <c r="R144" s="42"/>
      <c r="S144" s="42"/>
    </row>
    <row r="145" spans="1:21" x14ac:dyDescent="0.25">
      <c r="A145" s="36" t="s">
        <v>145</v>
      </c>
      <c r="B145" s="37">
        <v>5110</v>
      </c>
      <c r="C145" s="33">
        <v>775.3</v>
      </c>
      <c r="D145" s="33">
        <f>E145+F145+G145+H145</f>
        <v>910.4</v>
      </c>
      <c r="E145" s="33">
        <v>133.19999999999999</v>
      </c>
      <c r="F145" s="33">
        <v>244.2</v>
      </c>
      <c r="G145" s="33">
        <v>311</v>
      </c>
      <c r="H145" s="33">
        <v>222</v>
      </c>
    </row>
    <row r="146" spans="1:21" x14ac:dyDescent="0.25">
      <c r="A146" s="36" t="s">
        <v>146</v>
      </c>
      <c r="B146" s="37">
        <v>5120</v>
      </c>
      <c r="C146" s="33">
        <v>11160.6</v>
      </c>
      <c r="D146" s="33">
        <f t="shared" ref="D146:D150" si="21">E146+F146+G146+H146</f>
        <v>9923.5</v>
      </c>
      <c r="E146" s="33">
        <v>2563.1999999999998</v>
      </c>
      <c r="F146" s="33">
        <v>2563.1</v>
      </c>
      <c r="G146" s="33">
        <v>2398.6</v>
      </c>
      <c r="H146" s="33">
        <v>2398.6</v>
      </c>
    </row>
    <row r="147" spans="1:21" x14ac:dyDescent="0.25">
      <c r="A147" s="36" t="s">
        <v>147</v>
      </c>
      <c r="B147" s="37">
        <v>5130</v>
      </c>
      <c r="C147" s="33">
        <v>24822.799999999999</v>
      </c>
      <c r="D147" s="33">
        <f t="shared" si="21"/>
        <v>23403.300000000003</v>
      </c>
      <c r="E147" s="33">
        <v>6043.1</v>
      </c>
      <c r="F147" s="33">
        <v>6043</v>
      </c>
      <c r="G147" s="33">
        <v>5658.6</v>
      </c>
      <c r="H147" s="33">
        <v>5658.6</v>
      </c>
    </row>
    <row r="148" spans="1:21" ht="37.5" x14ac:dyDescent="0.25">
      <c r="A148" s="36" t="s">
        <v>148</v>
      </c>
      <c r="B148" s="37">
        <v>5140</v>
      </c>
      <c r="C148" s="33">
        <v>23944.1</v>
      </c>
      <c r="D148" s="33">
        <f t="shared" si="21"/>
        <v>21757.200000000001</v>
      </c>
      <c r="E148" s="33">
        <v>5618.5</v>
      </c>
      <c r="F148" s="33">
        <v>5618.5</v>
      </c>
      <c r="G148" s="33">
        <v>5260</v>
      </c>
      <c r="H148" s="33">
        <v>5260.2</v>
      </c>
    </row>
    <row r="149" spans="1:21" x14ac:dyDescent="0.25">
      <c r="A149" s="36" t="s">
        <v>149</v>
      </c>
      <c r="B149" s="37">
        <v>5150</v>
      </c>
      <c r="C149" s="33">
        <v>2878.8</v>
      </c>
      <c r="D149" s="33">
        <f t="shared" si="21"/>
        <v>2579.8000000000002</v>
      </c>
      <c r="E149" s="33">
        <v>666.1</v>
      </c>
      <c r="F149" s="33">
        <v>666.1</v>
      </c>
      <c r="G149" s="33">
        <v>623.79999999999995</v>
      </c>
      <c r="H149" s="33">
        <v>623.79999999999995</v>
      </c>
    </row>
    <row r="150" spans="1:21" x14ac:dyDescent="0.25">
      <c r="A150" s="36" t="s">
        <v>150</v>
      </c>
      <c r="B150" s="37">
        <v>5160</v>
      </c>
      <c r="C150" s="33">
        <v>3542.3</v>
      </c>
      <c r="D150" s="33">
        <f t="shared" si="21"/>
        <v>3162.7</v>
      </c>
      <c r="E150" s="33">
        <v>816.6</v>
      </c>
      <c r="F150" s="33">
        <v>816.7</v>
      </c>
      <c r="G150" s="33">
        <v>764.7</v>
      </c>
      <c r="H150" s="33">
        <v>764.7</v>
      </c>
    </row>
    <row r="151" spans="1:21" ht="37.5" x14ac:dyDescent="0.25">
      <c r="A151" s="31" t="s">
        <v>152</v>
      </c>
      <c r="B151" s="37">
        <v>5200</v>
      </c>
      <c r="C151" s="33">
        <f>SUM(C152:C157)</f>
        <v>55019.700000000004</v>
      </c>
      <c r="D151" s="33">
        <f>E151+F151+G151+H151</f>
        <v>50604</v>
      </c>
      <c r="E151" s="33">
        <f>SUM(E152:E157)</f>
        <v>12984.1</v>
      </c>
      <c r="F151" s="33">
        <f>SUM(F152:F157)</f>
        <v>13075.1</v>
      </c>
      <c r="G151" s="33">
        <f>SUM(G152:G157)</f>
        <v>12308.8</v>
      </c>
      <c r="H151" s="33">
        <f>SUM(H152:H157)</f>
        <v>12235.999999999998</v>
      </c>
      <c r="I151" s="42" t="e">
        <f>#REF!+F90+F101-71.14082</f>
        <v>#REF!</v>
      </c>
      <c r="O151" s="42"/>
      <c r="P151" s="42"/>
      <c r="Q151" s="42"/>
      <c r="R151" s="42"/>
      <c r="S151" s="42"/>
      <c r="T151" s="42"/>
      <c r="U151" s="42"/>
    </row>
    <row r="152" spans="1:21" ht="16.5" customHeight="1" x14ac:dyDescent="0.25">
      <c r="A152" s="36" t="s">
        <v>145</v>
      </c>
      <c r="B152" s="37">
        <v>5210</v>
      </c>
      <c r="C152" s="33">
        <v>635.4</v>
      </c>
      <c r="D152" s="33">
        <f t="shared" ref="D152:D157" si="22">E152+F152+G152+H152</f>
        <v>746.2</v>
      </c>
      <c r="E152" s="33">
        <v>109.2</v>
      </c>
      <c r="F152" s="33">
        <v>200.2</v>
      </c>
      <c r="G152" s="33">
        <v>254.8</v>
      </c>
      <c r="H152" s="33">
        <v>182</v>
      </c>
      <c r="I152" s="57">
        <v>231.4</v>
      </c>
    </row>
    <row r="153" spans="1:21" x14ac:dyDescent="0.25">
      <c r="A153" s="36" t="s">
        <v>146</v>
      </c>
      <c r="B153" s="37">
        <v>5220</v>
      </c>
      <c r="C153" s="33">
        <v>9148</v>
      </c>
      <c r="D153" s="33">
        <f t="shared" si="22"/>
        <v>8134</v>
      </c>
      <c r="E153" s="33">
        <v>2100.9</v>
      </c>
      <c r="F153" s="33">
        <v>2100.9</v>
      </c>
      <c r="G153" s="33">
        <v>1966.1</v>
      </c>
      <c r="H153" s="33">
        <v>1966.1</v>
      </c>
      <c r="I153" s="57">
        <v>2473.5</v>
      </c>
      <c r="O153" s="42"/>
    </row>
    <row r="154" spans="1:21" x14ac:dyDescent="0.25">
      <c r="A154" s="36" t="s">
        <v>147</v>
      </c>
      <c r="B154" s="37">
        <v>5230</v>
      </c>
      <c r="C154" s="33">
        <v>20346.5</v>
      </c>
      <c r="D154" s="33">
        <f t="shared" si="22"/>
        <v>19183</v>
      </c>
      <c r="E154" s="33">
        <v>4953.3</v>
      </c>
      <c r="F154" s="33">
        <v>4953.3</v>
      </c>
      <c r="G154" s="33">
        <v>4638.2</v>
      </c>
      <c r="H154" s="33">
        <v>4638.2</v>
      </c>
      <c r="I154" s="57">
        <v>6790.5</v>
      </c>
      <c r="J154" s="42">
        <f>E154+E155+E156+E157</f>
        <v>10774</v>
      </c>
    </row>
    <row r="155" spans="1:21" ht="37.5" x14ac:dyDescent="0.25">
      <c r="A155" s="36" t="s">
        <v>148</v>
      </c>
      <c r="B155" s="37">
        <v>5240</v>
      </c>
      <c r="C155" s="33">
        <v>19626.5</v>
      </c>
      <c r="D155" s="33">
        <f t="shared" si="22"/>
        <v>17833.800000000003</v>
      </c>
      <c r="E155" s="33">
        <v>4605.3</v>
      </c>
      <c r="F155" s="33">
        <v>4605.3</v>
      </c>
      <c r="G155" s="33">
        <v>4311.6000000000004</v>
      </c>
      <c r="H155" s="33">
        <v>4311.6000000000004</v>
      </c>
      <c r="I155" s="57">
        <v>5971.6</v>
      </c>
    </row>
    <row r="156" spans="1:21" x14ac:dyDescent="0.25">
      <c r="A156" s="36" t="s">
        <v>149</v>
      </c>
      <c r="B156" s="37">
        <v>5250</v>
      </c>
      <c r="C156" s="33">
        <v>2359.8000000000002</v>
      </c>
      <c r="D156" s="33">
        <f t="shared" si="22"/>
        <v>2114.6</v>
      </c>
      <c r="E156" s="33">
        <v>546</v>
      </c>
      <c r="F156" s="33">
        <v>546</v>
      </c>
      <c r="G156" s="33">
        <v>511.3</v>
      </c>
      <c r="H156" s="33">
        <v>511.3</v>
      </c>
      <c r="I156" s="57">
        <v>368.3</v>
      </c>
    </row>
    <row r="157" spans="1:21" x14ac:dyDescent="0.25">
      <c r="A157" s="36" t="s">
        <v>150</v>
      </c>
      <c r="B157" s="37">
        <v>5260</v>
      </c>
      <c r="C157" s="33">
        <v>2903.5</v>
      </c>
      <c r="D157" s="33">
        <f t="shared" si="22"/>
        <v>2592.3999999999996</v>
      </c>
      <c r="E157" s="33">
        <v>669.4</v>
      </c>
      <c r="F157" s="33">
        <v>669.4</v>
      </c>
      <c r="G157" s="33">
        <v>626.79999999999995</v>
      </c>
      <c r="H157" s="33">
        <v>626.79999999999995</v>
      </c>
      <c r="I157" s="57">
        <v>1285.8</v>
      </c>
    </row>
    <row r="158" spans="1:21" ht="39" customHeight="1" x14ac:dyDescent="0.25">
      <c r="A158" s="58" t="s">
        <v>153</v>
      </c>
      <c r="B158" s="37">
        <v>5300</v>
      </c>
      <c r="C158" s="55">
        <f>C151/C137/12*1000</f>
        <v>22043.149038461539</v>
      </c>
      <c r="D158" s="55">
        <f>D151/D137/12*1000</f>
        <v>22312.169312169313</v>
      </c>
      <c r="E158" s="55">
        <f>E151/E137/3*1000</f>
        <v>22899.647266313936</v>
      </c>
      <c r="F158" s="55">
        <f t="shared" ref="F158:H159" si="23">F151/F137/3*1000</f>
        <v>23060.141093474427</v>
      </c>
      <c r="G158" s="55">
        <f t="shared" si="23"/>
        <v>21708.641975308641</v>
      </c>
      <c r="H158" s="55">
        <f t="shared" si="23"/>
        <v>21580.246913580242</v>
      </c>
    </row>
    <row r="159" spans="1:21" x14ac:dyDescent="0.25">
      <c r="A159" s="36" t="s">
        <v>145</v>
      </c>
      <c r="B159" s="37">
        <v>5310</v>
      </c>
      <c r="C159" s="55">
        <f t="shared" ref="C159:D164" si="24">ROUND(C152/C138*1000,2)/12</f>
        <v>52950</v>
      </c>
      <c r="D159" s="55">
        <f t="shared" si="24"/>
        <v>62183.333333333336</v>
      </c>
      <c r="E159" s="55">
        <f>E152/E138/3*1000</f>
        <v>36400</v>
      </c>
      <c r="F159" s="55">
        <f t="shared" si="23"/>
        <v>66733.333333333328</v>
      </c>
      <c r="G159" s="55">
        <f t="shared" si="23"/>
        <v>84933.333333333343</v>
      </c>
      <c r="H159" s="55">
        <f t="shared" si="23"/>
        <v>60666.666666666664</v>
      </c>
    </row>
    <row r="160" spans="1:21" x14ac:dyDescent="0.25">
      <c r="A160" s="36" t="s">
        <v>146</v>
      </c>
      <c r="B160" s="37">
        <v>5320</v>
      </c>
      <c r="C160" s="55">
        <f t="shared" si="24"/>
        <v>34651.514999999999</v>
      </c>
      <c r="D160" s="55">
        <f t="shared" si="24"/>
        <v>33891.666666666664</v>
      </c>
      <c r="E160" s="55">
        <f t="shared" ref="E160:H164" si="25">E153/E139/3*1000</f>
        <v>35015</v>
      </c>
      <c r="F160" s="55">
        <f t="shared" si="25"/>
        <v>35015</v>
      </c>
      <c r="G160" s="55">
        <f t="shared" si="25"/>
        <v>32768.333333333328</v>
      </c>
      <c r="H160" s="55">
        <f t="shared" si="25"/>
        <v>32768.333333333328</v>
      </c>
    </row>
    <row r="161" spans="1:8" x14ac:dyDescent="0.25">
      <c r="A161" s="36" t="s">
        <v>147</v>
      </c>
      <c r="B161" s="37">
        <v>5330</v>
      </c>
      <c r="C161" s="55">
        <f t="shared" si="24"/>
        <v>26492.838333333333</v>
      </c>
      <c r="D161" s="55">
        <f t="shared" si="24"/>
        <v>26206.284166666665</v>
      </c>
      <c r="E161" s="55">
        <f t="shared" si="25"/>
        <v>27067.2131147541</v>
      </c>
      <c r="F161" s="55">
        <f t="shared" si="25"/>
        <v>27067.2131147541</v>
      </c>
      <c r="G161" s="55">
        <f t="shared" si="25"/>
        <v>25345.355191256829</v>
      </c>
      <c r="H161" s="55">
        <f t="shared" si="25"/>
        <v>25345.355191256829</v>
      </c>
    </row>
    <row r="162" spans="1:8" ht="37.5" x14ac:dyDescent="0.25">
      <c r="A162" s="36" t="s">
        <v>148</v>
      </c>
      <c r="B162" s="37">
        <v>5340</v>
      </c>
      <c r="C162" s="55">
        <f t="shared" si="24"/>
        <v>18172.685000000001</v>
      </c>
      <c r="D162" s="55">
        <f t="shared" si="24"/>
        <v>19053.204999999998</v>
      </c>
      <c r="E162" s="55">
        <f t="shared" si="25"/>
        <v>19680.769230769234</v>
      </c>
      <c r="F162" s="55">
        <f t="shared" si="25"/>
        <v>19680.769230769234</v>
      </c>
      <c r="G162" s="55">
        <f t="shared" si="25"/>
        <v>18425.641025641027</v>
      </c>
      <c r="H162" s="55">
        <f t="shared" si="25"/>
        <v>18425.641025641027</v>
      </c>
    </row>
    <row r="163" spans="1:8" x14ac:dyDescent="0.25">
      <c r="A163" s="36" t="s">
        <v>149</v>
      </c>
      <c r="B163" s="37">
        <v>5350</v>
      </c>
      <c r="C163" s="55">
        <f t="shared" si="24"/>
        <v>14046.428333333335</v>
      </c>
      <c r="D163" s="55">
        <f t="shared" si="24"/>
        <v>13555.128333333334</v>
      </c>
      <c r="E163" s="55">
        <f t="shared" si="25"/>
        <v>14000</v>
      </c>
      <c r="F163" s="55">
        <f t="shared" si="25"/>
        <v>14000</v>
      </c>
      <c r="G163" s="55">
        <f t="shared" si="25"/>
        <v>13110.256410256412</v>
      </c>
      <c r="H163" s="55">
        <f t="shared" si="25"/>
        <v>13110.256410256412</v>
      </c>
    </row>
    <row r="164" spans="1:8" x14ac:dyDescent="0.25">
      <c r="A164" s="36" t="s">
        <v>150</v>
      </c>
      <c r="B164" s="37">
        <v>5360</v>
      </c>
      <c r="C164" s="55">
        <f t="shared" si="24"/>
        <v>14232.843333333332</v>
      </c>
      <c r="D164" s="55">
        <f>ROUND(D157/D143*1000,2)/12</f>
        <v>13502.083333333334</v>
      </c>
      <c r="E164" s="55">
        <f t="shared" si="25"/>
        <v>13945.833333333332</v>
      </c>
      <c r="F164" s="55">
        <f t="shared" si="25"/>
        <v>13945.833333333332</v>
      </c>
      <c r="G164" s="55">
        <f t="shared" si="25"/>
        <v>13058.333333333332</v>
      </c>
      <c r="H164" s="55">
        <f t="shared" si="25"/>
        <v>13058.333333333332</v>
      </c>
    </row>
    <row r="165" spans="1:8" ht="34.5" customHeight="1" x14ac:dyDescent="0.25">
      <c r="A165" s="31" t="s">
        <v>154</v>
      </c>
      <c r="B165" s="37">
        <v>5400</v>
      </c>
      <c r="C165" s="33"/>
      <c r="D165" s="33"/>
      <c r="E165" s="33"/>
      <c r="F165" s="33"/>
      <c r="G165" s="33"/>
      <c r="H165" s="33"/>
    </row>
    <row r="166" spans="1:8" ht="7.5" customHeight="1" x14ac:dyDescent="0.25">
      <c r="A166" s="59"/>
      <c r="B166" s="60"/>
      <c r="C166" s="61"/>
      <c r="D166" s="61"/>
      <c r="E166" s="61"/>
      <c r="F166" s="61"/>
      <c r="G166" s="61"/>
      <c r="H166" s="61"/>
    </row>
    <row r="167" spans="1:8" ht="15.75" customHeight="1" x14ac:dyDescent="0.25">
      <c r="A167" s="62" t="s">
        <v>155</v>
      </c>
      <c r="B167" s="60"/>
      <c r="C167" s="63" t="s">
        <v>156</v>
      </c>
      <c r="D167" s="63"/>
      <c r="E167" s="64"/>
      <c r="F167" s="71" t="s">
        <v>157</v>
      </c>
      <c r="G167" s="71"/>
      <c r="H167" s="71"/>
    </row>
    <row r="168" spans="1:8" s="66" customFormat="1" ht="16.5" customHeight="1" x14ac:dyDescent="0.25">
      <c r="A168" s="65" t="s">
        <v>158</v>
      </c>
      <c r="C168" s="67" t="s">
        <v>159</v>
      </c>
      <c r="D168" s="65"/>
      <c r="E168" s="67"/>
      <c r="F168" s="72" t="s">
        <v>160</v>
      </c>
      <c r="G168" s="72"/>
      <c r="H168" s="72"/>
    </row>
    <row r="169" spans="1:8" x14ac:dyDescent="0.25">
      <c r="A169" s="59"/>
      <c r="C169" s="68"/>
      <c r="D169" s="68"/>
      <c r="E169" s="69"/>
      <c r="F169" s="69"/>
      <c r="G169" s="69"/>
      <c r="H169" s="69"/>
    </row>
    <row r="170" spans="1:8" x14ac:dyDescent="0.25">
      <c r="A170" s="59"/>
      <c r="C170" s="68"/>
      <c r="D170" s="68"/>
      <c r="E170" s="69"/>
      <c r="F170" s="69"/>
      <c r="G170" s="69"/>
      <c r="H170" s="69"/>
    </row>
    <row r="171" spans="1:8" x14ac:dyDescent="0.25">
      <c r="A171" s="59"/>
      <c r="C171" s="68"/>
      <c r="D171" s="68"/>
      <c r="E171" s="69"/>
      <c r="F171" s="69"/>
      <c r="G171" s="69"/>
      <c r="H171" s="69"/>
    </row>
    <row r="172" spans="1:8" x14ac:dyDescent="0.25">
      <c r="A172" s="59"/>
      <c r="C172" s="68"/>
      <c r="D172" s="68"/>
      <c r="E172" s="69"/>
      <c r="F172" s="69"/>
      <c r="G172" s="69"/>
      <c r="H172" s="69"/>
    </row>
    <row r="173" spans="1:8" x14ac:dyDescent="0.25">
      <c r="A173" s="59"/>
      <c r="C173" s="68"/>
      <c r="D173" s="68"/>
      <c r="E173" s="69"/>
      <c r="F173" s="69"/>
      <c r="G173" s="69"/>
      <c r="H173" s="69"/>
    </row>
    <row r="174" spans="1:8" x14ac:dyDescent="0.25">
      <c r="A174" s="59"/>
      <c r="C174" s="68"/>
      <c r="D174" s="68"/>
      <c r="E174" s="69"/>
      <c r="F174" s="69"/>
      <c r="G174" s="69"/>
      <c r="H174" s="69"/>
    </row>
    <row r="175" spans="1:8" x14ac:dyDescent="0.25">
      <c r="A175" s="59"/>
      <c r="C175" s="68"/>
      <c r="D175" s="68"/>
      <c r="E175" s="69"/>
      <c r="F175" s="69"/>
      <c r="G175" s="69"/>
      <c r="H175" s="69"/>
    </row>
    <row r="176" spans="1:8" x14ac:dyDescent="0.25">
      <c r="A176" s="59"/>
      <c r="C176" s="68"/>
      <c r="D176" s="68"/>
      <c r="E176" s="69"/>
      <c r="F176" s="69"/>
      <c r="G176" s="69"/>
      <c r="H176" s="69"/>
    </row>
    <row r="177" spans="1:8" x14ac:dyDescent="0.25">
      <c r="A177" s="59"/>
      <c r="C177" s="68"/>
      <c r="D177" s="68"/>
      <c r="E177" s="69"/>
      <c r="F177" s="69"/>
      <c r="G177" s="69"/>
      <c r="H177" s="69"/>
    </row>
    <row r="178" spans="1:8" x14ac:dyDescent="0.25">
      <c r="A178" s="59"/>
      <c r="C178" s="68"/>
      <c r="D178" s="68"/>
      <c r="E178" s="69"/>
      <c r="F178" s="69"/>
      <c r="G178" s="69"/>
      <c r="H178" s="69"/>
    </row>
    <row r="179" spans="1:8" x14ac:dyDescent="0.25">
      <c r="A179" s="59"/>
      <c r="C179" s="68"/>
      <c r="D179" s="68"/>
      <c r="E179" s="69"/>
      <c r="F179" s="69"/>
      <c r="G179" s="69"/>
      <c r="H179" s="69"/>
    </row>
    <row r="180" spans="1:8" x14ac:dyDescent="0.25">
      <c r="A180" s="59"/>
      <c r="C180" s="68"/>
      <c r="D180" s="68"/>
      <c r="E180" s="69"/>
      <c r="F180" s="69"/>
      <c r="G180" s="69"/>
      <c r="H180" s="69"/>
    </row>
    <row r="181" spans="1:8" x14ac:dyDescent="0.25">
      <c r="A181" s="59"/>
      <c r="C181" s="68"/>
      <c r="D181" s="68"/>
      <c r="E181" s="69"/>
      <c r="F181" s="69"/>
      <c r="G181" s="69"/>
      <c r="H181" s="69"/>
    </row>
    <row r="182" spans="1:8" x14ac:dyDescent="0.25">
      <c r="A182" s="59"/>
      <c r="C182" s="68"/>
      <c r="D182" s="68"/>
      <c r="E182" s="69"/>
      <c r="F182" s="69"/>
      <c r="G182" s="69"/>
      <c r="H182" s="69"/>
    </row>
    <row r="183" spans="1:8" x14ac:dyDescent="0.25">
      <c r="A183" s="59"/>
      <c r="C183" s="68"/>
      <c r="D183" s="68"/>
      <c r="E183" s="69"/>
      <c r="F183" s="69"/>
      <c r="G183" s="69"/>
      <c r="H183" s="69"/>
    </row>
    <row r="184" spans="1:8" x14ac:dyDescent="0.25">
      <c r="A184" s="59"/>
      <c r="C184" s="68"/>
      <c r="D184" s="68"/>
      <c r="E184" s="69"/>
      <c r="F184" s="69"/>
      <c r="G184" s="69"/>
      <c r="H184" s="69"/>
    </row>
    <row r="185" spans="1:8" x14ac:dyDescent="0.25">
      <c r="A185" s="59"/>
      <c r="C185" s="68"/>
      <c r="D185" s="68"/>
      <c r="E185" s="69"/>
      <c r="F185" s="69"/>
      <c r="G185" s="69"/>
      <c r="H185" s="69"/>
    </row>
    <row r="186" spans="1:8" x14ac:dyDescent="0.25">
      <c r="A186" s="59"/>
      <c r="C186" s="68"/>
      <c r="D186" s="68"/>
      <c r="E186" s="69"/>
      <c r="F186" s="69"/>
      <c r="G186" s="69"/>
      <c r="H186" s="69"/>
    </row>
    <row r="187" spans="1:8" x14ac:dyDescent="0.25">
      <c r="A187" s="59"/>
      <c r="C187" s="68"/>
      <c r="D187" s="68"/>
      <c r="E187" s="69"/>
      <c r="F187" s="69"/>
      <c r="G187" s="69"/>
      <c r="H187" s="69"/>
    </row>
    <row r="188" spans="1:8" x14ac:dyDescent="0.25">
      <c r="A188" s="59"/>
      <c r="C188" s="68"/>
      <c r="D188" s="68"/>
      <c r="E188" s="69"/>
      <c r="F188" s="69"/>
      <c r="G188" s="69"/>
      <c r="H188" s="69"/>
    </row>
    <row r="189" spans="1:8" x14ac:dyDescent="0.25">
      <c r="A189" s="59"/>
      <c r="C189" s="68"/>
      <c r="D189" s="68"/>
      <c r="E189" s="69"/>
      <c r="F189" s="69"/>
      <c r="G189" s="69"/>
      <c r="H189" s="69"/>
    </row>
    <row r="190" spans="1:8" x14ac:dyDescent="0.25">
      <c r="A190" s="59"/>
      <c r="C190" s="68"/>
      <c r="D190" s="68"/>
      <c r="E190" s="69"/>
      <c r="F190" s="69"/>
      <c r="G190" s="69"/>
      <c r="H190" s="69"/>
    </row>
    <row r="191" spans="1:8" x14ac:dyDescent="0.25">
      <c r="A191" s="59"/>
      <c r="C191" s="68"/>
      <c r="D191" s="68"/>
      <c r="E191" s="69"/>
      <c r="F191" s="69"/>
      <c r="G191" s="69"/>
      <c r="H191" s="69"/>
    </row>
    <row r="192" spans="1:8" x14ac:dyDescent="0.25">
      <c r="A192" s="59"/>
      <c r="C192" s="68"/>
      <c r="D192" s="68"/>
      <c r="E192" s="69"/>
      <c r="F192" s="69"/>
      <c r="G192" s="69"/>
      <c r="H192" s="69"/>
    </row>
    <row r="193" spans="1:8" x14ac:dyDescent="0.25">
      <c r="A193" s="59"/>
      <c r="C193" s="68"/>
      <c r="D193" s="68"/>
      <c r="E193" s="69"/>
      <c r="F193" s="69"/>
      <c r="G193" s="69"/>
      <c r="H193" s="69"/>
    </row>
    <row r="194" spans="1:8" x14ac:dyDescent="0.25">
      <c r="A194" s="59"/>
      <c r="C194" s="68"/>
      <c r="D194" s="68"/>
      <c r="E194" s="69"/>
      <c r="F194" s="69"/>
      <c r="G194" s="69"/>
      <c r="H194" s="69"/>
    </row>
    <row r="195" spans="1:8" x14ac:dyDescent="0.25">
      <c r="A195" s="59"/>
      <c r="C195" s="68"/>
      <c r="D195" s="68"/>
      <c r="E195" s="69"/>
      <c r="F195" s="69"/>
      <c r="G195" s="69"/>
      <c r="H195" s="69"/>
    </row>
    <row r="196" spans="1:8" x14ac:dyDescent="0.25">
      <c r="A196" s="59"/>
      <c r="C196" s="68"/>
      <c r="D196" s="68"/>
      <c r="E196" s="69"/>
      <c r="F196" s="69"/>
      <c r="G196" s="69"/>
      <c r="H196" s="69"/>
    </row>
    <row r="197" spans="1:8" x14ac:dyDescent="0.25">
      <c r="A197" s="59"/>
      <c r="C197" s="68"/>
      <c r="D197" s="68"/>
      <c r="E197" s="69"/>
      <c r="F197" s="69"/>
      <c r="G197" s="69"/>
      <c r="H197" s="69"/>
    </row>
    <row r="198" spans="1:8" x14ac:dyDescent="0.25">
      <c r="A198" s="59"/>
      <c r="C198" s="68"/>
      <c r="D198" s="68"/>
      <c r="E198" s="69"/>
      <c r="F198" s="69"/>
      <c r="G198" s="69"/>
      <c r="H198" s="69"/>
    </row>
    <row r="199" spans="1:8" x14ac:dyDescent="0.25">
      <c r="A199" s="59"/>
      <c r="C199" s="68"/>
      <c r="D199" s="68"/>
      <c r="E199" s="69"/>
      <c r="F199" s="69"/>
      <c r="G199" s="69"/>
      <c r="H199" s="69"/>
    </row>
    <row r="200" spans="1:8" x14ac:dyDescent="0.25">
      <c r="A200" s="59"/>
      <c r="C200" s="68"/>
      <c r="D200" s="68"/>
      <c r="E200" s="69"/>
      <c r="F200" s="69"/>
      <c r="G200" s="69"/>
      <c r="H200" s="69"/>
    </row>
    <row r="201" spans="1:8" x14ac:dyDescent="0.25">
      <c r="A201" s="59"/>
      <c r="C201" s="68"/>
      <c r="D201" s="68"/>
      <c r="E201" s="69"/>
      <c r="F201" s="69"/>
      <c r="G201" s="69"/>
      <c r="H201" s="69"/>
    </row>
    <row r="202" spans="1:8" x14ac:dyDescent="0.25">
      <c r="A202" s="59"/>
      <c r="C202" s="68"/>
      <c r="D202" s="68"/>
      <c r="E202" s="69"/>
      <c r="F202" s="69"/>
      <c r="G202" s="69"/>
      <c r="H202" s="69"/>
    </row>
    <row r="203" spans="1:8" x14ac:dyDescent="0.25">
      <c r="A203" s="59"/>
      <c r="C203" s="68"/>
      <c r="D203" s="68"/>
      <c r="E203" s="69"/>
      <c r="F203" s="69"/>
      <c r="G203" s="69"/>
      <c r="H203" s="69"/>
    </row>
    <row r="204" spans="1:8" x14ac:dyDescent="0.25">
      <c r="A204" s="59"/>
      <c r="C204" s="68"/>
      <c r="D204" s="68"/>
      <c r="E204" s="69"/>
      <c r="F204" s="69"/>
      <c r="G204" s="69"/>
      <c r="H204" s="69"/>
    </row>
    <row r="205" spans="1:8" x14ac:dyDescent="0.25">
      <c r="A205" s="59"/>
      <c r="C205" s="68"/>
      <c r="D205" s="68"/>
      <c r="E205" s="69"/>
      <c r="F205" s="69"/>
      <c r="G205" s="69"/>
      <c r="H205" s="69"/>
    </row>
    <row r="206" spans="1:8" x14ac:dyDescent="0.25">
      <c r="A206" s="59"/>
      <c r="C206" s="68"/>
      <c r="D206" s="68"/>
      <c r="E206" s="69"/>
      <c r="F206" s="69"/>
      <c r="G206" s="69"/>
      <c r="H206" s="69"/>
    </row>
    <row r="207" spans="1:8" x14ac:dyDescent="0.25">
      <c r="A207" s="59"/>
      <c r="C207" s="68"/>
      <c r="D207" s="68"/>
      <c r="E207" s="69"/>
      <c r="F207" s="69"/>
      <c r="G207" s="69"/>
      <c r="H207" s="69"/>
    </row>
    <row r="208" spans="1:8" x14ac:dyDescent="0.25">
      <c r="A208" s="59"/>
      <c r="C208" s="68"/>
      <c r="D208" s="68"/>
      <c r="E208" s="69"/>
      <c r="F208" s="69"/>
      <c r="G208" s="69"/>
      <c r="H208" s="69"/>
    </row>
    <row r="209" spans="1:20" x14ac:dyDescent="0.25">
      <c r="A209" s="59"/>
      <c r="C209" s="68"/>
      <c r="D209" s="68"/>
      <c r="E209" s="69"/>
      <c r="F209" s="69"/>
      <c r="G209" s="69"/>
      <c r="H209" s="69"/>
    </row>
    <row r="210" spans="1:20" s="7" customFormat="1" x14ac:dyDescent="0.25">
      <c r="A210" s="70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s="7" customFormat="1" x14ac:dyDescent="0.25">
      <c r="A211" s="70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s="7" customFormat="1" x14ac:dyDescent="0.25">
      <c r="A212" s="70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s="7" customFormat="1" x14ac:dyDescent="0.25">
      <c r="A213" s="70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s="7" customFormat="1" x14ac:dyDescent="0.25">
      <c r="A214" s="70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s="7" customFormat="1" x14ac:dyDescent="0.25">
      <c r="A215" s="70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s="7" customFormat="1" x14ac:dyDescent="0.25">
      <c r="A216" s="70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s="7" customFormat="1" x14ac:dyDescent="0.25">
      <c r="A217" s="70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s="7" customFormat="1" x14ac:dyDescent="0.25">
      <c r="A218" s="70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s="7" customFormat="1" x14ac:dyDescent="0.25">
      <c r="A219" s="70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s="7" customFormat="1" x14ac:dyDescent="0.25">
      <c r="A220" s="70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s="7" customFormat="1" x14ac:dyDescent="0.25">
      <c r="A221" s="70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s="7" customFormat="1" x14ac:dyDescent="0.25">
      <c r="A222" s="70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s="7" customFormat="1" x14ac:dyDescent="0.25">
      <c r="A223" s="70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s="7" customFormat="1" x14ac:dyDescent="0.25">
      <c r="A224" s="70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s="7" customFormat="1" x14ac:dyDescent="0.25">
      <c r="A225" s="70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s="7" customFormat="1" x14ac:dyDescent="0.25">
      <c r="A226" s="70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s="7" customFormat="1" x14ac:dyDescent="0.25">
      <c r="A227" s="70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s="7" customFormat="1" x14ac:dyDescent="0.25">
      <c r="A228" s="70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s="7" customFormat="1" x14ac:dyDescent="0.25">
      <c r="A229" s="70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s="7" customFormat="1" x14ac:dyDescent="0.25">
      <c r="A230" s="70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s="7" customFormat="1" x14ac:dyDescent="0.25">
      <c r="A231" s="70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s="7" customFormat="1" x14ac:dyDescent="0.25">
      <c r="A232" s="70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s="7" customFormat="1" x14ac:dyDescent="0.25">
      <c r="A233" s="70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s="7" customFormat="1" x14ac:dyDescent="0.25">
      <c r="A234" s="70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s="7" customFormat="1" x14ac:dyDescent="0.25">
      <c r="A235" s="70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s="7" customFormat="1" x14ac:dyDescent="0.25">
      <c r="A236" s="70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s="7" customFormat="1" x14ac:dyDescent="0.25">
      <c r="A237" s="70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s="7" customFormat="1" x14ac:dyDescent="0.25">
      <c r="A238" s="70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s="7" customFormat="1" x14ac:dyDescent="0.25">
      <c r="A239" s="70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s="7" customFormat="1" x14ac:dyDescent="0.25">
      <c r="A240" s="70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s="7" customFormat="1" x14ac:dyDescent="0.25">
      <c r="A241" s="70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s="7" customFormat="1" x14ac:dyDescent="0.25">
      <c r="A242" s="70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s="7" customFormat="1" x14ac:dyDescent="0.25">
      <c r="A243" s="7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s="7" customFormat="1" x14ac:dyDescent="0.25">
      <c r="A244" s="70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s="7" customFormat="1" x14ac:dyDescent="0.25">
      <c r="A245" s="70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s="7" customFormat="1" x14ac:dyDescent="0.25">
      <c r="A246" s="70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s="7" customFormat="1" x14ac:dyDescent="0.25">
      <c r="A247" s="70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s="7" customFormat="1" x14ac:dyDescent="0.25">
      <c r="A248" s="70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s="7" customFormat="1" x14ac:dyDescent="0.25">
      <c r="A249" s="70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s="7" customFormat="1" x14ac:dyDescent="0.25">
      <c r="A250" s="70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s="7" customFormat="1" x14ac:dyDescent="0.25">
      <c r="A251" s="70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s="7" customFormat="1" x14ac:dyDescent="0.25">
      <c r="A252" s="70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s="7" customFormat="1" x14ac:dyDescent="0.25">
      <c r="A253" s="70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s="7" customFormat="1" x14ac:dyDescent="0.25">
      <c r="A254" s="70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s="7" customFormat="1" x14ac:dyDescent="0.25">
      <c r="A255" s="70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s="7" customFormat="1" x14ac:dyDescent="0.25">
      <c r="A256" s="70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s="7" customFormat="1" x14ac:dyDescent="0.25">
      <c r="A257" s="70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s="7" customFormat="1" x14ac:dyDescent="0.25">
      <c r="A258" s="70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s="7" customFormat="1" x14ac:dyDescent="0.25">
      <c r="A259" s="70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s="7" customFormat="1" x14ac:dyDescent="0.25">
      <c r="A260" s="70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s="7" customFormat="1" x14ac:dyDescent="0.25">
      <c r="A261" s="70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s="7" customFormat="1" x14ac:dyDescent="0.25">
      <c r="A262" s="70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s="7" customFormat="1" x14ac:dyDescent="0.25">
      <c r="A263" s="70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s="7" customFormat="1" x14ac:dyDescent="0.25">
      <c r="A264" s="70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s="7" customFormat="1" x14ac:dyDescent="0.25">
      <c r="A265" s="70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s="7" customFormat="1" x14ac:dyDescent="0.25">
      <c r="A266" s="70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s="7" customFormat="1" x14ac:dyDescent="0.25">
      <c r="A267" s="70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s="7" customFormat="1" x14ac:dyDescent="0.25">
      <c r="A268" s="70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s="7" customFormat="1" x14ac:dyDescent="0.25">
      <c r="A269" s="70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s="7" customFormat="1" x14ac:dyDescent="0.25">
      <c r="A270" s="70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s="7" customFormat="1" x14ac:dyDescent="0.25">
      <c r="A271" s="70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s="7" customFormat="1" x14ac:dyDescent="0.25">
      <c r="A272" s="70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s="7" customFormat="1" x14ac:dyDescent="0.25">
      <c r="A273" s="70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s="7" customFormat="1" x14ac:dyDescent="0.25">
      <c r="A274" s="70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s="7" customFormat="1" x14ac:dyDescent="0.25">
      <c r="A275" s="70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s="7" customFormat="1" x14ac:dyDescent="0.25">
      <c r="A276" s="70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s="7" customFormat="1" x14ac:dyDescent="0.25">
      <c r="A277" s="70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s="7" customFormat="1" x14ac:dyDescent="0.25">
      <c r="A278" s="70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s="7" customFormat="1" x14ac:dyDescent="0.25">
      <c r="A279" s="70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s="7" customFormat="1" x14ac:dyDescent="0.25">
      <c r="A280" s="70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s="7" customFormat="1" x14ac:dyDescent="0.25">
      <c r="A281" s="70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s="7" customFormat="1" x14ac:dyDescent="0.25">
      <c r="A282" s="70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s="7" customFormat="1" x14ac:dyDescent="0.25">
      <c r="A283" s="70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s="7" customFormat="1" x14ac:dyDescent="0.25">
      <c r="A284" s="70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s="7" customFormat="1" x14ac:dyDescent="0.25">
      <c r="A285" s="70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s="7" customFormat="1" x14ac:dyDescent="0.25">
      <c r="A286" s="70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s="7" customFormat="1" x14ac:dyDescent="0.25">
      <c r="A287" s="70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s="7" customFormat="1" x14ac:dyDescent="0.25">
      <c r="A288" s="70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s="7" customFormat="1" x14ac:dyDescent="0.25">
      <c r="A289" s="70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s="7" customFormat="1" x14ac:dyDescent="0.25">
      <c r="A290" s="70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s="7" customFormat="1" x14ac:dyDescent="0.25">
      <c r="A291" s="70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s="7" customFormat="1" x14ac:dyDescent="0.25">
      <c r="A292" s="70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s="7" customFormat="1" x14ac:dyDescent="0.25">
      <c r="A293" s="70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s="7" customFormat="1" x14ac:dyDescent="0.25">
      <c r="A294" s="70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s="7" customFormat="1" x14ac:dyDescent="0.25">
      <c r="A295" s="70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s="7" customFormat="1" x14ac:dyDescent="0.25">
      <c r="A296" s="70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s="7" customFormat="1" x14ac:dyDescent="0.25">
      <c r="A297" s="70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s="7" customFormat="1" x14ac:dyDescent="0.25">
      <c r="A298" s="70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s="7" customFormat="1" x14ac:dyDescent="0.25">
      <c r="A299" s="70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s="7" customFormat="1" x14ac:dyDescent="0.25">
      <c r="A300" s="70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s="7" customFormat="1" x14ac:dyDescent="0.25">
      <c r="A301" s="70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s="7" customFormat="1" x14ac:dyDescent="0.25">
      <c r="A302" s="70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s="7" customFormat="1" x14ac:dyDescent="0.25">
      <c r="A303" s="70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s="7" customFormat="1" x14ac:dyDescent="0.25">
      <c r="A304" s="70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s="7" customFormat="1" x14ac:dyDescent="0.25">
      <c r="A305" s="70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s="7" customFormat="1" x14ac:dyDescent="0.25">
      <c r="A306" s="70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s="7" customFormat="1" x14ac:dyDescent="0.25">
      <c r="A307" s="70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s="7" customFormat="1" x14ac:dyDescent="0.25">
      <c r="A308" s="70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s="7" customFormat="1" x14ac:dyDescent="0.25">
      <c r="A309" s="70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s="7" customFormat="1" x14ac:dyDescent="0.25">
      <c r="A310" s="70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s="7" customFormat="1" x14ac:dyDescent="0.25">
      <c r="A311" s="70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s="7" customFormat="1" x14ac:dyDescent="0.25">
      <c r="A312" s="70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s="7" customFormat="1" x14ac:dyDescent="0.25">
      <c r="A313" s="70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s="7" customFormat="1" x14ac:dyDescent="0.25">
      <c r="A314" s="70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s="7" customFormat="1" x14ac:dyDescent="0.25">
      <c r="A315" s="70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s="7" customFormat="1" x14ac:dyDescent="0.25">
      <c r="A316" s="70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s="7" customFormat="1" x14ac:dyDescent="0.25">
      <c r="A317" s="70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s="7" customFormat="1" x14ac:dyDescent="0.25">
      <c r="A318" s="70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s="7" customFormat="1" x14ac:dyDescent="0.25">
      <c r="A319" s="70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s="7" customFormat="1" x14ac:dyDescent="0.25">
      <c r="A320" s="70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s="7" customFormat="1" x14ac:dyDescent="0.25">
      <c r="A321" s="70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s="7" customFormat="1" x14ac:dyDescent="0.25">
      <c r="A322" s="70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s="7" customFormat="1" x14ac:dyDescent="0.25">
      <c r="A323" s="70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s="7" customFormat="1" x14ac:dyDescent="0.25">
      <c r="A324" s="70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s="7" customFormat="1" x14ac:dyDescent="0.25">
      <c r="A325" s="70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s="7" customFormat="1" x14ac:dyDescent="0.25">
      <c r="A326" s="70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s="7" customFormat="1" x14ac:dyDescent="0.25">
      <c r="A327" s="70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s="7" customFormat="1" x14ac:dyDescent="0.25">
      <c r="A328" s="70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s="7" customFormat="1" x14ac:dyDescent="0.25">
      <c r="A329" s="70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s="7" customFormat="1" x14ac:dyDescent="0.25">
      <c r="A330" s="70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s="7" customFormat="1" x14ac:dyDescent="0.25">
      <c r="A331" s="70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s="7" customFormat="1" x14ac:dyDescent="0.25">
      <c r="A332" s="70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s="7" customFormat="1" x14ac:dyDescent="0.25">
      <c r="A333" s="70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s="7" customFormat="1" x14ac:dyDescent="0.25">
      <c r="A334" s="70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s="7" customFormat="1" x14ac:dyDescent="0.25">
      <c r="A335" s="70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s="7" customFormat="1" x14ac:dyDescent="0.25">
      <c r="A336" s="70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s="7" customFormat="1" x14ac:dyDescent="0.25">
      <c r="A337" s="70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s="7" customFormat="1" x14ac:dyDescent="0.25">
      <c r="A338" s="70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s="7" customFormat="1" x14ac:dyDescent="0.25">
      <c r="A339" s="70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s="7" customFormat="1" x14ac:dyDescent="0.25">
      <c r="A340" s="70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s="7" customFormat="1" x14ac:dyDescent="0.25">
      <c r="A341" s="70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s="7" customFormat="1" x14ac:dyDescent="0.25">
      <c r="A342" s="70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s="7" customFormat="1" x14ac:dyDescent="0.25">
      <c r="A343" s="70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s="7" customFormat="1" x14ac:dyDescent="0.25">
      <c r="A344" s="70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s="7" customFormat="1" x14ac:dyDescent="0.25">
      <c r="A345" s="70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s="7" customFormat="1" x14ac:dyDescent="0.25">
      <c r="A346" s="70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s="7" customFormat="1" x14ac:dyDescent="0.25">
      <c r="A347" s="70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s="7" customFormat="1" x14ac:dyDescent="0.25">
      <c r="A348" s="70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s="7" customFormat="1" x14ac:dyDescent="0.25">
      <c r="A349" s="70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s="7" customFormat="1" x14ac:dyDescent="0.25">
      <c r="A350" s="70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s="7" customFormat="1" x14ac:dyDescent="0.25">
      <c r="A351" s="70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s="7" customFormat="1" x14ac:dyDescent="0.25">
      <c r="A352" s="70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s="7" customFormat="1" x14ac:dyDescent="0.25">
      <c r="A353" s="70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s="7" customFormat="1" x14ac:dyDescent="0.25">
      <c r="A354" s="70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s="7" customFormat="1" x14ac:dyDescent="0.25">
      <c r="A355" s="70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s="7" customFormat="1" x14ac:dyDescent="0.25">
      <c r="A356" s="70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s="7" customFormat="1" x14ac:dyDescent="0.25">
      <c r="A357" s="70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s="7" customFormat="1" x14ac:dyDescent="0.25">
      <c r="A358" s="70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s="7" customFormat="1" x14ac:dyDescent="0.25">
      <c r="A359" s="70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s="7" customFormat="1" x14ac:dyDescent="0.25">
      <c r="A360" s="70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s="7" customFormat="1" x14ac:dyDescent="0.25">
      <c r="A361" s="70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s="7" customFormat="1" x14ac:dyDescent="0.25">
      <c r="A362" s="70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s="7" customFormat="1" x14ac:dyDescent="0.25">
      <c r="A363" s="70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s="7" customFormat="1" x14ac:dyDescent="0.25">
      <c r="A364" s="70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s="7" customFormat="1" x14ac:dyDescent="0.25">
      <c r="A365" s="70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s="7" customFormat="1" x14ac:dyDescent="0.25">
      <c r="A366" s="70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s="7" customFormat="1" x14ac:dyDescent="0.25">
      <c r="A367" s="70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s="7" customFormat="1" x14ac:dyDescent="0.25">
      <c r="A368" s="70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s="7" customFormat="1" x14ac:dyDescent="0.25">
      <c r="A369" s="70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s="7" customFormat="1" x14ac:dyDescent="0.25">
      <c r="A370" s="70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s="7" customFormat="1" x14ac:dyDescent="0.25">
      <c r="A371" s="70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s="7" customFormat="1" x14ac:dyDescent="0.25">
      <c r="A372" s="70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s="7" customFormat="1" x14ac:dyDescent="0.25">
      <c r="A373" s="70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s="7" customFormat="1" x14ac:dyDescent="0.25">
      <c r="A374" s="70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s="7" customFormat="1" x14ac:dyDescent="0.25">
      <c r="A375" s="70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s="7" customFormat="1" x14ac:dyDescent="0.25">
      <c r="A376" s="70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</sheetData>
  <mergeCells count="43">
    <mergeCell ref="B31:C31"/>
    <mergeCell ref="G31:H31"/>
    <mergeCell ref="F1:H1"/>
    <mergeCell ref="F5:H5"/>
    <mergeCell ref="F12:H12"/>
    <mergeCell ref="F13:H13"/>
    <mergeCell ref="G29:H29"/>
    <mergeCell ref="F4:H4"/>
    <mergeCell ref="B32:E32"/>
    <mergeCell ref="G32:H32"/>
    <mergeCell ref="B33:E33"/>
    <mergeCell ref="G33:H33"/>
    <mergeCell ref="B34:E34"/>
    <mergeCell ref="G34:H34"/>
    <mergeCell ref="B41:E41"/>
    <mergeCell ref="B35:E35"/>
    <mergeCell ref="G35:H35"/>
    <mergeCell ref="B36:E36"/>
    <mergeCell ref="G36:H36"/>
    <mergeCell ref="B37:E37"/>
    <mergeCell ref="G37:H37"/>
    <mergeCell ref="B38:C38"/>
    <mergeCell ref="F38:H38"/>
    <mergeCell ref="B39:C39"/>
    <mergeCell ref="F39:H39"/>
    <mergeCell ref="B40:I40"/>
    <mergeCell ref="B42:E42"/>
    <mergeCell ref="A43:H43"/>
    <mergeCell ref="A44:H44"/>
    <mergeCell ref="A45:H45"/>
    <mergeCell ref="A47:A48"/>
    <mergeCell ref="B47:B48"/>
    <mergeCell ref="C47:C48"/>
    <mergeCell ref="D47:D48"/>
    <mergeCell ref="E47:H47"/>
    <mergeCell ref="F167:H167"/>
    <mergeCell ref="F168:H168"/>
    <mergeCell ref="A50:H50"/>
    <mergeCell ref="A51:H51"/>
    <mergeCell ref="A108:H108"/>
    <mergeCell ref="A118:H118"/>
    <mergeCell ref="A125:H125"/>
    <mergeCell ref="A136:H136"/>
  </mergeCells>
  <pageMargins left="1.1811023622047245" right="0.59055118110236227" top="0.78740157480314965" bottom="0.78740157480314965" header="0.39370078740157483" footer="0.39370078740157483"/>
  <pageSetup paperSize="9" scale="48" fitToHeight="0" orientation="portrait" r:id="rId1"/>
  <rowBreaks count="2" manualBreakCount="2">
    <brk id="64" max="13" man="1"/>
    <brk id="10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(2)</vt:lpstr>
      <vt:lpstr>'ФІНПЛАН (2)'!Заголовки_для_печати</vt:lpstr>
      <vt:lpstr>'ФІНПЛАН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2025-02-17T10:16:14Z</cp:lastPrinted>
  <dcterms:created xsi:type="dcterms:W3CDTF">2015-06-05T18:19:34Z</dcterms:created>
  <dcterms:modified xsi:type="dcterms:W3CDTF">2025-04-17T11:40:41Z</dcterms:modified>
</cp:coreProperties>
</file>