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Заходи" sheetId="1" r:id="rId1"/>
    <sheet name="Результативні" sheetId="5" r:id="rId2"/>
  </sheets>
  <definedNames>
    <definedName name="_xlnm.Print_Area" localSheetId="0">Заходи!$B$1:$O$481</definedName>
    <definedName name="_xlnm.Print_Area" localSheetId="1">Результативні!$A$1:$I$599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O13" i="1"/>
  <c r="N30" i="1" l="1"/>
  <c r="N94" i="1" l="1"/>
  <c r="L370" i="1"/>
  <c r="O320" i="1"/>
  <c r="N230" i="1"/>
  <c r="N222" i="1"/>
  <c r="N210" i="1"/>
  <c r="K26" i="1"/>
  <c r="K282" i="1"/>
  <c r="L320" i="1"/>
  <c r="L116" i="1"/>
  <c r="E581" i="5" l="1"/>
  <c r="E579" i="5"/>
  <c r="E547" i="5"/>
  <c r="E295" i="5" l="1"/>
  <c r="E39" i="5"/>
  <c r="O430" i="1" l="1"/>
  <c r="M430" i="1"/>
  <c r="N18" i="1"/>
  <c r="N393" i="1" l="1"/>
  <c r="K18" i="1" l="1"/>
  <c r="I15" i="1"/>
  <c r="L18" i="1"/>
  <c r="L17" i="1"/>
  <c r="K86" i="1" l="1"/>
  <c r="K142" i="1"/>
  <c r="K174" i="1"/>
  <c r="K206" i="1"/>
  <c r="K278" i="1"/>
  <c r="I14" i="1"/>
  <c r="H18" i="1"/>
  <c r="L280" i="1"/>
  <c r="H69" i="1" l="1"/>
  <c r="H402" i="1" l="1"/>
  <c r="I430" i="1"/>
  <c r="B442" i="1" l="1"/>
  <c r="B443" i="1"/>
  <c r="B444" i="1"/>
  <c r="I462" i="1" l="1"/>
  <c r="H462" i="1"/>
  <c r="H461" i="1"/>
  <c r="O269" i="1" l="1"/>
  <c r="O254" i="1" l="1"/>
  <c r="N474" i="1"/>
  <c r="N382" i="1"/>
  <c r="N286" i="1"/>
  <c r="N242" i="1"/>
  <c r="N186" i="1"/>
  <c r="O138" i="1"/>
  <c r="N130" i="1"/>
  <c r="N126" i="1"/>
  <c r="N116" i="1"/>
  <c r="N114" i="1"/>
  <c r="N110" i="1"/>
  <c r="O58" i="1"/>
  <c r="O54" i="1"/>
  <c r="O50" i="1"/>
  <c r="N50" i="1"/>
  <c r="O38" i="1"/>
  <c r="O22" i="1"/>
  <c r="N374" i="1" l="1"/>
  <c r="F105" i="5" l="1"/>
  <c r="G105" i="5"/>
  <c r="G104" i="5"/>
  <c r="O358" i="1"/>
  <c r="N270" i="1"/>
  <c r="O262" i="1"/>
  <c r="O266" i="1"/>
  <c r="N170" i="1"/>
  <c r="N172" i="1"/>
  <c r="F585" i="5" l="1"/>
  <c r="F583" i="5" s="1"/>
  <c r="N14" i="1"/>
  <c r="K15" i="1"/>
  <c r="K14" i="1"/>
  <c r="H14" i="1"/>
  <c r="M476" i="1"/>
  <c r="J476" i="1"/>
  <c r="G476" i="1"/>
  <c r="M475" i="1"/>
  <c r="J475" i="1"/>
  <c r="G475" i="1"/>
  <c r="O474" i="1"/>
  <c r="O473" i="1" s="1"/>
  <c r="N473" i="1"/>
  <c r="M474" i="1"/>
  <c r="L474" i="1"/>
  <c r="K474" i="1"/>
  <c r="K473" i="1" s="1"/>
  <c r="J474" i="1"/>
  <c r="J473" i="1" s="1"/>
  <c r="G474" i="1"/>
  <c r="L473" i="1"/>
  <c r="I473" i="1"/>
  <c r="H473" i="1"/>
  <c r="G473" i="1" l="1"/>
  <c r="E586" i="5" s="1"/>
  <c r="E585" i="5" s="1"/>
  <c r="E583" i="5" s="1"/>
  <c r="M473" i="1"/>
  <c r="G586" i="5" s="1"/>
  <c r="G585" i="5" s="1"/>
  <c r="G583" i="5" s="1"/>
  <c r="O362" i="1"/>
  <c r="O258" i="1" l="1"/>
  <c r="N144" i="1" l="1"/>
  <c r="M419" i="1" l="1"/>
  <c r="M423" i="1"/>
  <c r="O431" i="1"/>
  <c r="G579" i="5"/>
  <c r="G581" i="5" l="1"/>
  <c r="H579" i="5"/>
  <c r="O14" i="1"/>
  <c r="O429" i="1"/>
  <c r="M126" i="1"/>
  <c r="G254" i="5" l="1"/>
  <c r="N218" i="1"/>
  <c r="K334" i="1" l="1"/>
  <c r="F9" i="5"/>
  <c r="F66" i="5"/>
  <c r="F401" i="5" l="1"/>
  <c r="F402" i="5"/>
  <c r="F403" i="5"/>
  <c r="F404" i="5"/>
  <c r="F405" i="5"/>
  <c r="F400" i="5"/>
  <c r="F376" i="5"/>
  <c r="F387" i="5"/>
  <c r="F83" i="5" l="1"/>
  <c r="F572" i="5" l="1"/>
  <c r="F574" i="5" s="1"/>
  <c r="G572" i="5"/>
  <c r="G571" i="5" s="1"/>
  <c r="G569" i="5" s="1"/>
  <c r="E572" i="5"/>
  <c r="E571" i="5" s="1"/>
  <c r="E569" i="5" s="1"/>
  <c r="F571" i="5" l="1"/>
  <c r="F569" i="5" s="1"/>
  <c r="E407" i="5"/>
  <c r="E376" i="5"/>
  <c r="E387" i="5"/>
  <c r="F579" i="5"/>
  <c r="F581" i="5" s="1"/>
  <c r="G578" i="5"/>
  <c r="F565" i="5"/>
  <c r="F567" i="5" s="1"/>
  <c r="G565" i="5"/>
  <c r="G564" i="5" s="1"/>
  <c r="G562" i="5" s="1"/>
  <c r="E565" i="5"/>
  <c r="E564" i="5" s="1"/>
  <c r="F578" i="5" l="1"/>
  <c r="F576" i="5" s="1"/>
  <c r="F564" i="5"/>
  <c r="F562" i="5" s="1"/>
  <c r="E578" i="5"/>
  <c r="E576" i="5" s="1"/>
  <c r="G576" i="5"/>
  <c r="E562" i="5"/>
  <c r="G558" i="5"/>
  <c r="E558" i="5"/>
  <c r="F536" i="5"/>
  <c r="E536" i="5"/>
  <c r="G506" i="5"/>
  <c r="F447" i="5"/>
  <c r="F455" i="5"/>
  <c r="E455" i="5"/>
  <c r="G377" i="5"/>
  <c r="G376" i="5" s="1"/>
  <c r="F432" i="5"/>
  <c r="H578" i="5" l="1"/>
  <c r="G508" i="5"/>
  <c r="G505" i="5"/>
  <c r="G503" i="5" s="1"/>
  <c r="G421" i="5"/>
  <c r="G408" i="5"/>
  <c r="F416" i="5"/>
  <c r="G388" i="5"/>
  <c r="G387" i="5" s="1"/>
  <c r="G370" i="5"/>
  <c r="E370" i="5"/>
  <c r="G366" i="5"/>
  <c r="E366" i="5"/>
  <c r="G346" i="5"/>
  <c r="F310" i="5"/>
  <c r="E168" i="5"/>
  <c r="O88" i="1"/>
  <c r="N88" i="1"/>
  <c r="N15" i="1" s="1"/>
  <c r="O87" i="1"/>
  <c r="N87" i="1"/>
  <c r="O86" i="1"/>
  <c r="N86" i="1"/>
  <c r="L88" i="1"/>
  <c r="K88" i="1"/>
  <c r="L87" i="1"/>
  <c r="K87" i="1"/>
  <c r="L86" i="1"/>
  <c r="H87" i="1"/>
  <c r="I87" i="1"/>
  <c r="H88" i="1"/>
  <c r="H15" i="1" s="1"/>
  <c r="I88" i="1"/>
  <c r="I86" i="1"/>
  <c r="H86" i="1"/>
  <c r="M132" i="1"/>
  <c r="J132" i="1"/>
  <c r="G132" i="1"/>
  <c r="M131" i="1"/>
  <c r="J131" i="1"/>
  <c r="G131" i="1"/>
  <c r="M130" i="1"/>
  <c r="M129" i="1" s="1"/>
  <c r="G168" i="5" s="1"/>
  <c r="K129" i="1"/>
  <c r="J130" i="1"/>
  <c r="G130" i="1"/>
  <c r="G129" i="1" s="1"/>
  <c r="O129" i="1"/>
  <c r="N129" i="1"/>
  <c r="L129" i="1"/>
  <c r="I129" i="1"/>
  <c r="H129" i="1"/>
  <c r="G375" i="5" l="1"/>
  <c r="G374" i="5" s="1"/>
  <c r="G10" i="5" s="1"/>
  <c r="J129" i="1"/>
  <c r="F168" i="5" s="1"/>
  <c r="F170" i="5" s="1"/>
  <c r="F140" i="5" l="1"/>
  <c r="G140" i="5"/>
  <c r="E140" i="5"/>
  <c r="F130" i="5"/>
  <c r="G130" i="5"/>
  <c r="E130" i="5"/>
  <c r="F118" i="5"/>
  <c r="G118" i="5"/>
  <c r="E118" i="5"/>
  <c r="F52" i="5"/>
  <c r="G52" i="5"/>
  <c r="E52" i="5"/>
  <c r="F39" i="5"/>
  <c r="G39" i="5"/>
  <c r="E26" i="5"/>
  <c r="G163" i="5" l="1"/>
  <c r="F163" i="5"/>
  <c r="E163" i="5"/>
  <c r="G123" i="5"/>
  <c r="F123" i="5"/>
  <c r="E123" i="5"/>
  <c r="G106" i="5"/>
  <c r="F106" i="5"/>
  <c r="E106" i="5"/>
  <c r="G74" i="5"/>
  <c r="F74" i="5"/>
  <c r="F61" i="5"/>
  <c r="G31" i="5"/>
  <c r="F31" i="5"/>
  <c r="E31" i="5"/>
  <c r="F26" i="5"/>
  <c r="J303" i="1" l="1"/>
  <c r="J304" i="1"/>
  <c r="L301" i="1"/>
  <c r="L436" i="1" l="1"/>
  <c r="L278" i="1" l="1"/>
  <c r="J302" i="1" l="1"/>
  <c r="O346" i="1"/>
  <c r="O342" i="1"/>
  <c r="N338" i="1"/>
  <c r="N334" i="1"/>
  <c r="K242" i="1" l="1"/>
  <c r="K218" i="1"/>
  <c r="K382" i="1"/>
  <c r="K374" i="1"/>
  <c r="L138" i="1" l="1"/>
  <c r="K116" i="1"/>
  <c r="K114" i="1"/>
  <c r="L50" i="1"/>
  <c r="L58" i="1"/>
  <c r="L54" i="1"/>
  <c r="K172" i="1" l="1"/>
  <c r="K170" i="1"/>
  <c r="L266" i="1"/>
  <c r="O280" i="1" l="1"/>
  <c r="M280" i="1" s="1"/>
  <c r="N280" i="1"/>
  <c r="O279" i="1"/>
  <c r="N279" i="1"/>
  <c r="O278" i="1"/>
  <c r="K280" i="1"/>
  <c r="J280" i="1" s="1"/>
  <c r="L279" i="1"/>
  <c r="K279" i="1"/>
  <c r="I280" i="1"/>
  <c r="H280" i="1"/>
  <c r="H279" i="1"/>
  <c r="I279" i="1"/>
  <c r="I278" i="1"/>
  <c r="H278" i="1"/>
  <c r="O422" i="1"/>
  <c r="N422" i="1"/>
  <c r="M72" i="1"/>
  <c r="J72" i="1"/>
  <c r="G72" i="1"/>
  <c r="M71" i="1"/>
  <c r="J71" i="1"/>
  <c r="G71" i="1"/>
  <c r="M70" i="1"/>
  <c r="J70" i="1"/>
  <c r="G70" i="1"/>
  <c r="O69" i="1"/>
  <c r="N69" i="1"/>
  <c r="L69" i="1"/>
  <c r="K69" i="1"/>
  <c r="I69" i="1"/>
  <c r="I277" i="1" l="1"/>
  <c r="J279" i="1"/>
  <c r="O277" i="1"/>
  <c r="M279" i="1"/>
  <c r="L277" i="1"/>
  <c r="J278" i="1"/>
  <c r="N278" i="1"/>
  <c r="M278" i="1" s="1"/>
  <c r="K277" i="1"/>
  <c r="M69" i="1"/>
  <c r="G84" i="5" s="1"/>
  <c r="J69" i="1"/>
  <c r="F84" i="5" s="1"/>
  <c r="G69" i="1"/>
  <c r="E84" i="5" s="1"/>
  <c r="H84" i="5" l="1"/>
  <c r="M277" i="1"/>
  <c r="J277" i="1"/>
  <c r="N277" i="1"/>
  <c r="O462" i="1"/>
  <c r="O461" i="1" s="1"/>
  <c r="N462" i="1"/>
  <c r="N461" i="1" s="1"/>
  <c r="K462" i="1"/>
  <c r="J470" i="1"/>
  <c r="M472" i="1"/>
  <c r="J472" i="1"/>
  <c r="G472" i="1"/>
  <c r="M471" i="1"/>
  <c r="J471" i="1"/>
  <c r="G471" i="1"/>
  <c r="M470" i="1"/>
  <c r="G470" i="1"/>
  <c r="O469" i="1"/>
  <c r="N469" i="1"/>
  <c r="K469" i="1"/>
  <c r="I469" i="1"/>
  <c r="H469" i="1"/>
  <c r="M468" i="1"/>
  <c r="J468" i="1"/>
  <c r="G468" i="1"/>
  <c r="M467" i="1"/>
  <c r="J467" i="1"/>
  <c r="G467" i="1"/>
  <c r="M466" i="1"/>
  <c r="J466" i="1"/>
  <c r="G466" i="1"/>
  <c r="O465" i="1"/>
  <c r="N465" i="1"/>
  <c r="K465" i="1"/>
  <c r="I465" i="1"/>
  <c r="H465" i="1"/>
  <c r="M452" i="1"/>
  <c r="M451" i="1"/>
  <c r="O449" i="1"/>
  <c r="N449" i="1"/>
  <c r="M456" i="1"/>
  <c r="M455" i="1"/>
  <c r="M454" i="1"/>
  <c r="N453" i="1"/>
  <c r="K461" i="1" l="1"/>
  <c r="G465" i="1"/>
  <c r="E554" i="5" s="1"/>
  <c r="L469" i="1"/>
  <c r="J465" i="1"/>
  <c r="F554" i="5" s="1"/>
  <c r="F556" i="5" s="1"/>
  <c r="M469" i="1"/>
  <c r="L462" i="1"/>
  <c r="M450" i="1"/>
  <c r="M449" i="1" s="1"/>
  <c r="G536" i="5" s="1"/>
  <c r="O453" i="1"/>
  <c r="M465" i="1"/>
  <c r="G554" i="5" s="1"/>
  <c r="G469" i="1"/>
  <c r="M453" i="1"/>
  <c r="G540" i="5" s="1"/>
  <c r="J469" i="1"/>
  <c r="F558" i="5" s="1"/>
  <c r="M462" i="1"/>
  <c r="L465" i="1"/>
  <c r="G535" i="5" l="1"/>
  <c r="G533" i="5" s="1"/>
  <c r="E553" i="5"/>
  <c r="E551" i="5" s="1"/>
  <c r="E556" i="5"/>
  <c r="H554" i="5"/>
  <c r="F560" i="5"/>
  <c r="F553" i="5"/>
  <c r="F551" i="5" s="1"/>
  <c r="L461" i="1"/>
  <c r="G556" i="5"/>
  <c r="G553" i="5"/>
  <c r="M460" i="1"/>
  <c r="M459" i="1"/>
  <c r="M458" i="1"/>
  <c r="O457" i="1"/>
  <c r="N457" i="1"/>
  <c r="M464" i="1"/>
  <c r="M463" i="1"/>
  <c r="J464" i="1"/>
  <c r="G464" i="1"/>
  <c r="J463" i="1"/>
  <c r="G463" i="1"/>
  <c r="J462" i="1"/>
  <c r="G462" i="1"/>
  <c r="G461" i="1" s="1"/>
  <c r="G551" i="5" l="1"/>
  <c r="H553" i="5"/>
  <c r="M461" i="1"/>
  <c r="M457" i="1"/>
  <c r="G547" i="5" s="1"/>
  <c r="G546" i="5" s="1"/>
  <c r="G544" i="5" s="1"/>
  <c r="J461" i="1"/>
  <c r="I461" i="1"/>
  <c r="J460" i="1" l="1"/>
  <c r="G460" i="1"/>
  <c r="K457" i="1"/>
  <c r="G459" i="1"/>
  <c r="J458" i="1"/>
  <c r="I457" i="1"/>
  <c r="J454" i="1"/>
  <c r="G454" i="1"/>
  <c r="O448" i="1"/>
  <c r="N448" i="1"/>
  <c r="O447" i="1"/>
  <c r="N447" i="1"/>
  <c r="O446" i="1"/>
  <c r="N446" i="1"/>
  <c r="L448" i="1"/>
  <c r="K448" i="1"/>
  <c r="J448" i="1" s="1"/>
  <c r="L447" i="1"/>
  <c r="K447" i="1"/>
  <c r="K446" i="1"/>
  <c r="L450" i="1"/>
  <c r="L446" i="1" s="1"/>
  <c r="H448" i="1"/>
  <c r="H447" i="1"/>
  <c r="H446" i="1"/>
  <c r="I447" i="1"/>
  <c r="I448" i="1"/>
  <c r="I450" i="1"/>
  <c r="G450" i="1" s="1"/>
  <c r="J456" i="1"/>
  <c r="G456" i="1"/>
  <c r="J455" i="1"/>
  <c r="G455" i="1"/>
  <c r="K453" i="1"/>
  <c r="H453" i="1"/>
  <c r="J452" i="1"/>
  <c r="G452" i="1"/>
  <c r="J451" i="1"/>
  <c r="G451" i="1"/>
  <c r="K449" i="1"/>
  <c r="H449" i="1"/>
  <c r="O432" i="1"/>
  <c r="N432" i="1"/>
  <c r="N431" i="1"/>
  <c r="N430" i="1"/>
  <c r="L432" i="1"/>
  <c r="K432" i="1"/>
  <c r="L431" i="1"/>
  <c r="K431" i="1"/>
  <c r="L430" i="1"/>
  <c r="K430" i="1"/>
  <c r="H431" i="1"/>
  <c r="I431" i="1"/>
  <c r="H432" i="1"/>
  <c r="I432" i="1"/>
  <c r="H430" i="1"/>
  <c r="G447" i="1" l="1"/>
  <c r="M448" i="1"/>
  <c r="M447" i="1"/>
  <c r="G448" i="1"/>
  <c r="L445" i="1"/>
  <c r="J453" i="1"/>
  <c r="F540" i="5" s="1"/>
  <c r="F535" i="5" s="1"/>
  <c r="F533" i="5" s="1"/>
  <c r="I453" i="1"/>
  <c r="I446" i="1"/>
  <c r="J447" i="1"/>
  <c r="M446" i="1"/>
  <c r="J459" i="1"/>
  <c r="J457" i="1" s="1"/>
  <c r="F547" i="5" s="1"/>
  <c r="F546" i="5" s="1"/>
  <c r="F544" i="5" s="1"/>
  <c r="G458" i="1"/>
  <c r="L457" i="1"/>
  <c r="H457" i="1"/>
  <c r="L453" i="1"/>
  <c r="G449" i="1"/>
  <c r="J446" i="1"/>
  <c r="N445" i="1"/>
  <c r="G453" i="1"/>
  <c r="E540" i="5" s="1"/>
  <c r="E535" i="5" s="1"/>
  <c r="E533" i="5" s="1"/>
  <c r="L449" i="1"/>
  <c r="J450" i="1"/>
  <c r="I449" i="1"/>
  <c r="H445" i="1"/>
  <c r="O445" i="1"/>
  <c r="K445" i="1"/>
  <c r="M440" i="1"/>
  <c r="J440" i="1"/>
  <c r="G440" i="1"/>
  <c r="M439" i="1"/>
  <c r="J439" i="1"/>
  <c r="G439" i="1"/>
  <c r="M438" i="1"/>
  <c r="J438" i="1"/>
  <c r="G438" i="1"/>
  <c r="O437" i="1"/>
  <c r="N437" i="1"/>
  <c r="L437" i="1"/>
  <c r="K437" i="1"/>
  <c r="I437" i="1"/>
  <c r="H437" i="1"/>
  <c r="M436" i="1"/>
  <c r="J436" i="1"/>
  <c r="G436" i="1"/>
  <c r="M435" i="1"/>
  <c r="J435" i="1"/>
  <c r="G435" i="1"/>
  <c r="M434" i="1"/>
  <c r="G521" i="5" s="1"/>
  <c r="J434" i="1"/>
  <c r="F521" i="5" s="1"/>
  <c r="F523" i="5" s="1"/>
  <c r="G434" i="1"/>
  <c r="E521" i="5" s="1"/>
  <c r="E523" i="5" s="1"/>
  <c r="O433" i="1"/>
  <c r="N433" i="1"/>
  <c r="L433" i="1"/>
  <c r="K433" i="1"/>
  <c r="I433" i="1"/>
  <c r="H433" i="1"/>
  <c r="I428" i="1"/>
  <c r="I424" i="1" s="1"/>
  <c r="I420" i="1" s="1"/>
  <c r="H441" i="1"/>
  <c r="I441" i="1"/>
  <c r="K441" i="1"/>
  <c r="L441" i="1"/>
  <c r="N441" i="1"/>
  <c r="O441" i="1"/>
  <c r="G442" i="1"/>
  <c r="J442" i="1"/>
  <c r="M442" i="1"/>
  <c r="G443" i="1"/>
  <c r="J443" i="1"/>
  <c r="M443" i="1"/>
  <c r="G444" i="1"/>
  <c r="J444" i="1"/>
  <c r="M444" i="1"/>
  <c r="J430" i="1"/>
  <c r="G430" i="1"/>
  <c r="M426" i="1"/>
  <c r="J426" i="1"/>
  <c r="G426" i="1"/>
  <c r="O404" i="1"/>
  <c r="N404" i="1"/>
  <c r="O403" i="1"/>
  <c r="N403" i="1"/>
  <c r="O402" i="1"/>
  <c r="N402" i="1"/>
  <c r="L404" i="1"/>
  <c r="K404" i="1"/>
  <c r="L403" i="1"/>
  <c r="K403" i="1"/>
  <c r="L402" i="1"/>
  <c r="K402" i="1"/>
  <c r="H403" i="1"/>
  <c r="I403" i="1"/>
  <c r="H404" i="1"/>
  <c r="I404" i="1"/>
  <c r="I402" i="1"/>
  <c r="M422" i="1"/>
  <c r="J422" i="1"/>
  <c r="F506" i="5" s="1"/>
  <c r="M418" i="1"/>
  <c r="G418" i="1"/>
  <c r="G523" i="5" l="1"/>
  <c r="H521" i="5"/>
  <c r="F505" i="5"/>
  <c r="F503" i="5" s="1"/>
  <c r="F508" i="5"/>
  <c r="G446" i="1"/>
  <c r="M433" i="1"/>
  <c r="M445" i="1"/>
  <c r="J445" i="1"/>
  <c r="G457" i="1"/>
  <c r="J449" i="1"/>
  <c r="J441" i="1"/>
  <c r="F529" i="5" s="1"/>
  <c r="G445" i="1"/>
  <c r="I445" i="1"/>
  <c r="G433" i="1"/>
  <c r="M437" i="1"/>
  <c r="G525" i="5" s="1"/>
  <c r="G441" i="1"/>
  <c r="E529" i="5" s="1"/>
  <c r="G437" i="1"/>
  <c r="E525" i="5" s="1"/>
  <c r="E527" i="5" s="1"/>
  <c r="J437" i="1"/>
  <c r="F525" i="5" s="1"/>
  <c r="F527" i="5" s="1"/>
  <c r="M441" i="1"/>
  <c r="G529" i="5" s="1"/>
  <c r="J433" i="1"/>
  <c r="K428" i="1"/>
  <c r="K424" i="1" s="1"/>
  <c r="K420" i="1" s="1"/>
  <c r="N427" i="1"/>
  <c r="N423" i="1" s="1"/>
  <c r="N419" i="1" s="1"/>
  <c r="K427" i="1"/>
  <c r="K423" i="1" s="1"/>
  <c r="H428" i="1"/>
  <c r="M432" i="1"/>
  <c r="O428" i="1"/>
  <c r="I429" i="1"/>
  <c r="G422" i="1"/>
  <c r="E506" i="5" s="1"/>
  <c r="H506" i="5" s="1"/>
  <c r="J418" i="1"/>
  <c r="O364" i="1"/>
  <c r="N364" i="1"/>
  <c r="O363" i="1"/>
  <c r="N363" i="1"/>
  <c r="N362" i="1"/>
  <c r="L364" i="1"/>
  <c r="K364" i="1"/>
  <c r="L363" i="1"/>
  <c r="K363" i="1"/>
  <c r="L362" i="1"/>
  <c r="L13" i="1" s="1"/>
  <c r="K362" i="1"/>
  <c r="H363" i="1"/>
  <c r="I363" i="1"/>
  <c r="H364" i="1"/>
  <c r="I364" i="1"/>
  <c r="I362" i="1"/>
  <c r="H362" i="1"/>
  <c r="M404" i="1"/>
  <c r="L401" i="1"/>
  <c r="J404" i="1"/>
  <c r="G404" i="1"/>
  <c r="M403" i="1"/>
  <c r="J403" i="1"/>
  <c r="G403" i="1"/>
  <c r="M402" i="1"/>
  <c r="J402" i="1"/>
  <c r="I401" i="1"/>
  <c r="G402" i="1"/>
  <c r="O401" i="1"/>
  <c r="K401" i="1"/>
  <c r="M416" i="1"/>
  <c r="J416" i="1"/>
  <c r="G416" i="1"/>
  <c r="M415" i="1"/>
  <c r="J415" i="1"/>
  <c r="G415" i="1"/>
  <c r="M414" i="1"/>
  <c r="J414" i="1"/>
  <c r="G414" i="1"/>
  <c r="O413" i="1"/>
  <c r="N413" i="1"/>
  <c r="L413" i="1"/>
  <c r="K413" i="1"/>
  <c r="I413" i="1"/>
  <c r="H413" i="1"/>
  <c r="M412" i="1"/>
  <c r="J412" i="1"/>
  <c r="G412" i="1"/>
  <c r="M411" i="1"/>
  <c r="J411" i="1"/>
  <c r="G411" i="1"/>
  <c r="M410" i="1"/>
  <c r="J410" i="1"/>
  <c r="G410" i="1"/>
  <c r="O409" i="1"/>
  <c r="N409" i="1"/>
  <c r="L409" i="1"/>
  <c r="K409" i="1"/>
  <c r="I409" i="1"/>
  <c r="H409" i="1"/>
  <c r="M408" i="1"/>
  <c r="J408" i="1"/>
  <c r="G408" i="1"/>
  <c r="M407" i="1"/>
  <c r="J407" i="1"/>
  <c r="G407" i="1"/>
  <c r="M406" i="1"/>
  <c r="J406" i="1"/>
  <c r="G406" i="1"/>
  <c r="O405" i="1"/>
  <c r="N405" i="1"/>
  <c r="L405" i="1"/>
  <c r="K405" i="1"/>
  <c r="I405" i="1"/>
  <c r="H405" i="1"/>
  <c r="M396" i="1"/>
  <c r="J396" i="1"/>
  <c r="G396" i="1"/>
  <c r="M395" i="1"/>
  <c r="J395" i="1"/>
  <c r="G395" i="1"/>
  <c r="M394" i="1"/>
  <c r="J394" i="1"/>
  <c r="G394" i="1"/>
  <c r="O393" i="1"/>
  <c r="L393" i="1"/>
  <c r="I393" i="1"/>
  <c r="M392" i="1"/>
  <c r="J392" i="1"/>
  <c r="G392" i="1"/>
  <c r="M391" i="1"/>
  <c r="J391" i="1"/>
  <c r="G391" i="1"/>
  <c r="M390" i="1"/>
  <c r="J390" i="1"/>
  <c r="G390" i="1"/>
  <c r="O389" i="1"/>
  <c r="N389" i="1"/>
  <c r="L389" i="1"/>
  <c r="K389" i="1"/>
  <c r="I389" i="1"/>
  <c r="H389" i="1"/>
  <c r="M388" i="1"/>
  <c r="J388" i="1"/>
  <c r="G388" i="1"/>
  <c r="M387" i="1"/>
  <c r="J387" i="1"/>
  <c r="G387" i="1"/>
  <c r="M386" i="1"/>
  <c r="J386" i="1"/>
  <c r="G386" i="1"/>
  <c r="O385" i="1"/>
  <c r="N385" i="1"/>
  <c r="L385" i="1"/>
  <c r="K385" i="1"/>
  <c r="I385" i="1"/>
  <c r="H385" i="1"/>
  <c r="O352" i="1"/>
  <c r="N352" i="1"/>
  <c r="O351" i="1"/>
  <c r="N351" i="1"/>
  <c r="O350" i="1"/>
  <c r="N350" i="1"/>
  <c r="L352" i="1"/>
  <c r="K352" i="1"/>
  <c r="L351" i="1"/>
  <c r="K351" i="1"/>
  <c r="L350" i="1"/>
  <c r="K350" i="1"/>
  <c r="H351" i="1"/>
  <c r="I351" i="1"/>
  <c r="H352" i="1"/>
  <c r="I352" i="1"/>
  <c r="I350" i="1"/>
  <c r="H350" i="1"/>
  <c r="J400" i="1"/>
  <c r="I397" i="1"/>
  <c r="H529" i="5" l="1"/>
  <c r="G527" i="5"/>
  <c r="H525" i="5"/>
  <c r="E508" i="5"/>
  <c r="E505" i="5"/>
  <c r="E503" i="5" s="1"/>
  <c r="E520" i="5"/>
  <c r="E518" i="5" s="1"/>
  <c r="F531" i="5"/>
  <c r="F520" i="5"/>
  <c r="F518" i="5" s="1"/>
  <c r="E546" i="5"/>
  <c r="E544" i="5" s="1"/>
  <c r="G531" i="5"/>
  <c r="G520" i="5"/>
  <c r="G405" i="1"/>
  <c r="E481" i="5" s="1"/>
  <c r="E484" i="5" s="1"/>
  <c r="M393" i="1"/>
  <c r="G467" i="5" s="1"/>
  <c r="J389" i="1"/>
  <c r="F463" i="5" s="1"/>
  <c r="J393" i="1"/>
  <c r="F467" i="5" s="1"/>
  <c r="M409" i="1"/>
  <c r="G486" i="5" s="1"/>
  <c r="M413" i="1"/>
  <c r="G491" i="5" s="1"/>
  <c r="M389" i="1"/>
  <c r="G463" i="5" s="1"/>
  <c r="G393" i="1"/>
  <c r="E467" i="5" s="1"/>
  <c r="E469" i="5" s="1"/>
  <c r="M405" i="1"/>
  <c r="G481" i="5" s="1"/>
  <c r="J405" i="1"/>
  <c r="F481" i="5" s="1"/>
  <c r="F484" i="5" s="1"/>
  <c r="G409" i="1"/>
  <c r="E486" i="5" s="1"/>
  <c r="E489" i="5" s="1"/>
  <c r="J409" i="1"/>
  <c r="F486" i="5" s="1"/>
  <c r="F489" i="5" s="1"/>
  <c r="J413" i="1"/>
  <c r="F491" i="5" s="1"/>
  <c r="J401" i="1"/>
  <c r="J385" i="1"/>
  <c r="F459" i="5" s="1"/>
  <c r="F461" i="5" s="1"/>
  <c r="G389" i="1"/>
  <c r="E463" i="5" s="1"/>
  <c r="M427" i="1"/>
  <c r="N429" i="1"/>
  <c r="N428" i="1"/>
  <c r="N424" i="1" s="1"/>
  <c r="N420" i="1" s="1"/>
  <c r="N417" i="1" s="1"/>
  <c r="I419" i="1"/>
  <c r="H427" i="1"/>
  <c r="H423" i="1" s="1"/>
  <c r="H419" i="1" s="1"/>
  <c r="K425" i="1"/>
  <c r="M431" i="1"/>
  <c r="M429" i="1" s="1"/>
  <c r="K429" i="1"/>
  <c r="K419" i="1"/>
  <c r="K417" i="1" s="1"/>
  <c r="J423" i="1"/>
  <c r="J427" i="1"/>
  <c r="J431" i="1"/>
  <c r="G432" i="1"/>
  <c r="O425" i="1"/>
  <c r="O424" i="1"/>
  <c r="O420" i="1" s="1"/>
  <c r="O417" i="1" s="1"/>
  <c r="K421" i="1"/>
  <c r="H424" i="1"/>
  <c r="G428" i="1"/>
  <c r="G413" i="1"/>
  <c r="E491" i="5" s="1"/>
  <c r="M401" i="1"/>
  <c r="G401" i="1"/>
  <c r="M385" i="1"/>
  <c r="G459" i="5" s="1"/>
  <c r="G385" i="1"/>
  <c r="E459" i="5" s="1"/>
  <c r="E461" i="5" s="1"/>
  <c r="H401" i="1"/>
  <c r="N401" i="1"/>
  <c r="G399" i="1"/>
  <c r="L397" i="1"/>
  <c r="J399" i="1"/>
  <c r="G400" i="1"/>
  <c r="M398" i="1"/>
  <c r="M399" i="1"/>
  <c r="M400" i="1"/>
  <c r="K397" i="1"/>
  <c r="O397" i="1"/>
  <c r="J398" i="1"/>
  <c r="N397" i="1"/>
  <c r="M384" i="1"/>
  <c r="J384" i="1"/>
  <c r="G384" i="1"/>
  <c r="M383" i="1"/>
  <c r="J383" i="1"/>
  <c r="G383" i="1"/>
  <c r="M382" i="1"/>
  <c r="J382" i="1"/>
  <c r="G382" i="1"/>
  <c r="O381" i="1"/>
  <c r="N381" i="1"/>
  <c r="L381" i="1"/>
  <c r="K381" i="1"/>
  <c r="I381" i="1"/>
  <c r="H381" i="1"/>
  <c r="M380" i="1"/>
  <c r="J380" i="1"/>
  <c r="G380" i="1"/>
  <c r="M379" i="1"/>
  <c r="J379" i="1"/>
  <c r="G379" i="1"/>
  <c r="M378" i="1"/>
  <c r="J378" i="1"/>
  <c r="G378" i="1"/>
  <c r="O377" i="1"/>
  <c r="N377" i="1"/>
  <c r="L377" i="1"/>
  <c r="K377" i="1"/>
  <c r="I377" i="1"/>
  <c r="H377" i="1"/>
  <c r="M376" i="1"/>
  <c r="J376" i="1"/>
  <c r="G376" i="1"/>
  <c r="M375" i="1"/>
  <c r="J375" i="1"/>
  <c r="G375" i="1"/>
  <c r="M374" i="1"/>
  <c r="J374" i="1"/>
  <c r="G374" i="1"/>
  <c r="O373" i="1"/>
  <c r="N373" i="1"/>
  <c r="L373" i="1"/>
  <c r="K373" i="1"/>
  <c r="I373" i="1"/>
  <c r="H373" i="1"/>
  <c r="M372" i="1"/>
  <c r="J372" i="1"/>
  <c r="G372" i="1"/>
  <c r="M371" i="1"/>
  <c r="J371" i="1"/>
  <c r="G371" i="1"/>
  <c r="M370" i="1"/>
  <c r="J370" i="1"/>
  <c r="G370" i="1"/>
  <c r="O369" i="1"/>
  <c r="N369" i="1"/>
  <c r="L369" i="1"/>
  <c r="K369" i="1"/>
  <c r="I369" i="1"/>
  <c r="H369" i="1"/>
  <c r="M368" i="1"/>
  <c r="J368" i="1"/>
  <c r="G368" i="1"/>
  <c r="M367" i="1"/>
  <c r="J367" i="1"/>
  <c r="G367" i="1"/>
  <c r="M366" i="1"/>
  <c r="J366" i="1"/>
  <c r="G366" i="1"/>
  <c r="O365" i="1"/>
  <c r="N365" i="1"/>
  <c r="L365" i="1"/>
  <c r="K365" i="1"/>
  <c r="I365" i="1"/>
  <c r="H365" i="1"/>
  <c r="O332" i="1"/>
  <c r="O276" i="1" s="1"/>
  <c r="N332" i="1"/>
  <c r="N276" i="1" s="1"/>
  <c r="O331" i="1"/>
  <c r="O275" i="1" s="1"/>
  <c r="N331" i="1"/>
  <c r="N275" i="1" s="1"/>
  <c r="O330" i="1"/>
  <c r="O274" i="1" s="1"/>
  <c r="N330" i="1"/>
  <c r="N274" i="1" s="1"/>
  <c r="L332" i="1"/>
  <c r="L276" i="1" s="1"/>
  <c r="L15" i="1" s="1"/>
  <c r="K332" i="1"/>
  <c r="K276" i="1" s="1"/>
  <c r="L331" i="1"/>
  <c r="L275" i="1" s="1"/>
  <c r="K331" i="1"/>
  <c r="K275" i="1" s="1"/>
  <c r="L330" i="1"/>
  <c r="K330" i="1"/>
  <c r="K274" i="1" s="1"/>
  <c r="H331" i="1"/>
  <c r="H275" i="1" s="1"/>
  <c r="I331" i="1"/>
  <c r="I275" i="1" s="1"/>
  <c r="H332" i="1"/>
  <c r="H276" i="1" s="1"/>
  <c r="I332" i="1"/>
  <c r="I276" i="1" s="1"/>
  <c r="I330" i="1"/>
  <c r="I274" i="1" s="1"/>
  <c r="H330" i="1"/>
  <c r="H274" i="1" s="1"/>
  <c r="M352" i="1"/>
  <c r="J352" i="1"/>
  <c r="G352" i="1"/>
  <c r="M351" i="1"/>
  <c r="J351" i="1"/>
  <c r="G351" i="1"/>
  <c r="M350" i="1"/>
  <c r="L349" i="1"/>
  <c r="J350" i="1"/>
  <c r="G350" i="1"/>
  <c r="O349" i="1"/>
  <c r="K349" i="1"/>
  <c r="M360" i="1"/>
  <c r="J360" i="1"/>
  <c r="G360" i="1"/>
  <c r="M359" i="1"/>
  <c r="J359" i="1"/>
  <c r="G359" i="1"/>
  <c r="M358" i="1"/>
  <c r="J358" i="1"/>
  <c r="G358" i="1"/>
  <c r="O357" i="1"/>
  <c r="N357" i="1"/>
  <c r="L357" i="1"/>
  <c r="K357" i="1"/>
  <c r="I357" i="1"/>
  <c r="H357" i="1"/>
  <c r="M356" i="1"/>
  <c r="J356" i="1"/>
  <c r="G356" i="1"/>
  <c r="M355" i="1"/>
  <c r="J355" i="1"/>
  <c r="G355" i="1"/>
  <c r="M354" i="1"/>
  <c r="J354" i="1"/>
  <c r="G354" i="1"/>
  <c r="O353" i="1"/>
  <c r="N353" i="1"/>
  <c r="L353" i="1"/>
  <c r="K353" i="1"/>
  <c r="I353" i="1"/>
  <c r="H353" i="1"/>
  <c r="M290" i="1"/>
  <c r="G489" i="5" l="1"/>
  <c r="H486" i="5"/>
  <c r="G518" i="5"/>
  <c r="H520" i="5"/>
  <c r="G465" i="5"/>
  <c r="H463" i="5"/>
  <c r="G461" i="5"/>
  <c r="H459" i="5"/>
  <c r="G494" i="5"/>
  <c r="H491" i="5"/>
  <c r="H467" i="5"/>
  <c r="E465" i="5"/>
  <c r="F494" i="5"/>
  <c r="F480" i="5"/>
  <c r="F478" i="5" s="1"/>
  <c r="E494" i="5"/>
  <c r="E480" i="5"/>
  <c r="E478" i="5" s="1"/>
  <c r="I417" i="1"/>
  <c r="G484" i="5"/>
  <c r="G480" i="5"/>
  <c r="G469" i="5"/>
  <c r="F469" i="5"/>
  <c r="H273" i="1"/>
  <c r="J275" i="1"/>
  <c r="O273" i="1"/>
  <c r="J276" i="1"/>
  <c r="L274" i="1"/>
  <c r="M275" i="1"/>
  <c r="M276" i="1"/>
  <c r="M274" i="1"/>
  <c r="N273" i="1"/>
  <c r="K273" i="1"/>
  <c r="I425" i="1"/>
  <c r="I421" i="1"/>
  <c r="M428" i="1"/>
  <c r="M425" i="1" s="1"/>
  <c r="G513" i="5" s="1"/>
  <c r="H425" i="1"/>
  <c r="N421" i="1"/>
  <c r="H429" i="1"/>
  <c r="G423" i="1"/>
  <c r="G431" i="1"/>
  <c r="G427" i="1"/>
  <c r="N425" i="1"/>
  <c r="G425" i="1"/>
  <c r="E513" i="5" s="1"/>
  <c r="J419" i="1"/>
  <c r="J432" i="1"/>
  <c r="J429" i="1" s="1"/>
  <c r="L429" i="1"/>
  <c r="O421" i="1"/>
  <c r="G419" i="1"/>
  <c r="M424" i="1"/>
  <c r="M421" i="1" s="1"/>
  <c r="M420" i="1"/>
  <c r="M417" i="1" s="1"/>
  <c r="G499" i="5" s="1"/>
  <c r="H420" i="1"/>
  <c r="G424" i="1"/>
  <c r="H421" i="1"/>
  <c r="G369" i="1"/>
  <c r="E443" i="5" s="1"/>
  <c r="E445" i="5" s="1"/>
  <c r="M377" i="1"/>
  <c r="G451" i="5" s="1"/>
  <c r="M397" i="1"/>
  <c r="G474" i="5" s="1"/>
  <c r="M357" i="1"/>
  <c r="G432" i="5" s="1"/>
  <c r="G363" i="1"/>
  <c r="M364" i="1"/>
  <c r="M353" i="1"/>
  <c r="G428" i="5" s="1"/>
  <c r="I361" i="1"/>
  <c r="G364" i="1"/>
  <c r="M369" i="1"/>
  <c r="G443" i="5" s="1"/>
  <c r="H443" i="5" s="1"/>
  <c r="G377" i="1"/>
  <c r="E451" i="5" s="1"/>
  <c r="E453" i="5" s="1"/>
  <c r="J362" i="1"/>
  <c r="J364" i="1"/>
  <c r="M381" i="1"/>
  <c r="G455" i="5" s="1"/>
  <c r="J397" i="1"/>
  <c r="F474" i="5" s="1"/>
  <c r="M373" i="1"/>
  <c r="G447" i="5" s="1"/>
  <c r="G365" i="1"/>
  <c r="E439" i="5" s="1"/>
  <c r="E441" i="5" s="1"/>
  <c r="G373" i="1"/>
  <c r="E447" i="5" s="1"/>
  <c r="G381" i="1"/>
  <c r="G349" i="1"/>
  <c r="L361" i="1"/>
  <c r="M363" i="1"/>
  <c r="J365" i="1"/>
  <c r="F439" i="5" s="1"/>
  <c r="F441" i="5" s="1"/>
  <c r="M365" i="1"/>
  <c r="G439" i="5" s="1"/>
  <c r="J373" i="1"/>
  <c r="J381" i="1"/>
  <c r="G353" i="1"/>
  <c r="E428" i="5" s="1"/>
  <c r="E430" i="5" s="1"/>
  <c r="G362" i="1"/>
  <c r="G357" i="1"/>
  <c r="E432" i="5" s="1"/>
  <c r="J357" i="1"/>
  <c r="O361" i="1"/>
  <c r="J363" i="1"/>
  <c r="J369" i="1"/>
  <c r="F443" i="5" s="1"/>
  <c r="J377" i="1"/>
  <c r="F451" i="5" s="1"/>
  <c r="F453" i="5" s="1"/>
  <c r="J353" i="1"/>
  <c r="F428" i="5" s="1"/>
  <c r="M349" i="1"/>
  <c r="N361" i="1"/>
  <c r="M362" i="1"/>
  <c r="K361" i="1"/>
  <c r="H361" i="1"/>
  <c r="J349" i="1"/>
  <c r="H349" i="1"/>
  <c r="I349" i="1"/>
  <c r="N349" i="1"/>
  <c r="O271" i="1"/>
  <c r="N271" i="1"/>
  <c r="K272" i="1"/>
  <c r="I271" i="1"/>
  <c r="M332" i="1"/>
  <c r="J332" i="1"/>
  <c r="G332" i="1"/>
  <c r="M331" i="1"/>
  <c r="J331" i="1"/>
  <c r="G331" i="1"/>
  <c r="M330" i="1"/>
  <c r="L329" i="1"/>
  <c r="J330" i="1"/>
  <c r="G330" i="1"/>
  <c r="O329" i="1"/>
  <c r="K329" i="1"/>
  <c r="I329" i="1"/>
  <c r="M348" i="1"/>
  <c r="J348" i="1"/>
  <c r="G348" i="1"/>
  <c r="M347" i="1"/>
  <c r="J347" i="1"/>
  <c r="G347" i="1"/>
  <c r="M346" i="1"/>
  <c r="J346" i="1"/>
  <c r="G346" i="1"/>
  <c r="O345" i="1"/>
  <c r="N345" i="1"/>
  <c r="L345" i="1"/>
  <c r="K345" i="1"/>
  <c r="I345" i="1"/>
  <c r="H345" i="1"/>
  <c r="M344" i="1"/>
  <c r="J344" i="1"/>
  <c r="G344" i="1"/>
  <c r="M343" i="1"/>
  <c r="J343" i="1"/>
  <c r="G343" i="1"/>
  <c r="M342" i="1"/>
  <c r="J342" i="1"/>
  <c r="G342" i="1"/>
  <c r="O341" i="1"/>
  <c r="N341" i="1"/>
  <c r="L341" i="1"/>
  <c r="K341" i="1"/>
  <c r="I341" i="1"/>
  <c r="H341" i="1"/>
  <c r="M340" i="1"/>
  <c r="J340" i="1"/>
  <c r="G340" i="1"/>
  <c r="M339" i="1"/>
  <c r="J339" i="1"/>
  <c r="G339" i="1"/>
  <c r="M338" i="1"/>
  <c r="J338" i="1"/>
  <c r="G338" i="1"/>
  <c r="O337" i="1"/>
  <c r="N337" i="1"/>
  <c r="L337" i="1"/>
  <c r="K337" i="1"/>
  <c r="I337" i="1"/>
  <c r="H337" i="1"/>
  <c r="M336" i="1"/>
  <c r="J336" i="1"/>
  <c r="G336" i="1"/>
  <c r="M335" i="1"/>
  <c r="J335" i="1"/>
  <c r="G335" i="1"/>
  <c r="M334" i="1"/>
  <c r="J334" i="1"/>
  <c r="G334" i="1"/>
  <c r="O333" i="1"/>
  <c r="N333" i="1"/>
  <c r="L333" i="1"/>
  <c r="K333" i="1"/>
  <c r="I333" i="1"/>
  <c r="H333" i="1"/>
  <c r="M328" i="1"/>
  <c r="J328" i="1"/>
  <c r="G328" i="1"/>
  <c r="M327" i="1"/>
  <c r="J327" i="1"/>
  <c r="G327" i="1"/>
  <c r="M326" i="1"/>
  <c r="J326" i="1"/>
  <c r="G326" i="1"/>
  <c r="O325" i="1"/>
  <c r="N325" i="1"/>
  <c r="L325" i="1"/>
  <c r="K325" i="1"/>
  <c r="I325" i="1"/>
  <c r="H325" i="1"/>
  <c r="M324" i="1"/>
  <c r="J324" i="1"/>
  <c r="G324" i="1"/>
  <c r="M323" i="1"/>
  <c r="J323" i="1"/>
  <c r="G323" i="1"/>
  <c r="M322" i="1"/>
  <c r="J322" i="1"/>
  <c r="G322" i="1"/>
  <c r="O321" i="1"/>
  <c r="N321" i="1"/>
  <c r="L321" i="1"/>
  <c r="K321" i="1"/>
  <c r="I321" i="1"/>
  <c r="H321" i="1"/>
  <c r="M320" i="1"/>
  <c r="J320" i="1"/>
  <c r="G320" i="1"/>
  <c r="M319" i="1"/>
  <c r="J319" i="1"/>
  <c r="G319" i="1"/>
  <c r="M318" i="1"/>
  <c r="J318" i="1"/>
  <c r="G318" i="1"/>
  <c r="O317" i="1"/>
  <c r="N317" i="1"/>
  <c r="L317" i="1"/>
  <c r="K317" i="1"/>
  <c r="I317" i="1"/>
  <c r="H317" i="1"/>
  <c r="M316" i="1"/>
  <c r="J316" i="1"/>
  <c r="G316" i="1"/>
  <c r="M315" i="1"/>
  <c r="J315" i="1"/>
  <c r="G315" i="1"/>
  <c r="M314" i="1"/>
  <c r="J314" i="1"/>
  <c r="G314" i="1"/>
  <c r="O313" i="1"/>
  <c r="N313" i="1"/>
  <c r="L313" i="1"/>
  <c r="K313" i="1"/>
  <c r="I313" i="1"/>
  <c r="H313" i="1"/>
  <c r="M312" i="1"/>
  <c r="J312" i="1"/>
  <c r="G312" i="1"/>
  <c r="M311" i="1"/>
  <c r="J311" i="1"/>
  <c r="G311" i="1"/>
  <c r="M310" i="1"/>
  <c r="J310" i="1"/>
  <c r="G310" i="1"/>
  <c r="O309" i="1"/>
  <c r="N309" i="1"/>
  <c r="L309" i="1"/>
  <c r="K309" i="1"/>
  <c r="I309" i="1"/>
  <c r="H309" i="1"/>
  <c r="M308" i="1"/>
  <c r="J308" i="1"/>
  <c r="G308" i="1"/>
  <c r="M307" i="1"/>
  <c r="J307" i="1"/>
  <c r="G307" i="1"/>
  <c r="M306" i="1"/>
  <c r="J306" i="1"/>
  <c r="G306" i="1"/>
  <c r="O305" i="1"/>
  <c r="N305" i="1"/>
  <c r="L305" i="1"/>
  <c r="K305" i="1"/>
  <c r="I305" i="1"/>
  <c r="H305" i="1"/>
  <c r="M304" i="1"/>
  <c r="G304" i="1"/>
  <c r="M303" i="1"/>
  <c r="G303" i="1"/>
  <c r="M302" i="1"/>
  <c r="G302" i="1"/>
  <c r="O301" i="1"/>
  <c r="N301" i="1"/>
  <c r="K301" i="1"/>
  <c r="I301" i="1"/>
  <c r="H301" i="1"/>
  <c r="M300" i="1"/>
  <c r="J300" i="1"/>
  <c r="G300" i="1"/>
  <c r="M299" i="1"/>
  <c r="J299" i="1"/>
  <c r="G299" i="1"/>
  <c r="M298" i="1"/>
  <c r="J298" i="1"/>
  <c r="G298" i="1"/>
  <c r="O297" i="1"/>
  <c r="N297" i="1"/>
  <c r="L297" i="1"/>
  <c r="K297" i="1"/>
  <c r="I297" i="1"/>
  <c r="H297" i="1"/>
  <c r="M296" i="1"/>
  <c r="J296" i="1"/>
  <c r="G296" i="1"/>
  <c r="M295" i="1"/>
  <c r="J295" i="1"/>
  <c r="G295" i="1"/>
  <c r="M294" i="1"/>
  <c r="J294" i="1"/>
  <c r="G294" i="1"/>
  <c r="O293" i="1"/>
  <c r="N293" i="1"/>
  <c r="L293" i="1"/>
  <c r="K293" i="1"/>
  <c r="I293" i="1"/>
  <c r="H293" i="1"/>
  <c r="M292" i="1"/>
  <c r="J292" i="1"/>
  <c r="G292" i="1"/>
  <c r="M291" i="1"/>
  <c r="J291" i="1"/>
  <c r="G291" i="1"/>
  <c r="J290" i="1"/>
  <c r="G290" i="1"/>
  <c r="O289" i="1"/>
  <c r="N289" i="1"/>
  <c r="L289" i="1"/>
  <c r="K289" i="1"/>
  <c r="I289" i="1"/>
  <c r="H289" i="1"/>
  <c r="M288" i="1"/>
  <c r="J288" i="1"/>
  <c r="G288" i="1"/>
  <c r="M287" i="1"/>
  <c r="J287" i="1"/>
  <c r="G287" i="1"/>
  <c r="M286" i="1"/>
  <c r="J286" i="1"/>
  <c r="G286" i="1"/>
  <c r="O285" i="1"/>
  <c r="N285" i="1"/>
  <c r="L285" i="1"/>
  <c r="K285" i="1"/>
  <c r="I285" i="1"/>
  <c r="H285" i="1"/>
  <c r="O260" i="1"/>
  <c r="O256" i="1" s="1"/>
  <c r="N260" i="1"/>
  <c r="N256" i="1" s="1"/>
  <c r="N252" i="1" s="1"/>
  <c r="O259" i="1"/>
  <c r="O255" i="1" s="1"/>
  <c r="O251" i="1" s="1"/>
  <c r="N259" i="1"/>
  <c r="N255" i="1" s="1"/>
  <c r="N258" i="1"/>
  <c r="L260" i="1"/>
  <c r="L256" i="1" s="1"/>
  <c r="K260" i="1"/>
  <c r="L259" i="1"/>
  <c r="L255" i="1" s="1"/>
  <c r="L251" i="1" s="1"/>
  <c r="K259" i="1"/>
  <c r="L258" i="1"/>
  <c r="K258" i="1"/>
  <c r="H259" i="1"/>
  <c r="H255" i="1" s="1"/>
  <c r="H251" i="1" s="1"/>
  <c r="I259" i="1"/>
  <c r="I255" i="1" s="1"/>
  <c r="H260" i="1"/>
  <c r="I260" i="1"/>
  <c r="I256" i="1" s="1"/>
  <c r="I252" i="1" s="1"/>
  <c r="H258" i="1"/>
  <c r="I258" i="1"/>
  <c r="M284" i="1"/>
  <c r="J284" i="1"/>
  <c r="G284" i="1"/>
  <c r="M283" i="1"/>
  <c r="J283" i="1"/>
  <c r="G283" i="1"/>
  <c r="M282" i="1"/>
  <c r="J282" i="1"/>
  <c r="G282" i="1"/>
  <c r="O281" i="1"/>
  <c r="N281" i="1"/>
  <c r="L281" i="1"/>
  <c r="K281" i="1"/>
  <c r="I281" i="1"/>
  <c r="H281" i="1"/>
  <c r="M268" i="1"/>
  <c r="J268" i="1"/>
  <c r="G268" i="1"/>
  <c r="M267" i="1"/>
  <c r="J267" i="1"/>
  <c r="G267" i="1"/>
  <c r="M266" i="1"/>
  <c r="J266" i="1"/>
  <c r="G266" i="1"/>
  <c r="O265" i="1"/>
  <c r="N265" i="1"/>
  <c r="L265" i="1"/>
  <c r="K265" i="1"/>
  <c r="I265" i="1"/>
  <c r="H265" i="1"/>
  <c r="M264" i="1"/>
  <c r="J264" i="1"/>
  <c r="G264" i="1"/>
  <c r="M263" i="1"/>
  <c r="J263" i="1"/>
  <c r="G263" i="1"/>
  <c r="M262" i="1"/>
  <c r="J262" i="1"/>
  <c r="G262" i="1"/>
  <c r="O261" i="1"/>
  <c r="N261" i="1"/>
  <c r="L261" i="1"/>
  <c r="K261" i="1"/>
  <c r="I261" i="1"/>
  <c r="H261" i="1"/>
  <c r="G254" i="1"/>
  <c r="O208" i="1"/>
  <c r="N208" i="1"/>
  <c r="O207" i="1"/>
  <c r="N207" i="1"/>
  <c r="O206" i="1"/>
  <c r="N206" i="1"/>
  <c r="L208" i="1"/>
  <c r="K208" i="1"/>
  <c r="L207" i="1"/>
  <c r="K207" i="1"/>
  <c r="L206" i="1"/>
  <c r="H207" i="1"/>
  <c r="I207" i="1"/>
  <c r="H208" i="1"/>
  <c r="I208" i="1"/>
  <c r="I206" i="1"/>
  <c r="H206" i="1"/>
  <c r="G250" i="1"/>
  <c r="M248" i="1"/>
  <c r="J248" i="1"/>
  <c r="G248" i="1"/>
  <c r="M247" i="1"/>
  <c r="J247" i="1"/>
  <c r="G247" i="1"/>
  <c r="M246" i="1"/>
  <c r="J246" i="1"/>
  <c r="G246" i="1"/>
  <c r="O245" i="1"/>
  <c r="N245" i="1"/>
  <c r="L245" i="1"/>
  <c r="K245" i="1"/>
  <c r="I245" i="1"/>
  <c r="H245" i="1"/>
  <c r="M244" i="1"/>
  <c r="J244" i="1"/>
  <c r="G244" i="1"/>
  <c r="M243" i="1"/>
  <c r="J243" i="1"/>
  <c r="G243" i="1"/>
  <c r="M242" i="1"/>
  <c r="J242" i="1"/>
  <c r="G242" i="1"/>
  <c r="O241" i="1"/>
  <c r="N241" i="1"/>
  <c r="L241" i="1"/>
  <c r="K241" i="1"/>
  <c r="I241" i="1"/>
  <c r="H241" i="1"/>
  <c r="M240" i="1"/>
  <c r="J240" i="1"/>
  <c r="G240" i="1"/>
  <c r="M239" i="1"/>
  <c r="J239" i="1"/>
  <c r="G239" i="1"/>
  <c r="M238" i="1"/>
  <c r="J238" i="1"/>
  <c r="G238" i="1"/>
  <c r="O237" i="1"/>
  <c r="N237" i="1"/>
  <c r="L237" i="1"/>
  <c r="K237" i="1"/>
  <c r="I237" i="1"/>
  <c r="H237" i="1"/>
  <c r="M236" i="1"/>
  <c r="J236" i="1"/>
  <c r="G236" i="1"/>
  <c r="M235" i="1"/>
  <c r="J235" i="1"/>
  <c r="G235" i="1"/>
  <c r="M234" i="1"/>
  <c r="J234" i="1"/>
  <c r="G234" i="1"/>
  <c r="O233" i="1"/>
  <c r="N233" i="1"/>
  <c r="L233" i="1"/>
  <c r="K233" i="1"/>
  <c r="I233" i="1"/>
  <c r="H233" i="1"/>
  <c r="G441" i="5" l="1"/>
  <c r="H439" i="5"/>
  <c r="G476" i="5"/>
  <c r="G478" i="5"/>
  <c r="H480" i="5"/>
  <c r="H513" i="5"/>
  <c r="G501" i="5"/>
  <c r="F476" i="5"/>
  <c r="F473" i="5"/>
  <c r="F471" i="5" s="1"/>
  <c r="L273" i="1"/>
  <c r="J274" i="1"/>
  <c r="J273" i="1" s="1"/>
  <c r="F427" i="5"/>
  <c r="F425" i="5" s="1"/>
  <c r="F430" i="5"/>
  <c r="E427" i="5"/>
  <c r="E425" i="5" s="1"/>
  <c r="F438" i="5"/>
  <c r="F436" i="5" s="1"/>
  <c r="E438" i="5"/>
  <c r="E436" i="5" s="1"/>
  <c r="E516" i="5"/>
  <c r="E512" i="5"/>
  <c r="E510" i="5" s="1"/>
  <c r="G438" i="5"/>
  <c r="G427" i="5"/>
  <c r="G425" i="5" s="1"/>
  <c r="G473" i="5"/>
  <c r="G498" i="5"/>
  <c r="G496" i="5" s="1"/>
  <c r="G512" i="5"/>
  <c r="G510" i="5" s="1"/>
  <c r="G516" i="5"/>
  <c r="M273" i="1"/>
  <c r="G279" i="1"/>
  <c r="G278" i="1"/>
  <c r="H277" i="1"/>
  <c r="G280" i="1"/>
  <c r="H257" i="1"/>
  <c r="J259" i="1"/>
  <c r="M289" i="1"/>
  <c r="G334" i="5" s="1"/>
  <c r="M341" i="1"/>
  <c r="G337" i="1"/>
  <c r="G260" i="1"/>
  <c r="J258" i="1"/>
  <c r="J260" i="1"/>
  <c r="G333" i="1"/>
  <c r="M293" i="1"/>
  <c r="G338" i="5" s="1"/>
  <c r="G429" i="1"/>
  <c r="G421" i="1"/>
  <c r="J428" i="1"/>
  <c r="L425" i="1"/>
  <c r="G420" i="1"/>
  <c r="H417" i="1"/>
  <c r="G297" i="1"/>
  <c r="E342" i="5" s="1"/>
  <c r="E344" i="5" s="1"/>
  <c r="M305" i="1"/>
  <c r="G350" i="5" s="1"/>
  <c r="M313" i="1"/>
  <c r="G358" i="5" s="1"/>
  <c r="J325" i="1"/>
  <c r="F370" i="5" s="1"/>
  <c r="F372" i="5" s="1"/>
  <c r="J333" i="1"/>
  <c r="M345" i="1"/>
  <c r="G275" i="1"/>
  <c r="M301" i="1"/>
  <c r="G361" i="1"/>
  <c r="L253" i="1"/>
  <c r="M260" i="1"/>
  <c r="M309" i="1"/>
  <c r="G354" i="5" s="1"/>
  <c r="M337" i="1"/>
  <c r="J361" i="1"/>
  <c r="G241" i="1"/>
  <c r="E277" i="5" s="1"/>
  <c r="E279" i="5" s="1"/>
  <c r="M245" i="1"/>
  <c r="G281" i="5" s="1"/>
  <c r="J293" i="1"/>
  <c r="F338" i="5" s="1"/>
  <c r="F340" i="5" s="1"/>
  <c r="J297" i="1"/>
  <c r="F342" i="5" s="1"/>
  <c r="F344" i="5" s="1"/>
  <c r="J301" i="1"/>
  <c r="F346" i="5" s="1"/>
  <c r="F348" i="5" s="1"/>
  <c r="G305" i="1"/>
  <c r="E350" i="5" s="1"/>
  <c r="E352" i="5" s="1"/>
  <c r="J309" i="1"/>
  <c r="F354" i="5" s="1"/>
  <c r="F356" i="5" s="1"/>
  <c r="I253" i="1"/>
  <c r="I251" i="1"/>
  <c r="G251" i="1" s="1"/>
  <c r="J237" i="1"/>
  <c r="F273" i="5" s="1"/>
  <c r="F275" i="5" s="1"/>
  <c r="G313" i="1"/>
  <c r="E358" i="5" s="1"/>
  <c r="E360" i="5" s="1"/>
  <c r="G233" i="1"/>
  <c r="E269" i="5" s="1"/>
  <c r="E271" i="5" s="1"/>
  <c r="J241" i="1"/>
  <c r="F277" i="5" s="1"/>
  <c r="M241" i="1"/>
  <c r="G277" i="5" s="1"/>
  <c r="J245" i="1"/>
  <c r="F281" i="5" s="1"/>
  <c r="F283" i="5" s="1"/>
  <c r="K256" i="1"/>
  <c r="K252" i="1" s="1"/>
  <c r="G261" i="1"/>
  <c r="E306" i="5" s="1"/>
  <c r="J265" i="1"/>
  <c r="F311" i="5" s="1"/>
  <c r="M259" i="1"/>
  <c r="H271" i="1"/>
  <c r="G271" i="1" s="1"/>
  <c r="J281" i="1"/>
  <c r="F326" i="5" s="1"/>
  <c r="F328" i="5" s="1"/>
  <c r="G259" i="1"/>
  <c r="O257" i="1"/>
  <c r="M285" i="1"/>
  <c r="G330" i="5" s="1"/>
  <c r="M297" i="1"/>
  <c r="G342" i="5" s="1"/>
  <c r="G301" i="1"/>
  <c r="E346" i="5" s="1"/>
  <c r="J305" i="1"/>
  <c r="F350" i="5" s="1"/>
  <c r="F352" i="5" s="1"/>
  <c r="G317" i="1"/>
  <c r="E362" i="5" s="1"/>
  <c r="M317" i="1"/>
  <c r="G362" i="5" s="1"/>
  <c r="J321" i="1"/>
  <c r="F366" i="5" s="1"/>
  <c r="F368" i="5" s="1"/>
  <c r="J337" i="1"/>
  <c r="G341" i="1"/>
  <c r="I273" i="1"/>
  <c r="J261" i="1"/>
  <c r="F306" i="5" s="1"/>
  <c r="M265" i="1"/>
  <c r="G311" i="5" s="1"/>
  <c r="G265" i="1"/>
  <c r="E311" i="5" s="1"/>
  <c r="L271" i="1"/>
  <c r="L269" i="1" s="1"/>
  <c r="M281" i="1"/>
  <c r="G326" i="5" s="1"/>
  <c r="G281" i="1"/>
  <c r="E326" i="5" s="1"/>
  <c r="E328" i="5" s="1"/>
  <c r="G289" i="1"/>
  <c r="E334" i="5" s="1"/>
  <c r="E336" i="5" s="1"/>
  <c r="J317" i="1"/>
  <c r="F362" i="5" s="1"/>
  <c r="M321" i="1"/>
  <c r="J341" i="1"/>
  <c r="G345" i="1"/>
  <c r="E421" i="5" s="1"/>
  <c r="J233" i="1"/>
  <c r="F269" i="5" s="1"/>
  <c r="F271" i="5" s="1"/>
  <c r="G245" i="1"/>
  <c r="E281" i="5" s="1"/>
  <c r="E283" i="5" s="1"/>
  <c r="K255" i="1"/>
  <c r="J255" i="1" s="1"/>
  <c r="M237" i="1"/>
  <c r="G273" i="5" s="1"/>
  <c r="G237" i="1"/>
  <c r="E273" i="5" s="1"/>
  <c r="E275" i="5" s="1"/>
  <c r="G285" i="1"/>
  <c r="E330" i="5" s="1"/>
  <c r="J289" i="1"/>
  <c r="F334" i="5" s="1"/>
  <c r="F336" i="5" s="1"/>
  <c r="G293" i="1"/>
  <c r="E338" i="5" s="1"/>
  <c r="E340" i="5" s="1"/>
  <c r="G309" i="1"/>
  <c r="E354" i="5" s="1"/>
  <c r="E356" i="5" s="1"/>
  <c r="J313" i="1"/>
  <c r="F358" i="5" s="1"/>
  <c r="F360" i="5" s="1"/>
  <c r="G325" i="1"/>
  <c r="J345" i="1"/>
  <c r="F421" i="5" s="1"/>
  <c r="M361" i="1"/>
  <c r="G398" i="1"/>
  <c r="H397" i="1"/>
  <c r="M333" i="1"/>
  <c r="M329" i="1"/>
  <c r="G329" i="1"/>
  <c r="M325" i="1"/>
  <c r="G321" i="1"/>
  <c r="G276" i="1"/>
  <c r="J285" i="1"/>
  <c r="F330" i="5" s="1"/>
  <c r="G274" i="1"/>
  <c r="I269" i="1"/>
  <c r="J329" i="1"/>
  <c r="H329" i="1"/>
  <c r="N329" i="1"/>
  <c r="G270" i="1"/>
  <c r="M270" i="1"/>
  <c r="K271" i="1"/>
  <c r="H272" i="1"/>
  <c r="N272" i="1"/>
  <c r="M271" i="1"/>
  <c r="M261" i="1"/>
  <c r="G306" i="5" s="1"/>
  <c r="N251" i="1"/>
  <c r="M251" i="1" s="1"/>
  <c r="N253" i="1"/>
  <c r="O253" i="1"/>
  <c r="M256" i="1"/>
  <c r="O252" i="1"/>
  <c r="M252" i="1" s="1"/>
  <c r="M258" i="1"/>
  <c r="K257" i="1"/>
  <c r="J270" i="1"/>
  <c r="J272" i="1"/>
  <c r="G258" i="1"/>
  <c r="J254" i="1"/>
  <c r="M254" i="1"/>
  <c r="H256" i="1"/>
  <c r="L257" i="1"/>
  <c r="I257" i="1"/>
  <c r="N257" i="1"/>
  <c r="G255" i="1"/>
  <c r="M255" i="1"/>
  <c r="L252" i="1"/>
  <c r="J250" i="1"/>
  <c r="M250" i="1"/>
  <c r="M233" i="1"/>
  <c r="G269" i="5" s="1"/>
  <c r="M232" i="1"/>
  <c r="J232" i="1"/>
  <c r="G232" i="1"/>
  <c r="M231" i="1"/>
  <c r="J231" i="1"/>
  <c r="G231" i="1"/>
  <c r="M230" i="1"/>
  <c r="J230" i="1"/>
  <c r="G230" i="1"/>
  <c r="O229" i="1"/>
  <c r="N229" i="1"/>
  <c r="L229" i="1"/>
  <c r="K229" i="1"/>
  <c r="I229" i="1"/>
  <c r="H229" i="1"/>
  <c r="M228" i="1"/>
  <c r="J228" i="1"/>
  <c r="G228" i="1"/>
  <c r="M227" i="1"/>
  <c r="J227" i="1"/>
  <c r="G227" i="1"/>
  <c r="M226" i="1"/>
  <c r="J226" i="1"/>
  <c r="G226" i="1"/>
  <c r="O225" i="1"/>
  <c r="N225" i="1"/>
  <c r="L225" i="1"/>
  <c r="K225" i="1"/>
  <c r="I225" i="1"/>
  <c r="H225" i="1"/>
  <c r="M224" i="1"/>
  <c r="J224" i="1"/>
  <c r="G224" i="1"/>
  <c r="M223" i="1"/>
  <c r="J223" i="1"/>
  <c r="G223" i="1"/>
  <c r="M222" i="1"/>
  <c r="J222" i="1"/>
  <c r="G222" i="1"/>
  <c r="O221" i="1"/>
  <c r="N221" i="1"/>
  <c r="L221" i="1"/>
  <c r="K221" i="1"/>
  <c r="I221" i="1"/>
  <c r="H221" i="1"/>
  <c r="O176" i="1"/>
  <c r="N176" i="1"/>
  <c r="O175" i="1"/>
  <c r="N175" i="1"/>
  <c r="O174" i="1"/>
  <c r="N174" i="1"/>
  <c r="L176" i="1"/>
  <c r="K176" i="1"/>
  <c r="L175" i="1"/>
  <c r="K175" i="1"/>
  <c r="L174" i="1"/>
  <c r="H175" i="1"/>
  <c r="I175" i="1"/>
  <c r="H176" i="1"/>
  <c r="I176" i="1"/>
  <c r="H174" i="1"/>
  <c r="I174" i="1"/>
  <c r="M208" i="1"/>
  <c r="L205" i="1"/>
  <c r="J208" i="1"/>
  <c r="G208" i="1"/>
  <c r="M207" i="1"/>
  <c r="J207" i="1"/>
  <c r="G207" i="1"/>
  <c r="M206" i="1"/>
  <c r="J206" i="1"/>
  <c r="I205" i="1"/>
  <c r="G206" i="1"/>
  <c r="O205" i="1"/>
  <c r="K205" i="1"/>
  <c r="M220" i="1"/>
  <c r="J220" i="1"/>
  <c r="G220" i="1"/>
  <c r="M219" i="1"/>
  <c r="J219" i="1"/>
  <c r="G219" i="1"/>
  <c r="M218" i="1"/>
  <c r="J218" i="1"/>
  <c r="G218" i="1"/>
  <c r="O217" i="1"/>
  <c r="N217" i="1"/>
  <c r="L217" i="1"/>
  <c r="K217" i="1"/>
  <c r="I217" i="1"/>
  <c r="H217" i="1"/>
  <c r="M216" i="1"/>
  <c r="J216" i="1"/>
  <c r="G216" i="1"/>
  <c r="M215" i="1"/>
  <c r="J215" i="1"/>
  <c r="G215" i="1"/>
  <c r="M214" i="1"/>
  <c r="J214" i="1"/>
  <c r="G214" i="1"/>
  <c r="O213" i="1"/>
  <c r="N213" i="1"/>
  <c r="L213" i="1"/>
  <c r="K213" i="1"/>
  <c r="I213" i="1"/>
  <c r="H213" i="1"/>
  <c r="M212" i="1"/>
  <c r="J212" i="1"/>
  <c r="G212" i="1"/>
  <c r="M211" i="1"/>
  <c r="J211" i="1"/>
  <c r="G211" i="1"/>
  <c r="M210" i="1"/>
  <c r="J210" i="1"/>
  <c r="G210" i="1"/>
  <c r="O209" i="1"/>
  <c r="N209" i="1"/>
  <c r="L209" i="1"/>
  <c r="K209" i="1"/>
  <c r="I209" i="1"/>
  <c r="H209" i="1"/>
  <c r="M204" i="1"/>
  <c r="J204" i="1"/>
  <c r="G204" i="1"/>
  <c r="M203" i="1"/>
  <c r="J203" i="1"/>
  <c r="G203" i="1"/>
  <c r="M202" i="1"/>
  <c r="J202" i="1"/>
  <c r="G202" i="1"/>
  <c r="O201" i="1"/>
  <c r="N201" i="1"/>
  <c r="L201" i="1"/>
  <c r="K201" i="1"/>
  <c r="I201" i="1"/>
  <c r="H201" i="1"/>
  <c r="M200" i="1"/>
  <c r="J200" i="1"/>
  <c r="G200" i="1"/>
  <c r="M199" i="1"/>
  <c r="J199" i="1"/>
  <c r="G199" i="1"/>
  <c r="M198" i="1"/>
  <c r="J198" i="1"/>
  <c r="G198" i="1"/>
  <c r="O197" i="1"/>
  <c r="N197" i="1"/>
  <c r="L197" i="1"/>
  <c r="K197" i="1"/>
  <c r="I197" i="1"/>
  <c r="H197" i="1"/>
  <c r="G364" i="5" l="1"/>
  <c r="H362" i="5"/>
  <c r="G344" i="5"/>
  <c r="H342" i="5"/>
  <c r="H358" i="5"/>
  <c r="G336" i="5"/>
  <c r="H334" i="5"/>
  <c r="G271" i="5"/>
  <c r="H269" i="5"/>
  <c r="G275" i="5"/>
  <c r="H273" i="5"/>
  <c r="H350" i="5"/>
  <c r="G352" i="5"/>
  <c r="G340" i="5"/>
  <c r="H338" i="5"/>
  <c r="G436" i="5"/>
  <c r="H438" i="5"/>
  <c r="G328" i="5"/>
  <c r="H326" i="5"/>
  <c r="G283" i="5"/>
  <c r="H281" i="5"/>
  <c r="G356" i="5"/>
  <c r="H354" i="5"/>
  <c r="G471" i="5"/>
  <c r="E364" i="5"/>
  <c r="E325" i="5"/>
  <c r="F423" i="5"/>
  <c r="F375" i="5"/>
  <c r="F374" i="5" s="1"/>
  <c r="F10" i="5" s="1"/>
  <c r="E375" i="5"/>
  <c r="E374" i="5" s="1"/>
  <c r="O15" i="1"/>
  <c r="F364" i="5"/>
  <c r="F325" i="5"/>
  <c r="G360" i="5"/>
  <c r="G325" i="5"/>
  <c r="E305" i="5"/>
  <c r="E303" i="5" s="1"/>
  <c r="G305" i="5"/>
  <c r="G303" i="5" s="1"/>
  <c r="F309" i="5"/>
  <c r="F305" i="5"/>
  <c r="F303" i="5" s="1"/>
  <c r="G277" i="1"/>
  <c r="M272" i="1"/>
  <c r="J257" i="1"/>
  <c r="J256" i="1"/>
  <c r="G213" i="1"/>
  <c r="E249" i="5" s="1"/>
  <c r="E251" i="5" s="1"/>
  <c r="I249" i="1"/>
  <c r="M257" i="1"/>
  <c r="J209" i="1"/>
  <c r="F245" i="5" s="1"/>
  <c r="M217" i="1"/>
  <c r="G253" i="5" s="1"/>
  <c r="G221" i="1"/>
  <c r="E257" i="5" s="1"/>
  <c r="E259" i="5" s="1"/>
  <c r="M225" i="1"/>
  <c r="G261" i="5" s="1"/>
  <c r="L421" i="1"/>
  <c r="J424" i="1"/>
  <c r="J425" i="1"/>
  <c r="F513" i="5" s="1"/>
  <c r="G417" i="1"/>
  <c r="E499" i="5" s="1"/>
  <c r="H499" i="5" s="1"/>
  <c r="G201" i="1"/>
  <c r="E238" i="5" s="1"/>
  <c r="J252" i="1"/>
  <c r="K253" i="1"/>
  <c r="M201" i="1"/>
  <c r="G238" i="5" s="1"/>
  <c r="J225" i="1"/>
  <c r="F261" i="5" s="1"/>
  <c r="F263" i="5" s="1"/>
  <c r="G229" i="1"/>
  <c r="E265" i="5" s="1"/>
  <c r="E267" i="5" s="1"/>
  <c r="G209" i="1"/>
  <c r="E245" i="5" s="1"/>
  <c r="G217" i="1"/>
  <c r="E253" i="5" s="1"/>
  <c r="M221" i="1"/>
  <c r="G257" i="5" s="1"/>
  <c r="M229" i="1"/>
  <c r="G265" i="5" s="1"/>
  <c r="H265" i="5" s="1"/>
  <c r="G272" i="1"/>
  <c r="J201" i="1"/>
  <c r="F238" i="5" s="1"/>
  <c r="O249" i="1"/>
  <c r="J271" i="1"/>
  <c r="M209" i="1"/>
  <c r="G245" i="5" s="1"/>
  <c r="H245" i="5" s="1"/>
  <c r="M213" i="1"/>
  <c r="G249" i="5" s="1"/>
  <c r="G197" i="1"/>
  <c r="E234" i="5" s="1"/>
  <c r="E236" i="5" s="1"/>
  <c r="G397" i="1"/>
  <c r="E474" i="5" s="1"/>
  <c r="H474" i="5" s="1"/>
  <c r="J197" i="1"/>
  <c r="F234" i="5" s="1"/>
  <c r="F236" i="5" s="1"/>
  <c r="G225" i="1"/>
  <c r="E261" i="5" s="1"/>
  <c r="E263" i="5" s="1"/>
  <c r="G257" i="1"/>
  <c r="G273" i="1"/>
  <c r="J213" i="1"/>
  <c r="F249" i="5" s="1"/>
  <c r="F251" i="5" s="1"/>
  <c r="J217" i="1"/>
  <c r="F253" i="5" s="1"/>
  <c r="J205" i="1"/>
  <c r="J229" i="1"/>
  <c r="F265" i="5" s="1"/>
  <c r="N249" i="1"/>
  <c r="K251" i="1"/>
  <c r="J251" i="1" s="1"/>
  <c r="N269" i="1"/>
  <c r="K269" i="1"/>
  <c r="H269" i="1"/>
  <c r="M253" i="1"/>
  <c r="G295" i="5" s="1"/>
  <c r="G294" i="5" s="1"/>
  <c r="L249" i="1"/>
  <c r="G256" i="1"/>
  <c r="H253" i="1"/>
  <c r="H252" i="1"/>
  <c r="G252" i="1" s="1"/>
  <c r="M249" i="1"/>
  <c r="G288" i="5" s="1"/>
  <c r="K249" i="1"/>
  <c r="M205" i="1"/>
  <c r="J221" i="1"/>
  <c r="F257" i="5" s="1"/>
  <c r="F259" i="5" s="1"/>
  <c r="G205" i="1"/>
  <c r="M197" i="1"/>
  <c r="G234" i="5" s="1"/>
  <c r="H205" i="1"/>
  <c r="N205" i="1"/>
  <c r="O144" i="1"/>
  <c r="O143" i="1"/>
  <c r="N143" i="1"/>
  <c r="O142" i="1"/>
  <c r="N142" i="1"/>
  <c r="L144" i="1"/>
  <c r="K144" i="1"/>
  <c r="L143" i="1"/>
  <c r="K143" i="1"/>
  <c r="L142" i="1"/>
  <c r="H143" i="1"/>
  <c r="I143" i="1"/>
  <c r="H144" i="1"/>
  <c r="I144" i="1"/>
  <c r="I142" i="1"/>
  <c r="H142" i="1"/>
  <c r="M176" i="1"/>
  <c r="J176" i="1"/>
  <c r="G176" i="1"/>
  <c r="M175" i="1"/>
  <c r="J175" i="1"/>
  <c r="G175" i="1"/>
  <c r="M174" i="1"/>
  <c r="L173" i="1"/>
  <c r="G174" i="1"/>
  <c r="I173" i="1"/>
  <c r="M196" i="1"/>
  <c r="J196" i="1"/>
  <c r="G196" i="1"/>
  <c r="M195" i="1"/>
  <c r="J195" i="1"/>
  <c r="G195" i="1"/>
  <c r="M194" i="1"/>
  <c r="J194" i="1"/>
  <c r="G194" i="1"/>
  <c r="O193" i="1"/>
  <c r="N193" i="1"/>
  <c r="L193" i="1"/>
  <c r="K193" i="1"/>
  <c r="I193" i="1"/>
  <c r="H193" i="1"/>
  <c r="M192" i="1"/>
  <c r="J192" i="1"/>
  <c r="G192" i="1"/>
  <c r="M191" i="1"/>
  <c r="J191" i="1"/>
  <c r="G191" i="1"/>
  <c r="M190" i="1"/>
  <c r="J190" i="1"/>
  <c r="G190" i="1"/>
  <c r="O189" i="1"/>
  <c r="N189" i="1"/>
  <c r="L189" i="1"/>
  <c r="K189" i="1"/>
  <c r="I189" i="1"/>
  <c r="H189" i="1"/>
  <c r="M188" i="1"/>
  <c r="J188" i="1"/>
  <c r="G188" i="1"/>
  <c r="M187" i="1"/>
  <c r="J187" i="1"/>
  <c r="G187" i="1"/>
  <c r="M186" i="1"/>
  <c r="J186" i="1"/>
  <c r="G186" i="1"/>
  <c r="O185" i="1"/>
  <c r="N185" i="1"/>
  <c r="L185" i="1"/>
  <c r="K185" i="1"/>
  <c r="I185" i="1"/>
  <c r="H185" i="1"/>
  <c r="M184" i="1"/>
  <c r="J184" i="1"/>
  <c r="G184" i="1"/>
  <c r="M183" i="1"/>
  <c r="J183" i="1"/>
  <c r="G183" i="1"/>
  <c r="M182" i="1"/>
  <c r="G218" i="5" s="1"/>
  <c r="J182" i="1"/>
  <c r="F218" i="5" s="1"/>
  <c r="F220" i="5" s="1"/>
  <c r="G182" i="1"/>
  <c r="E218" i="5" s="1"/>
  <c r="E220" i="5" s="1"/>
  <c r="O181" i="1"/>
  <c r="N181" i="1"/>
  <c r="L181" i="1"/>
  <c r="K181" i="1"/>
  <c r="I181" i="1"/>
  <c r="H181" i="1"/>
  <c r="M180" i="1"/>
  <c r="J180" i="1"/>
  <c r="G180" i="1"/>
  <c r="M179" i="1"/>
  <c r="J179" i="1"/>
  <c r="G179" i="1"/>
  <c r="M178" i="1"/>
  <c r="J178" i="1"/>
  <c r="G178" i="1"/>
  <c r="O177" i="1"/>
  <c r="N177" i="1"/>
  <c r="L177" i="1"/>
  <c r="K177" i="1"/>
  <c r="I177" i="1"/>
  <c r="H177" i="1"/>
  <c r="M172" i="1"/>
  <c r="J172" i="1"/>
  <c r="G172" i="1"/>
  <c r="M171" i="1"/>
  <c r="J171" i="1"/>
  <c r="G171" i="1"/>
  <c r="M170" i="1"/>
  <c r="J170" i="1"/>
  <c r="G170" i="1"/>
  <c r="O169" i="1"/>
  <c r="N169" i="1"/>
  <c r="L169" i="1"/>
  <c r="K169" i="1"/>
  <c r="I169" i="1"/>
  <c r="H169" i="1"/>
  <c r="M168" i="1"/>
  <c r="J168" i="1"/>
  <c r="G168" i="1"/>
  <c r="M167" i="1"/>
  <c r="J167" i="1"/>
  <c r="G167" i="1"/>
  <c r="M166" i="1"/>
  <c r="J166" i="1"/>
  <c r="G166" i="1"/>
  <c r="O165" i="1"/>
  <c r="N165" i="1"/>
  <c r="L165" i="1"/>
  <c r="K165" i="1"/>
  <c r="I165" i="1"/>
  <c r="H165" i="1"/>
  <c r="M156" i="1"/>
  <c r="J156" i="1"/>
  <c r="G156" i="1"/>
  <c r="M155" i="1"/>
  <c r="J155" i="1"/>
  <c r="G155" i="1"/>
  <c r="M154" i="1"/>
  <c r="J154" i="1"/>
  <c r="G154" i="1"/>
  <c r="O153" i="1"/>
  <c r="N153" i="1"/>
  <c r="L153" i="1"/>
  <c r="K153" i="1"/>
  <c r="I153" i="1"/>
  <c r="H153" i="1"/>
  <c r="E324" i="5" l="1"/>
  <c r="G220" i="5"/>
  <c r="H218" i="5"/>
  <c r="G236" i="5"/>
  <c r="H234" i="5"/>
  <c r="G259" i="5"/>
  <c r="H257" i="5"/>
  <c r="G251" i="5"/>
  <c r="H249" i="5"/>
  <c r="G263" i="5"/>
  <c r="H261" i="5"/>
  <c r="G324" i="5"/>
  <c r="H324" i="5" s="1"/>
  <c r="H325" i="5"/>
  <c r="F324" i="5"/>
  <c r="E476" i="5"/>
  <c r="E473" i="5"/>
  <c r="E10" i="5"/>
  <c r="F516" i="5"/>
  <c r="F512" i="5"/>
  <c r="F510" i="5" s="1"/>
  <c r="E498" i="5"/>
  <c r="E496" i="5" s="1"/>
  <c r="E501" i="5"/>
  <c r="G247" i="5"/>
  <c r="G244" i="5"/>
  <c r="G290" i="5"/>
  <c r="G287" i="5"/>
  <c r="G292" i="5"/>
  <c r="J253" i="1"/>
  <c r="F295" i="5" s="1"/>
  <c r="F294" i="5" s="1"/>
  <c r="G269" i="1"/>
  <c r="E318" i="5" s="1"/>
  <c r="E247" i="5"/>
  <c r="E244" i="5"/>
  <c r="E242" i="5" s="1"/>
  <c r="F244" i="5"/>
  <c r="F242" i="5" s="1"/>
  <c r="F247" i="5"/>
  <c r="M269" i="1"/>
  <c r="G318" i="5" s="1"/>
  <c r="J249" i="1"/>
  <c r="F288" i="5" s="1"/>
  <c r="J269" i="1"/>
  <c r="F318" i="5" s="1"/>
  <c r="G181" i="1"/>
  <c r="G185" i="1"/>
  <c r="E222" i="5" s="1"/>
  <c r="J421" i="1"/>
  <c r="J420" i="1"/>
  <c r="L417" i="1"/>
  <c r="M165" i="1"/>
  <c r="G203" i="5" s="1"/>
  <c r="M169" i="1"/>
  <c r="J177" i="1"/>
  <c r="F214" i="5" s="1"/>
  <c r="J181" i="1"/>
  <c r="M185" i="1"/>
  <c r="G222" i="5" s="1"/>
  <c r="G153" i="1"/>
  <c r="E191" i="5" s="1"/>
  <c r="E193" i="5" s="1"/>
  <c r="M153" i="1"/>
  <c r="G191" i="5" s="1"/>
  <c r="G249" i="1"/>
  <c r="E288" i="5" s="1"/>
  <c r="H288" i="5" s="1"/>
  <c r="J169" i="1"/>
  <c r="F207" i="5" s="1"/>
  <c r="F209" i="5" s="1"/>
  <c r="M181" i="1"/>
  <c r="J185" i="1"/>
  <c r="F222" i="5" s="1"/>
  <c r="F224" i="5" s="1"/>
  <c r="J165" i="1"/>
  <c r="F203" i="5" s="1"/>
  <c r="G165" i="1"/>
  <c r="E203" i="5" s="1"/>
  <c r="G177" i="1"/>
  <c r="E214" i="5" s="1"/>
  <c r="M177" i="1"/>
  <c r="G214" i="5" s="1"/>
  <c r="H214" i="5" s="1"/>
  <c r="J189" i="1"/>
  <c r="F226" i="5" s="1"/>
  <c r="F228" i="5" s="1"/>
  <c r="J193" i="1"/>
  <c r="F230" i="5" s="1"/>
  <c r="F232" i="5" s="1"/>
  <c r="G253" i="1"/>
  <c r="E294" i="5" s="1"/>
  <c r="H249" i="1"/>
  <c r="M193" i="1"/>
  <c r="G230" i="5" s="1"/>
  <c r="G193" i="1"/>
  <c r="E230" i="5" s="1"/>
  <c r="E232" i="5" s="1"/>
  <c r="M189" i="1"/>
  <c r="G226" i="5" s="1"/>
  <c r="G189" i="1"/>
  <c r="E226" i="5" s="1"/>
  <c r="E228" i="5" s="1"/>
  <c r="M173" i="1"/>
  <c r="G173" i="1"/>
  <c r="G169" i="1"/>
  <c r="E207" i="5" s="1"/>
  <c r="N173" i="1"/>
  <c r="K173" i="1"/>
  <c r="O173" i="1"/>
  <c r="J174" i="1"/>
  <c r="J173" i="1" s="1"/>
  <c r="H173" i="1"/>
  <c r="J153" i="1"/>
  <c r="F191" i="5" s="1"/>
  <c r="F193" i="5" s="1"/>
  <c r="M152" i="1"/>
  <c r="J152" i="1"/>
  <c r="G152" i="1"/>
  <c r="M151" i="1"/>
  <c r="J151" i="1"/>
  <c r="G151" i="1"/>
  <c r="M150" i="1"/>
  <c r="J150" i="1"/>
  <c r="G150" i="1"/>
  <c r="O149" i="1"/>
  <c r="N149" i="1"/>
  <c r="L149" i="1"/>
  <c r="K149" i="1"/>
  <c r="I149" i="1"/>
  <c r="H149" i="1"/>
  <c r="M148" i="1"/>
  <c r="J148" i="1"/>
  <c r="G148" i="1"/>
  <c r="M147" i="1"/>
  <c r="J147" i="1"/>
  <c r="G147" i="1"/>
  <c r="M146" i="1"/>
  <c r="J146" i="1"/>
  <c r="G146" i="1"/>
  <c r="O145" i="1"/>
  <c r="N145" i="1"/>
  <c r="L145" i="1"/>
  <c r="K145" i="1"/>
  <c r="I145" i="1"/>
  <c r="H145" i="1"/>
  <c r="M144" i="1"/>
  <c r="G144" i="1"/>
  <c r="J143" i="1"/>
  <c r="M142" i="1"/>
  <c r="J142" i="1"/>
  <c r="M128" i="1"/>
  <c r="J128" i="1"/>
  <c r="G128" i="1"/>
  <c r="M127" i="1"/>
  <c r="J127" i="1"/>
  <c r="G127" i="1"/>
  <c r="J126" i="1"/>
  <c r="G126" i="1"/>
  <c r="O125" i="1"/>
  <c r="N125" i="1"/>
  <c r="L125" i="1"/>
  <c r="K125" i="1"/>
  <c r="I125" i="1"/>
  <c r="H125" i="1"/>
  <c r="M124" i="1"/>
  <c r="J124" i="1"/>
  <c r="G124" i="1"/>
  <c r="M123" i="1"/>
  <c r="J123" i="1"/>
  <c r="G123" i="1"/>
  <c r="M122" i="1"/>
  <c r="J122" i="1"/>
  <c r="G122" i="1"/>
  <c r="O121" i="1"/>
  <c r="N121" i="1"/>
  <c r="L121" i="1"/>
  <c r="K121" i="1"/>
  <c r="I121" i="1"/>
  <c r="H121" i="1"/>
  <c r="M140" i="1"/>
  <c r="J140" i="1"/>
  <c r="G140" i="1"/>
  <c r="M139" i="1"/>
  <c r="J139" i="1"/>
  <c r="G139" i="1"/>
  <c r="M138" i="1"/>
  <c r="J138" i="1"/>
  <c r="G138" i="1"/>
  <c r="O137" i="1"/>
  <c r="N137" i="1"/>
  <c r="L137" i="1"/>
  <c r="K137" i="1"/>
  <c r="I137" i="1"/>
  <c r="H137" i="1"/>
  <c r="M136" i="1"/>
  <c r="J136" i="1"/>
  <c r="G136" i="1"/>
  <c r="M135" i="1"/>
  <c r="J135" i="1"/>
  <c r="G135" i="1"/>
  <c r="M134" i="1"/>
  <c r="J134" i="1"/>
  <c r="G134" i="1"/>
  <c r="O133" i="1"/>
  <c r="N133" i="1"/>
  <c r="L133" i="1"/>
  <c r="K133" i="1"/>
  <c r="I133" i="1"/>
  <c r="H133" i="1"/>
  <c r="M120" i="1"/>
  <c r="J120" i="1"/>
  <c r="G120" i="1"/>
  <c r="M119" i="1"/>
  <c r="J119" i="1"/>
  <c r="G119" i="1"/>
  <c r="M118" i="1"/>
  <c r="J118" i="1"/>
  <c r="G118" i="1"/>
  <c r="O117" i="1"/>
  <c r="N117" i="1"/>
  <c r="L117" i="1"/>
  <c r="K117" i="1"/>
  <c r="I117" i="1"/>
  <c r="H117" i="1"/>
  <c r="M116" i="1"/>
  <c r="J116" i="1"/>
  <c r="G116" i="1"/>
  <c r="M115" i="1"/>
  <c r="J115" i="1"/>
  <c r="G115" i="1"/>
  <c r="M114" i="1"/>
  <c r="J114" i="1"/>
  <c r="G114" i="1"/>
  <c r="O113" i="1"/>
  <c r="N113" i="1"/>
  <c r="L113" i="1"/>
  <c r="K113" i="1"/>
  <c r="I113" i="1"/>
  <c r="H113" i="1"/>
  <c r="G232" i="5" l="1"/>
  <c r="H230" i="5"/>
  <c r="E471" i="5"/>
  <c r="H473" i="5"/>
  <c r="G193" i="5"/>
  <c r="H191" i="5"/>
  <c r="G242" i="5"/>
  <c r="H244" i="5"/>
  <c r="G228" i="5"/>
  <c r="H226" i="5"/>
  <c r="G285" i="5"/>
  <c r="F317" i="5"/>
  <c r="F315" i="5" s="1"/>
  <c r="E317" i="5"/>
  <c r="E315" i="5" s="1"/>
  <c r="G317" i="5"/>
  <c r="G315" i="5" s="1"/>
  <c r="G207" i="5"/>
  <c r="G322" i="5"/>
  <c r="F322" i="5"/>
  <c r="E322" i="5"/>
  <c r="E290" i="5"/>
  <c r="E287" i="5"/>
  <c r="E285" i="5" s="1"/>
  <c r="F297" i="5"/>
  <c r="F292" i="5"/>
  <c r="G216" i="5"/>
  <c r="G213" i="5"/>
  <c r="E216" i="5"/>
  <c r="E213" i="5"/>
  <c r="E211" i="5" s="1"/>
  <c r="F216" i="5"/>
  <c r="F213" i="5"/>
  <c r="F211" i="5" s="1"/>
  <c r="F290" i="5"/>
  <c r="F287" i="5"/>
  <c r="F285" i="5" s="1"/>
  <c r="M125" i="1"/>
  <c r="G164" i="5" s="1"/>
  <c r="J417" i="1"/>
  <c r="F499" i="5" s="1"/>
  <c r="J137" i="1"/>
  <c r="F176" i="5" s="1"/>
  <c r="J125" i="1"/>
  <c r="F164" i="5" s="1"/>
  <c r="F166" i="5" s="1"/>
  <c r="G149" i="1"/>
  <c r="E187" i="5" s="1"/>
  <c r="E189" i="5" s="1"/>
  <c r="J121" i="1"/>
  <c r="F159" i="5" s="1"/>
  <c r="F162" i="5" s="1"/>
  <c r="M143" i="1"/>
  <c r="M141" i="1" s="1"/>
  <c r="J145" i="1"/>
  <c r="F183" i="5" s="1"/>
  <c r="J149" i="1"/>
  <c r="F187" i="5" s="1"/>
  <c r="F189" i="5" s="1"/>
  <c r="I141" i="1"/>
  <c r="J117" i="1"/>
  <c r="F149" i="5" s="1"/>
  <c r="F157" i="5" s="1"/>
  <c r="J133" i="1"/>
  <c r="F172" i="5" s="1"/>
  <c r="F174" i="5" s="1"/>
  <c r="J144" i="1"/>
  <c r="J141" i="1" s="1"/>
  <c r="J113" i="1"/>
  <c r="F145" i="5" s="1"/>
  <c r="F147" i="5" s="1"/>
  <c r="N141" i="1"/>
  <c r="M145" i="1"/>
  <c r="G183" i="5" s="1"/>
  <c r="G145" i="1"/>
  <c r="E183" i="5" s="1"/>
  <c r="G143" i="1"/>
  <c r="M149" i="1"/>
  <c r="G187" i="5" s="1"/>
  <c r="K141" i="1"/>
  <c r="O141" i="1"/>
  <c r="H141" i="1"/>
  <c r="L141" i="1"/>
  <c r="G142" i="1"/>
  <c r="M113" i="1"/>
  <c r="G145" i="5" s="1"/>
  <c r="G117" i="1"/>
  <c r="E149" i="5" s="1"/>
  <c r="E157" i="5" s="1"/>
  <c r="M117" i="1"/>
  <c r="G149" i="5" s="1"/>
  <c r="M137" i="1"/>
  <c r="G176" i="5" s="1"/>
  <c r="G125" i="1"/>
  <c r="E164" i="5" s="1"/>
  <c r="G121" i="1"/>
  <c r="E159" i="5" s="1"/>
  <c r="E162" i="5" s="1"/>
  <c r="M121" i="1"/>
  <c r="G159" i="5" s="1"/>
  <c r="M133" i="1"/>
  <c r="G172" i="5" s="1"/>
  <c r="G113" i="1"/>
  <c r="E145" i="5" s="1"/>
  <c r="E147" i="5" s="1"/>
  <c r="G137" i="1"/>
  <c r="E176" i="5" s="1"/>
  <c r="G133" i="1"/>
  <c r="E172" i="5" s="1"/>
  <c r="E174" i="5" s="1"/>
  <c r="M112" i="1"/>
  <c r="J112" i="1"/>
  <c r="G112" i="1"/>
  <c r="M111" i="1"/>
  <c r="J111" i="1"/>
  <c r="G111" i="1"/>
  <c r="M110" i="1"/>
  <c r="J110" i="1"/>
  <c r="G110" i="1"/>
  <c r="O109" i="1"/>
  <c r="N109" i="1"/>
  <c r="L109" i="1"/>
  <c r="K109" i="1"/>
  <c r="I109" i="1"/>
  <c r="H109" i="1"/>
  <c r="M108" i="1"/>
  <c r="J108" i="1"/>
  <c r="G108" i="1"/>
  <c r="M107" i="1"/>
  <c r="J107" i="1"/>
  <c r="G107" i="1"/>
  <c r="M106" i="1"/>
  <c r="J106" i="1"/>
  <c r="G106" i="1"/>
  <c r="O105" i="1"/>
  <c r="N105" i="1"/>
  <c r="L105" i="1"/>
  <c r="K105" i="1"/>
  <c r="I105" i="1"/>
  <c r="H105" i="1"/>
  <c r="M104" i="1"/>
  <c r="J104" i="1"/>
  <c r="G104" i="1"/>
  <c r="M103" i="1"/>
  <c r="J103" i="1"/>
  <c r="G103" i="1"/>
  <c r="M102" i="1"/>
  <c r="J102" i="1"/>
  <c r="G102" i="1"/>
  <c r="O101" i="1"/>
  <c r="N101" i="1"/>
  <c r="L101" i="1"/>
  <c r="K101" i="1"/>
  <c r="I101" i="1"/>
  <c r="H101" i="1"/>
  <c r="M100" i="1"/>
  <c r="J100" i="1"/>
  <c r="G100" i="1"/>
  <c r="M99" i="1"/>
  <c r="J99" i="1"/>
  <c r="G99" i="1"/>
  <c r="M98" i="1"/>
  <c r="J98" i="1"/>
  <c r="G98" i="1"/>
  <c r="O97" i="1"/>
  <c r="N97" i="1"/>
  <c r="L97" i="1"/>
  <c r="K97" i="1"/>
  <c r="I97" i="1"/>
  <c r="H97" i="1"/>
  <c r="G211" i="5" l="1"/>
  <c r="H213" i="5"/>
  <c r="H287" i="5"/>
  <c r="G147" i="5"/>
  <c r="H145" i="5"/>
  <c r="G174" i="5"/>
  <c r="H172" i="5"/>
  <c r="H183" i="5"/>
  <c r="G162" i="5"/>
  <c r="H159" i="5"/>
  <c r="G157" i="5"/>
  <c r="H149" i="5"/>
  <c r="G189" i="5"/>
  <c r="H187" i="5"/>
  <c r="F291" i="5"/>
  <c r="F498" i="5"/>
  <c r="F496" i="5" s="1"/>
  <c r="F501" i="5"/>
  <c r="G185" i="5"/>
  <c r="G291" i="5"/>
  <c r="E292" i="5"/>
  <c r="F298" i="5"/>
  <c r="E185" i="5"/>
  <c r="F185" i="5"/>
  <c r="J105" i="1"/>
  <c r="F136" i="5" s="1"/>
  <c r="F139" i="5" s="1"/>
  <c r="J101" i="1"/>
  <c r="F131" i="5" s="1"/>
  <c r="F134" i="5" s="1"/>
  <c r="G141" i="1"/>
  <c r="J97" i="1"/>
  <c r="F124" i="5" s="1"/>
  <c r="J109" i="1"/>
  <c r="F141" i="5" s="1"/>
  <c r="F143" i="5" s="1"/>
  <c r="M97" i="1"/>
  <c r="G124" i="5" s="1"/>
  <c r="G101" i="1"/>
  <c r="E131" i="5" s="1"/>
  <c r="E134" i="5" s="1"/>
  <c r="M101" i="1"/>
  <c r="G131" i="5" s="1"/>
  <c r="M105" i="1"/>
  <c r="G136" i="5" s="1"/>
  <c r="M109" i="1"/>
  <c r="G141" i="5" s="1"/>
  <c r="G109" i="1"/>
  <c r="E141" i="5" s="1"/>
  <c r="G105" i="1"/>
  <c r="E136" i="5" s="1"/>
  <c r="E139" i="5" s="1"/>
  <c r="G97" i="1"/>
  <c r="E124" i="5" s="1"/>
  <c r="M164" i="1"/>
  <c r="J164" i="1"/>
  <c r="G164" i="1"/>
  <c r="M163" i="1"/>
  <c r="J163" i="1"/>
  <c r="G163" i="1"/>
  <c r="M162" i="1"/>
  <c r="J162" i="1"/>
  <c r="G162" i="1"/>
  <c r="O161" i="1"/>
  <c r="N161" i="1"/>
  <c r="L161" i="1"/>
  <c r="K161" i="1"/>
  <c r="I161" i="1"/>
  <c r="H161" i="1"/>
  <c r="M160" i="1"/>
  <c r="J160" i="1"/>
  <c r="G160" i="1"/>
  <c r="M159" i="1"/>
  <c r="J159" i="1"/>
  <c r="G159" i="1"/>
  <c r="M158" i="1"/>
  <c r="J158" i="1"/>
  <c r="G158" i="1"/>
  <c r="O157" i="1"/>
  <c r="N157" i="1"/>
  <c r="L157" i="1"/>
  <c r="K157" i="1"/>
  <c r="I157" i="1"/>
  <c r="H157" i="1"/>
  <c r="M96" i="1"/>
  <c r="J96" i="1"/>
  <c r="G96" i="1"/>
  <c r="M95" i="1"/>
  <c r="J95" i="1"/>
  <c r="G95" i="1"/>
  <c r="O93" i="1"/>
  <c r="M94" i="1"/>
  <c r="J94" i="1"/>
  <c r="I93" i="1"/>
  <c r="G94" i="1"/>
  <c r="N93" i="1"/>
  <c r="L93" i="1"/>
  <c r="K93" i="1"/>
  <c r="H93" i="1"/>
  <c r="M92" i="1"/>
  <c r="J92" i="1"/>
  <c r="G92" i="1"/>
  <c r="M91" i="1"/>
  <c r="J91" i="1"/>
  <c r="G91" i="1"/>
  <c r="M90" i="1"/>
  <c r="J90" i="1"/>
  <c r="G90" i="1"/>
  <c r="O89" i="1"/>
  <c r="N89" i="1"/>
  <c r="L89" i="1"/>
  <c r="K89" i="1"/>
  <c r="I89" i="1"/>
  <c r="H89" i="1"/>
  <c r="M88" i="1"/>
  <c r="J88" i="1"/>
  <c r="G88" i="1"/>
  <c r="M87" i="1"/>
  <c r="J87" i="1"/>
  <c r="G87" i="1"/>
  <c r="N85" i="1"/>
  <c r="H74" i="1"/>
  <c r="O76" i="1"/>
  <c r="N76" i="1"/>
  <c r="O75" i="1"/>
  <c r="N75" i="1"/>
  <c r="N74" i="1"/>
  <c r="N13" i="1" s="1"/>
  <c r="L76" i="1"/>
  <c r="K76" i="1"/>
  <c r="L75" i="1"/>
  <c r="K75" i="1"/>
  <c r="K74" i="1"/>
  <c r="H75" i="1"/>
  <c r="I75" i="1"/>
  <c r="H76" i="1"/>
  <c r="I76" i="1"/>
  <c r="O19" i="1"/>
  <c r="N20" i="1"/>
  <c r="O20" i="1"/>
  <c r="K19" i="1"/>
  <c r="K20" i="1"/>
  <c r="L20" i="1"/>
  <c r="I19" i="1"/>
  <c r="I20" i="1"/>
  <c r="M84" i="1"/>
  <c r="J84" i="1"/>
  <c r="G84" i="1"/>
  <c r="M83" i="1"/>
  <c r="J83" i="1"/>
  <c r="G83" i="1"/>
  <c r="M82" i="1"/>
  <c r="L81" i="1"/>
  <c r="G82" i="1"/>
  <c r="N81" i="1"/>
  <c r="K81" i="1"/>
  <c r="H81" i="1"/>
  <c r="M80" i="1"/>
  <c r="J80" i="1"/>
  <c r="G80" i="1"/>
  <c r="M79" i="1"/>
  <c r="J79" i="1"/>
  <c r="G79" i="1"/>
  <c r="J78" i="1"/>
  <c r="O77" i="1"/>
  <c r="N77" i="1"/>
  <c r="K77" i="1"/>
  <c r="I77" i="1"/>
  <c r="H77" i="1"/>
  <c r="G134" i="5" l="1"/>
  <c r="H131" i="5"/>
  <c r="G129" i="5"/>
  <c r="H124" i="5"/>
  <c r="G139" i="5"/>
  <c r="H136" i="5"/>
  <c r="N11" i="1"/>
  <c r="J75" i="1"/>
  <c r="M161" i="1"/>
  <c r="G199" i="5" s="1"/>
  <c r="G75" i="1"/>
  <c r="J76" i="1"/>
  <c r="M76" i="1"/>
  <c r="G161" i="1"/>
  <c r="E199" i="5" s="1"/>
  <c r="E201" i="5" s="1"/>
  <c r="M20" i="1"/>
  <c r="J89" i="1"/>
  <c r="F114" i="5" s="1"/>
  <c r="M75" i="1"/>
  <c r="M157" i="1"/>
  <c r="G195" i="5" s="1"/>
  <c r="G157" i="1"/>
  <c r="E195" i="5" s="1"/>
  <c r="J161" i="1"/>
  <c r="F199" i="5" s="1"/>
  <c r="F201" i="5" s="1"/>
  <c r="G76" i="1"/>
  <c r="J93" i="1"/>
  <c r="F119" i="5" s="1"/>
  <c r="F122" i="5" s="1"/>
  <c r="J20" i="1"/>
  <c r="N73" i="1"/>
  <c r="J157" i="1"/>
  <c r="F195" i="5" s="1"/>
  <c r="M81" i="1"/>
  <c r="G107" i="5" s="1"/>
  <c r="G93" i="1"/>
  <c r="E119" i="5" s="1"/>
  <c r="E122" i="5" s="1"/>
  <c r="M93" i="1"/>
  <c r="G119" i="5" s="1"/>
  <c r="M89" i="1"/>
  <c r="G114" i="5" s="1"/>
  <c r="G89" i="1"/>
  <c r="E114" i="5" s="1"/>
  <c r="I85" i="1"/>
  <c r="J86" i="1"/>
  <c r="J85" i="1" s="1"/>
  <c r="K85" i="1"/>
  <c r="H85" i="1"/>
  <c r="L85" i="1"/>
  <c r="I74" i="1"/>
  <c r="O74" i="1"/>
  <c r="L74" i="1"/>
  <c r="K73" i="1"/>
  <c r="J77" i="1"/>
  <c r="F91" i="5" s="1"/>
  <c r="G78" i="1"/>
  <c r="G77" i="1" s="1"/>
  <c r="E91" i="5" s="1"/>
  <c r="M78" i="1"/>
  <c r="J82" i="1"/>
  <c r="J81" i="1" s="1"/>
  <c r="F107" i="5" s="1"/>
  <c r="F109" i="5" s="1"/>
  <c r="G81" i="1"/>
  <c r="E107" i="5" s="1"/>
  <c r="E109" i="5" s="1"/>
  <c r="H73" i="1"/>
  <c r="I81" i="1"/>
  <c r="O81" i="1"/>
  <c r="L77" i="1"/>
  <c r="M68" i="1"/>
  <c r="J68" i="1"/>
  <c r="G68" i="1"/>
  <c r="M67" i="1"/>
  <c r="J67" i="1"/>
  <c r="G67" i="1"/>
  <c r="M66" i="1"/>
  <c r="J66" i="1"/>
  <c r="G66" i="1"/>
  <c r="O65" i="1"/>
  <c r="N65" i="1"/>
  <c r="L65" i="1"/>
  <c r="K65" i="1"/>
  <c r="I65" i="1"/>
  <c r="H65" i="1"/>
  <c r="M64" i="1"/>
  <c r="J64" i="1"/>
  <c r="G64" i="1"/>
  <c r="M63" i="1"/>
  <c r="J63" i="1"/>
  <c r="G63" i="1"/>
  <c r="M62" i="1"/>
  <c r="J62" i="1"/>
  <c r="G62" i="1"/>
  <c r="O61" i="1"/>
  <c r="N61" i="1"/>
  <c r="L61" i="1"/>
  <c r="K61" i="1"/>
  <c r="I61" i="1"/>
  <c r="H61" i="1"/>
  <c r="M60" i="1"/>
  <c r="J60" i="1"/>
  <c r="G60" i="1"/>
  <c r="M59" i="1"/>
  <c r="J59" i="1"/>
  <c r="G59" i="1"/>
  <c r="M58" i="1"/>
  <c r="J58" i="1"/>
  <c r="G58" i="1"/>
  <c r="O57" i="1"/>
  <c r="N57" i="1"/>
  <c r="L57" i="1"/>
  <c r="K57" i="1"/>
  <c r="I57" i="1"/>
  <c r="H57" i="1"/>
  <c r="M56" i="1"/>
  <c r="J56" i="1"/>
  <c r="G56" i="1"/>
  <c r="M55" i="1"/>
  <c r="J55" i="1"/>
  <c r="G55" i="1"/>
  <c r="M54" i="1"/>
  <c r="J54" i="1"/>
  <c r="G54" i="1"/>
  <c r="O53" i="1"/>
  <c r="N53" i="1"/>
  <c r="L53" i="1"/>
  <c r="K53" i="1"/>
  <c r="I53" i="1"/>
  <c r="H53" i="1"/>
  <c r="M52" i="1"/>
  <c r="J52" i="1"/>
  <c r="G52" i="1"/>
  <c r="M51" i="1"/>
  <c r="J51" i="1"/>
  <c r="G51" i="1"/>
  <c r="M50" i="1"/>
  <c r="G57" i="5" s="1"/>
  <c r="J50" i="1"/>
  <c r="F57" i="5" s="1"/>
  <c r="F60" i="5" s="1"/>
  <c r="G50" i="1"/>
  <c r="E57" i="5" s="1"/>
  <c r="O49" i="1"/>
  <c r="N49" i="1"/>
  <c r="L49" i="1"/>
  <c r="K49" i="1"/>
  <c r="I49" i="1"/>
  <c r="H49" i="1"/>
  <c r="M48" i="1"/>
  <c r="J48" i="1"/>
  <c r="G48" i="1"/>
  <c r="M47" i="1"/>
  <c r="J47" i="1"/>
  <c r="G47" i="1"/>
  <c r="M46" i="1"/>
  <c r="J46" i="1"/>
  <c r="G46" i="1"/>
  <c r="O45" i="1"/>
  <c r="N45" i="1"/>
  <c r="L45" i="1"/>
  <c r="K45" i="1"/>
  <c r="I45" i="1"/>
  <c r="H45" i="1"/>
  <c r="M44" i="1"/>
  <c r="M43" i="1"/>
  <c r="M42" i="1"/>
  <c r="G48" i="5" s="1"/>
  <c r="J44" i="1"/>
  <c r="J43" i="1"/>
  <c r="J42" i="1"/>
  <c r="F48" i="5" s="1"/>
  <c r="F51" i="5" s="1"/>
  <c r="G44" i="1"/>
  <c r="G43" i="1"/>
  <c r="G42" i="1"/>
  <c r="E48" i="5" s="1"/>
  <c r="E51" i="5" s="1"/>
  <c r="M40" i="1"/>
  <c r="M39" i="1"/>
  <c r="M38" i="1"/>
  <c r="J40" i="1"/>
  <c r="J39" i="1"/>
  <c r="J38" i="1"/>
  <c r="G40" i="1"/>
  <c r="G39" i="1"/>
  <c r="G38" i="1"/>
  <c r="I33" i="1"/>
  <c r="M36" i="1"/>
  <c r="M35" i="1"/>
  <c r="J36" i="1"/>
  <c r="J35" i="1"/>
  <c r="G35" i="1"/>
  <c r="G36" i="1"/>
  <c r="N33" i="1"/>
  <c r="J34" i="1"/>
  <c r="F40" i="5" s="1"/>
  <c r="F42" i="5" s="1"/>
  <c r="G34" i="1"/>
  <c r="E40" i="5" s="1"/>
  <c r="N29" i="1"/>
  <c r="K29" i="1"/>
  <c r="O41" i="1"/>
  <c r="N41" i="1"/>
  <c r="L41" i="1"/>
  <c r="K41" i="1"/>
  <c r="I41" i="1"/>
  <c r="H41" i="1"/>
  <c r="O37" i="1"/>
  <c r="N37" i="1"/>
  <c r="L37" i="1"/>
  <c r="K37" i="1"/>
  <c r="I37" i="1"/>
  <c r="H37" i="1"/>
  <c r="O33" i="1"/>
  <c r="L33" i="1"/>
  <c r="O29" i="1"/>
  <c r="L29" i="1"/>
  <c r="I29" i="1"/>
  <c r="O25" i="1"/>
  <c r="I25" i="1"/>
  <c r="J23" i="1"/>
  <c r="N21" i="1"/>
  <c r="K21" i="1"/>
  <c r="H21" i="1"/>
  <c r="H114" i="5" l="1"/>
  <c r="G51" i="5"/>
  <c r="H48" i="5"/>
  <c r="G122" i="5"/>
  <c r="H119" i="5"/>
  <c r="G108" i="5"/>
  <c r="H107" i="5"/>
  <c r="H195" i="5"/>
  <c r="G201" i="5"/>
  <c r="H199" i="5"/>
  <c r="I73" i="1"/>
  <c r="G182" i="5"/>
  <c r="O73" i="1"/>
  <c r="G113" i="5"/>
  <c r="F113" i="5"/>
  <c r="F111" i="5" s="1"/>
  <c r="E113" i="5"/>
  <c r="E111" i="5" s="1"/>
  <c r="G197" i="5"/>
  <c r="L73" i="1"/>
  <c r="F197" i="5"/>
  <c r="F182" i="5"/>
  <c r="F180" i="5" s="1"/>
  <c r="F117" i="5"/>
  <c r="F90" i="5"/>
  <c r="F88" i="5" s="1"/>
  <c r="E197" i="5"/>
  <c r="E182" i="5"/>
  <c r="E180" i="5" s="1"/>
  <c r="E90" i="5"/>
  <c r="E88" i="5" s="1"/>
  <c r="E117" i="5"/>
  <c r="G117" i="5"/>
  <c r="J74" i="1"/>
  <c r="J73" i="1" s="1"/>
  <c r="G86" i="1"/>
  <c r="O85" i="1"/>
  <c r="M86" i="1"/>
  <c r="G74" i="1"/>
  <c r="G73" i="1" s="1"/>
  <c r="H33" i="1"/>
  <c r="M74" i="1"/>
  <c r="M73" i="1" s="1"/>
  <c r="G33" i="1"/>
  <c r="G53" i="1"/>
  <c r="E62" i="5" s="1"/>
  <c r="E64" i="5" s="1"/>
  <c r="M77" i="1"/>
  <c r="G91" i="5" s="1"/>
  <c r="H91" i="5" s="1"/>
  <c r="J33" i="1"/>
  <c r="J37" i="1"/>
  <c r="F44" i="5" s="1"/>
  <c r="F46" i="5" s="1"/>
  <c r="M37" i="1"/>
  <c r="G44" i="5" s="1"/>
  <c r="G65" i="1"/>
  <c r="E79" i="5" s="1"/>
  <c r="M65" i="1"/>
  <c r="G79" i="5" s="1"/>
  <c r="M61" i="1"/>
  <c r="G75" i="5" s="1"/>
  <c r="K33" i="1"/>
  <c r="M34" i="1"/>
  <c r="J53" i="1"/>
  <c r="F62" i="5" s="1"/>
  <c r="F64" i="5" s="1"/>
  <c r="G41" i="1"/>
  <c r="J41" i="1"/>
  <c r="M45" i="1"/>
  <c r="G53" i="5" s="1"/>
  <c r="J49" i="1"/>
  <c r="J61" i="1"/>
  <c r="F75" i="5" s="1"/>
  <c r="F77" i="5" s="1"/>
  <c r="J65" i="1"/>
  <c r="F79" i="5" s="1"/>
  <c r="F82" i="5" s="1"/>
  <c r="J57" i="1"/>
  <c r="F72" i="5" s="1"/>
  <c r="G61" i="1"/>
  <c r="E75" i="5" s="1"/>
  <c r="J45" i="1"/>
  <c r="F53" i="5" s="1"/>
  <c r="M49" i="1"/>
  <c r="M57" i="1"/>
  <c r="G66" i="5" s="1"/>
  <c r="G72" i="5" s="1"/>
  <c r="G57" i="1"/>
  <c r="E66" i="5" s="1"/>
  <c r="E72" i="5" s="1"/>
  <c r="M53" i="1"/>
  <c r="G62" i="5" s="1"/>
  <c r="G49" i="1"/>
  <c r="G45" i="1"/>
  <c r="E53" i="5" s="1"/>
  <c r="M41" i="1"/>
  <c r="G37" i="1"/>
  <c r="E44" i="5" s="1"/>
  <c r="E46" i="5" s="1"/>
  <c r="M32" i="1"/>
  <c r="M31" i="1"/>
  <c r="M30" i="1"/>
  <c r="J32" i="1"/>
  <c r="J31" i="1"/>
  <c r="J30" i="1"/>
  <c r="G32" i="1"/>
  <c r="G31" i="1"/>
  <c r="N19" i="1"/>
  <c r="M14" i="1" s="1"/>
  <c r="L19" i="1"/>
  <c r="L14" i="1" s="1"/>
  <c r="H28" i="1"/>
  <c r="H20" i="1" s="1"/>
  <c r="H19" i="1"/>
  <c r="M28" i="1"/>
  <c r="M27" i="1"/>
  <c r="M26" i="1"/>
  <c r="G27" i="5" s="1"/>
  <c r="G30" i="5" s="1"/>
  <c r="J28" i="1"/>
  <c r="M24" i="1"/>
  <c r="M23" i="1"/>
  <c r="J24" i="1"/>
  <c r="G24" i="1"/>
  <c r="G23" i="1"/>
  <c r="O18" i="1"/>
  <c r="I18" i="1"/>
  <c r="I13" i="1" s="1"/>
  <c r="O11" i="1" l="1"/>
  <c r="M18" i="1"/>
  <c r="G180" i="5"/>
  <c r="H182" i="5"/>
  <c r="G46" i="5"/>
  <c r="H44" i="5"/>
  <c r="G64" i="5"/>
  <c r="H62" i="5"/>
  <c r="G77" i="5"/>
  <c r="H75" i="5"/>
  <c r="G111" i="5"/>
  <c r="H113" i="5"/>
  <c r="K13" i="1"/>
  <c r="J13" i="1" s="1"/>
  <c r="M85" i="1"/>
  <c r="M33" i="1"/>
  <c r="G40" i="5"/>
  <c r="G90" i="5"/>
  <c r="I17" i="1"/>
  <c r="M19" i="1"/>
  <c r="O17" i="1"/>
  <c r="K17" i="1"/>
  <c r="J19" i="1"/>
  <c r="G85" i="1"/>
  <c r="N17" i="1"/>
  <c r="H13" i="1"/>
  <c r="G27" i="1"/>
  <c r="K25" i="1"/>
  <c r="J29" i="1"/>
  <c r="F32" i="5" s="1"/>
  <c r="G28" i="1"/>
  <c r="J27" i="1"/>
  <c r="L25" i="1"/>
  <c r="G30" i="1"/>
  <c r="H29" i="1"/>
  <c r="M25" i="1"/>
  <c r="N25" i="1"/>
  <c r="M29" i="1"/>
  <c r="G32" i="5" s="1"/>
  <c r="G26" i="1"/>
  <c r="E27" i="5" s="1"/>
  <c r="E30" i="5" s="1"/>
  <c r="H25" i="1"/>
  <c r="J26" i="1"/>
  <c r="F27" i="5" s="1"/>
  <c r="F30" i="5" s="1"/>
  <c r="J22" i="1"/>
  <c r="J21" i="1" s="1"/>
  <c r="F22" i="5" s="1"/>
  <c r="F25" i="5" s="1"/>
  <c r="L21" i="1"/>
  <c r="G22" i="1"/>
  <c r="I21" i="1"/>
  <c r="M22" i="1"/>
  <c r="M21" i="1" s="1"/>
  <c r="G22" i="5" s="1"/>
  <c r="G9" i="5" s="1"/>
  <c r="O21" i="1"/>
  <c r="M13" i="1" l="1"/>
  <c r="G42" i="5"/>
  <c r="H40" i="5"/>
  <c r="H27" i="5"/>
  <c r="G88" i="5"/>
  <c r="H90" i="5"/>
  <c r="M11" i="1"/>
  <c r="F21" i="5"/>
  <c r="F19" i="5" s="1"/>
  <c r="F6" i="5" s="1"/>
  <c r="G21" i="5"/>
  <c r="H17" i="1"/>
  <c r="G21" i="1"/>
  <c r="G25" i="1"/>
  <c r="G29" i="1"/>
  <c r="J25" i="1"/>
  <c r="J18" i="1"/>
  <c r="G19" i="1"/>
  <c r="G20" i="1"/>
  <c r="G18" i="1"/>
  <c r="G19" i="5" l="1"/>
  <c r="G6" i="5" s="1"/>
  <c r="G8" i="5" s="1"/>
  <c r="M17" i="1"/>
  <c r="P13" i="1"/>
  <c r="F8" i="5"/>
  <c r="E32" i="5"/>
  <c r="H32" i="5" s="1"/>
  <c r="E22" i="5"/>
  <c r="G13" i="1"/>
  <c r="G17" i="1"/>
  <c r="J14" i="1"/>
  <c r="K11" i="1"/>
  <c r="H11" i="1"/>
  <c r="M15" i="1"/>
  <c r="L11" i="1"/>
  <c r="I11" i="1"/>
  <c r="G15" i="1"/>
  <c r="J15" i="1"/>
  <c r="J17" i="1"/>
  <c r="G14" i="1"/>
  <c r="J11" i="1" l="1"/>
  <c r="E21" i="5"/>
  <c r="H21" i="5" s="1"/>
  <c r="C13" i="1"/>
  <c r="C14" i="1"/>
  <c r="C15" i="1"/>
  <c r="G11" i="1"/>
  <c r="E19" i="5" l="1"/>
  <c r="E6" i="5" s="1"/>
  <c r="E8" i="5" s="1"/>
  <c r="C12" i="1"/>
  <c r="C7" i="5" l="1"/>
  <c r="F266" i="5" l="1"/>
  <c r="G266" i="5"/>
</calcChain>
</file>

<file path=xl/sharedStrings.xml><?xml version="1.0" encoding="utf-8"?>
<sst xmlns="http://schemas.openxmlformats.org/spreadsheetml/2006/main" count="2472" uniqueCount="771">
  <si>
    <t>№ оперативної цілі</t>
  </si>
  <si>
    <t xml:space="preserve">Назва завдання та заходу </t>
  </si>
  <si>
    <t>КПКВК</t>
  </si>
  <si>
    <t>Джерела фінансування</t>
  </si>
  <si>
    <t>Усього</t>
  </si>
  <si>
    <t>загал. фонд</t>
  </si>
  <si>
    <t>спец. фонд</t>
  </si>
  <si>
    <t xml:space="preserve">
</t>
  </si>
  <si>
    <t>Всього на виконання програми, у т.ч.</t>
  </si>
  <si>
    <t>Бюджет ТГ</t>
  </si>
  <si>
    <t>Державний бюджет</t>
  </si>
  <si>
    <t>Інші джерела</t>
  </si>
  <si>
    <t>6030, 7461, 7462</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</si>
  <si>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</si>
  <si>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Департамент інфраструктури міста Сумської міської ради, Управління капітального будівництва та дорожнього господарства, Департамент забезпечення ресурсних платежів СМР, Управління архітектури та містобудування СМР та інші суб'єкти господарювання</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</si>
  <si>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</si>
  <si>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</si>
  <si>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</si>
  <si>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</si>
  <si>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</si>
  <si>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</si>
  <si>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</si>
  <si>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</si>
  <si>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</si>
  <si>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</si>
  <si>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</si>
  <si>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</si>
  <si>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</si>
  <si>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</si>
  <si>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</si>
  <si>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</si>
  <si>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</si>
  <si>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</si>
  <si>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</si>
  <si>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</si>
  <si>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</si>
  <si>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</si>
  <si>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</si>
  <si>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</si>
  <si>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</si>
  <si>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</si>
  <si>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</si>
  <si>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</si>
  <si>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</si>
  <si>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</si>
  <si>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</si>
  <si>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</si>
  <si>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</si>
  <si>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</si>
  <si>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</si>
  <si>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</si>
  <si>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</si>
  <si>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</si>
  <si>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</si>
  <si>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</si>
  <si>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</si>
  <si>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</si>
  <si>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</si>
  <si>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</si>
  <si>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</si>
  <si>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</si>
  <si>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</si>
  <si>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</si>
  <si>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</si>
  <si>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</si>
  <si>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</si>
  <si>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</si>
  <si>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</si>
  <si>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</si>
  <si>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</si>
  <si>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</si>
  <si>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</si>
  <si>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</si>
  <si>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</si>
  <si>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</si>
  <si>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</si>
  <si>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</si>
  <si>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</si>
  <si>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</si>
  <si>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</si>
  <si>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</si>
  <si>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</si>
  <si>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</si>
  <si>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</si>
  <si>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</si>
  <si>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</si>
  <si>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</si>
  <si>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</si>
  <si>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</si>
  <si>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</si>
  <si>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</si>
  <si>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</si>
  <si>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</si>
  <si>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</si>
  <si>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</si>
  <si>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</si>
  <si>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</si>
  <si>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</si>
  <si>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</si>
  <si>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8862, 7691</t>
  </si>
  <si>
    <t>6072</t>
  </si>
  <si>
    <t>Департамент інфраструктури міста СМР та інші суб'єкти господарювання</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</si>
  <si>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</si>
  <si>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</si>
  <si>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</si>
  <si>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</si>
  <si>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</si>
  <si>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</si>
  <si>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</si>
  <si>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</si>
  <si>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</si>
  <si>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</si>
  <si>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</si>
  <si>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</si>
  <si>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</si>
  <si>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</si>
  <si>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</si>
  <si>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</si>
  <si>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</si>
  <si>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</si>
  <si>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</si>
  <si>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</si>
  <si>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</si>
  <si>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</si>
  <si>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</si>
  <si>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</si>
  <si>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</si>
  <si>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</si>
  <si>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</si>
  <si>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</si>
  <si>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</si>
  <si>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</si>
  <si>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</si>
  <si>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</si>
  <si>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</si>
  <si>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</si>
  <si>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</si>
  <si>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</si>
  <si>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</si>
  <si>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</si>
  <si>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</si>
  <si>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</si>
  <si>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</si>
  <si>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</si>
  <si>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</si>
  <si>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</si>
  <si>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</si>
  <si>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</si>
  <si>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</si>
  <si>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</si>
  <si>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2024 рік</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</si>
  <si>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</si>
  <si>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</si>
  <si>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</si>
  <si>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</si>
  <si>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</si>
  <si>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</si>
  <si>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</si>
  <si>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</si>
  <si>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</si>
  <si>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</si>
  <si>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</si>
  <si>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</si>
  <si>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</si>
  <si>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</si>
  <si>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</si>
  <si>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</si>
  <si>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</si>
  <si>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</si>
  <si>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</si>
  <si>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</si>
  <si>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</si>
  <si>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</si>
  <si>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</si>
  <si>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</si>
  <si>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</si>
  <si>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</si>
  <si>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</si>
  <si>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</si>
  <si>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</si>
  <si>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</si>
  <si>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</si>
  <si>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</si>
  <si>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</si>
  <si>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</si>
  <si>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</si>
  <si>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</si>
  <si>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</si>
  <si>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</si>
  <si>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</si>
  <si>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</si>
  <si>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</si>
  <si>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</si>
  <si>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</si>
  <si>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</si>
  <si>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</si>
  <si>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</si>
  <si>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</si>
  <si>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</si>
  <si>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</si>
  <si>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</si>
  <si>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</si>
  <si>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</si>
  <si>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</si>
  <si>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</si>
  <si>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</si>
  <si>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</si>
  <si>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</si>
  <si>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</si>
  <si>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</si>
  <si>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</si>
  <si>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</si>
  <si>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</si>
  <si>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</si>
  <si>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</si>
  <si>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</si>
  <si>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</si>
  <si>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</si>
  <si>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</si>
  <si>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</si>
  <si>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</si>
  <si>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</si>
  <si>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</si>
  <si>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</si>
  <si>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</si>
  <si>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</si>
  <si>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</si>
  <si>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</si>
  <si>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</si>
  <si>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</si>
  <si>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</si>
  <si>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</si>
  <si>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</si>
  <si>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</si>
  <si>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</si>
  <si>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</si>
  <si>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парків, скверів міста, зелених зон та пляжів, на якій планується поточний ремонт та утримання,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</si>
  <si>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</si>
  <si>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</si>
  <si>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</si>
  <si>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</si>
  <si>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</si>
  <si>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</si>
  <si>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</si>
  <si>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</si>
  <si>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</si>
  <si>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</si>
  <si>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</si>
  <si>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</si>
  <si>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</si>
  <si>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</si>
  <si>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</si>
  <si>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</si>
  <si>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</si>
  <si>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</si>
  <si>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</si>
  <si>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</si>
  <si>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</si>
  <si>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</si>
  <si>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</si>
  <si>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</si>
  <si>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</si>
  <si>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</si>
  <si>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</si>
  <si>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</si>
  <si>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</si>
  <si>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</si>
  <si>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</si>
  <si>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</si>
  <si>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</si>
  <si>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</si>
  <si>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</si>
  <si>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</si>
  <si>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</si>
  <si>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</si>
  <si>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</si>
  <si>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</si>
  <si>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</si>
  <si>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</si>
  <si>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</si>
  <si>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</si>
  <si>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</si>
  <si>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</si>
  <si>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</si>
  <si>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</si>
  <si>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</si>
  <si>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</si>
  <si>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</si>
  <si>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</si>
  <si>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</si>
  <si>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</si>
  <si>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</si>
  <si>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</si>
  <si>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</si>
  <si>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</si>
  <si>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</si>
  <si>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</si>
  <si>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</si>
  <si>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</si>
  <si>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</si>
  <si>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</si>
  <si>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</si>
  <si>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</si>
  <si>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</si>
  <si>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</si>
  <si>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</si>
  <si>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</si>
  <si>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</si>
  <si>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</si>
  <si>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</si>
  <si>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</si>
  <si>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</si>
  <si>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</si>
  <si>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</si>
  <si>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</si>
  <si>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</si>
  <si>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</si>
  <si>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</si>
  <si>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</si>
  <si>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</si>
  <si>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</si>
  <si>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</si>
  <si>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</si>
  <si>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</si>
  <si>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</si>
  <si>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</si>
  <si>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</si>
  <si>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</si>
  <si>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</si>
  <si>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</si>
  <si>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</si>
  <si>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</si>
  <si>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</si>
  <si>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</si>
  <si>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</si>
  <si>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</si>
  <si>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</si>
  <si>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</si>
  <si>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</si>
  <si>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</si>
  <si>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</si>
  <si>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</si>
  <si>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</si>
  <si>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</si>
  <si>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</si>
  <si>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</si>
  <si>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</si>
  <si>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</si>
  <si>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</si>
  <si>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</si>
  <si>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</si>
  <si>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</si>
  <si>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</si>
  <si>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</si>
  <si>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</si>
  <si>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</si>
  <si>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</si>
  <si>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</si>
  <si>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</si>
  <si>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</si>
  <si>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</si>
  <si>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</si>
  <si>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</si>
  <si>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</si>
  <si>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</si>
  <si>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</si>
  <si>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</si>
  <si>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</si>
  <si>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</si>
  <si>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</si>
  <si>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</si>
  <si>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</si>
  <si>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</si>
  <si>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</si>
  <si>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</si>
  <si>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</si>
  <si>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</si>
  <si>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</si>
  <si>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</si>
  <si>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</si>
  <si>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</si>
  <si>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</si>
  <si>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</si>
  <si>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</si>
  <si>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</si>
  <si>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</si>
  <si>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</si>
  <si>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</si>
  <si>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</si>
  <si>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</si>
  <si>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</si>
  <si>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</si>
  <si>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</si>
  <si>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</si>
  <si>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</si>
  <si>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</si>
  <si>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</si>
  <si>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</si>
  <si>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</si>
  <si>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</si>
  <si>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</si>
  <si>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</si>
  <si>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</si>
  <si>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</si>
  <si>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</si>
  <si>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</si>
  <si>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</si>
  <si>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</si>
  <si>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</si>
  <si>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</si>
  <si>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</si>
  <si>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</si>
  <si>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</si>
  <si>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</si>
  <si>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</si>
  <si>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</si>
  <si>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</si>
  <si>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</si>
  <si>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</si>
  <si>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</si>
  <si>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</si>
  <si>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</si>
  <si>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</si>
  <si>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</si>
  <si>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</si>
  <si>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</si>
  <si>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</si>
  <si>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</si>
  <si>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</si>
  <si>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</si>
  <si>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</si>
  <si>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</si>
  <si>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</si>
  <si>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</si>
  <si>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</si>
  <si>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</si>
  <si>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</si>
  <si>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</si>
  <si>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</si>
  <si>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</si>
  <si>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</si>
  <si>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</si>
  <si>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</si>
  <si>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</si>
  <si>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</si>
  <si>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</si>
  <si>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</si>
  <si>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</si>
  <si>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</si>
  <si>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</si>
  <si>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</si>
  <si>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</si>
  <si>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</si>
  <si>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</si>
  <si>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</si>
  <si>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</si>
  <si>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</si>
  <si>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</si>
  <si>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</si>
  <si>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</si>
  <si>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</si>
  <si>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</si>
  <si>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</si>
  <si>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</si>
  <si>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</si>
  <si>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</si>
  <si>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</si>
  <si>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</si>
  <si>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</si>
  <si>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</si>
  <si>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</si>
  <si>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</si>
  <si>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</si>
  <si>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</si>
  <si>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</si>
  <si>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</si>
  <si>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</si>
  <si>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</si>
  <si>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</si>
  <si>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</si>
  <si>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</si>
  <si>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</si>
  <si>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</si>
  <si>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</si>
  <si>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</si>
  <si>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</si>
  <si>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</si>
  <si>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</si>
  <si>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</si>
  <si>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</si>
  <si>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</si>
  <si>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</si>
  <si>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</si>
  <si>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</si>
  <si>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</si>
  <si>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</si>
  <si>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</si>
  <si>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</si>
  <si>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</si>
  <si>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</si>
  <si>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</si>
  <si>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</si>
  <si>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</si>
  <si>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</si>
  <si>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</si>
  <si>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</si>
  <si>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</si>
  <si>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</si>
  <si>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</si>
  <si>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</si>
  <si>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</si>
  <si>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</si>
  <si>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</si>
  <si>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</si>
  <si>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</si>
  <si>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</si>
  <si>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</si>
  <si>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</si>
  <si>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</si>
  <si>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</si>
  <si>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</si>
  <si>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</si>
  <si>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</si>
  <si>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</si>
  <si>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</si>
  <si>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</si>
  <si>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</si>
  <si>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</si>
  <si>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</si>
  <si>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</si>
  <si>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</si>
  <si>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</si>
  <si>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</si>
  <si>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</si>
  <si>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</si>
  <si>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</si>
  <si>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</si>
  <si>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</si>
  <si>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</si>
  <si>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</si>
  <si>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</si>
  <si>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</si>
  <si>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</si>
  <si>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</si>
  <si>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</si>
  <si>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</si>
  <si>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</si>
  <si>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</si>
  <si>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</si>
  <si>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</si>
  <si>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</si>
  <si>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</si>
  <si>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</si>
  <si>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</si>
  <si>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</si>
  <si>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</si>
  <si>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</si>
  <si>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</si>
  <si>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</si>
  <si>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</si>
  <si>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</si>
  <si>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</si>
  <si>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</si>
  <si>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</si>
  <si>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</si>
  <si>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</si>
  <si>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</si>
  <si>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</si>
  <si>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</si>
  <si>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</si>
  <si>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</si>
  <si>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</si>
  <si>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</si>
  <si>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</si>
  <si>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</si>
  <si>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</si>
  <si>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</si>
  <si>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</si>
  <si>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</si>
  <si>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</si>
  <si>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</si>
  <si>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</si>
  <si>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</si>
  <si>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</si>
  <si>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</si>
  <si>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</si>
  <si>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</si>
  <si>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</si>
  <si>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</si>
  <si>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</si>
  <si>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</si>
  <si>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</si>
  <si>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</si>
  <si>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</si>
  <si>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</si>
  <si>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</si>
  <si>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</si>
  <si>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</si>
  <si>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</si>
  <si>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</si>
  <si>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</si>
  <si>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</si>
  <si>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</si>
  <si>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</si>
  <si>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</si>
  <si>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</si>
  <si>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</si>
  <si>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</si>
  <si>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</si>
  <si>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</si>
  <si>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</si>
  <si>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</si>
  <si>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</si>
  <si>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</si>
  <si>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</si>
  <si>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</si>
  <si>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</si>
  <si>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</si>
  <si>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</si>
  <si>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</si>
  <si>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</si>
  <si>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</si>
  <si>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</si>
  <si>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</si>
  <si>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</si>
  <si>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</si>
  <si>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</si>
  <si>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</si>
  <si>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</si>
  <si>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</si>
  <si>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</si>
  <si>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</si>
  <si>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</si>
  <si>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</si>
  <si>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</si>
  <si>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</si>
  <si>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</si>
  <si>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</si>
  <si>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</si>
  <si>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</si>
  <si>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</si>
  <si>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</si>
  <si>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</si>
  <si>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</si>
  <si>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</si>
  <si>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</si>
  <si>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</si>
  <si>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</si>
  <si>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</si>
  <si>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</si>
  <si>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</si>
  <si>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</si>
  <si>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</si>
  <si>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</si>
  <si>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</si>
  <si>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</si>
  <si>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</si>
  <si>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</si>
  <si>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</si>
  <si>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</si>
  <si>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</si>
  <si>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</si>
  <si>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</si>
  <si>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</si>
  <si>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</si>
  <si>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</si>
  <si>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</si>
  <si>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</si>
  <si>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</si>
  <si>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</si>
  <si>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</si>
  <si>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</si>
  <si>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</si>
  <si>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</si>
  <si>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оплаа послуг з розробки проектно-кошторисної документації для поточного ремонту, монтажу обладнання та устаткування (монтаж обладнання та устаткування системи резервного електропостачання (контейнерного (блочного) типу дизельної електростанції) за адресою: вул.Лихвинська стінка, 40 в м.Суми та вул.Василя Симоненка, 29 А в м.Суми)"</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</si>
  <si>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2023-2024 роки</t>
  </si>
  <si>
    <t xml:space="preserve"> Завдання 23. Здійснення заходів із землеустрою на 2023-2024 роки</t>
  </si>
  <si>
    <t>7130</t>
  </si>
  <si>
    <t>КПКВК 7130 «Здійснення заходів із землеустрою»</t>
  </si>
  <si>
    <t xml:space="preserve">    Завдання 26.  Здійснення заходів із землеустрою</t>
  </si>
  <si>
    <t>Завдання 26. "Здійснення заходів із землеустрою"</t>
  </si>
  <si>
    <t xml:space="preserve">    Показник: Кількість земельних ділянок, що потребують здійснення заходів із землеустрою, од.</t>
  </si>
  <si>
    <t xml:space="preserve">    Показник: витрати на розробку однієї документації із землеустрою</t>
  </si>
  <si>
    <t xml:space="preserve">    Показник: середня вартість проведення ремонтно-відновлювальних робіт об’єктів житлового фонду  </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</si>
  <si>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</si>
  <si>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 xml:space="preserve">% забезпечення утримання </t>
  </si>
  <si>
    <t>Завдання 3.7. "Організація та проведення оплачуваних громадських робіт на умовах співфінансування з Сумським міським центром зайнятості (50 %/ 50 %), власні надходженння бюджетної установи"</t>
  </si>
  <si>
    <t>Завдання 11.10. "Інші видатки у сфері житлово-комунального господарства, в тому числі власні надходження бюджетної установи"</t>
  </si>
  <si>
    <t>Інформація про виконання заходу</t>
  </si>
  <si>
    <t>Обсяги фінансування програми</t>
  </si>
  <si>
    <t>тис грн</t>
  </si>
  <si>
    <t xml:space="preserve">Затверджено у бюджеті СМТГ (зі змінами) </t>
  </si>
  <si>
    <t>Виконано</t>
  </si>
  <si>
    <t>план</t>
  </si>
  <si>
    <t>виконано</t>
  </si>
  <si>
    <t>Значення показника</t>
  </si>
  <si>
    <t>Відсоток виконання кол.6/кол.5</t>
  </si>
  <si>
    <t>Причини не виконання</t>
  </si>
  <si>
    <t xml:space="preserve">В зв'язку із введенням комендантської години, відключення вуличного освітлення у нічній час зменшилося споживання електричної енергії, як наслідок касові  видатки по КЕКВ 2273 "Оплата електроенергії" менше на 5 152 494,31 грн проти бюджетних призначень.При цьому, відбулося збільшення вартості 1 кВт/год на ринку електричної енергії. Решта не використаних коштів - економія бюджетних коштів в межах фактичних видатків (виконаних обсягів). </t>
  </si>
  <si>
    <t>кономія бюджетних коштів в межах фактичних видатків (виконаних обсягів). В зв'язку із малою кількістю опадів у вигляді снігу зменшено кратність  зимового чищення доріжок на  кладовищах</t>
  </si>
  <si>
    <t>В зв'язку із раннім погіршенням погоди, затримкою постачання матеріалів для проведення поточного ремонту вулично-дорожньої мережі, виконавець послуги з її поточного ремонту не зміг виконати заплановані обсяги робіт</t>
  </si>
  <si>
    <t>кономія коштів після проведення робіт</t>
  </si>
  <si>
    <t>у 2024 році надавалась пільга на сплату податку на земельну ділянку</t>
  </si>
  <si>
    <t>У зв'язку із відсутністю потреби проведення поточного ремонту шахтних колодязів  Битицького старостинського округу не проводилося</t>
  </si>
  <si>
    <t>1. Комплексна цільова  програма  реформування і розвитку житлово- комунального господарства Сумської міської територіальної громади на 2022- 2024 роки</t>
  </si>
  <si>
    <t>2.  Департамент інфраструктури міста Сумської міської ради,        управління капітального будівництва та дорожнього господарства Сумської міської ради,         Департамент забезпечення ресурсних платежів Сумської міської ради,        управління архітектури та містобудування Сумської міської ради,     комунальні підприємства Сумської міської ради та інші суб’єкти господарювання</t>
  </si>
  <si>
    <t xml:space="preserve">Інформація про виконання програми
за  підсумками 2024 року </t>
  </si>
  <si>
    <t>По програмі  часткового відшкодування витрат на заходи з енергоефективності в багатоквартирних будинках по програмі «Енергодім» відшкодовано 521,8 тис. гривень.</t>
  </si>
  <si>
    <t xml:space="preserve">відшкодовано частину відсотків за кредитами з енергозбереження  по 21 фізичних особах  на суму 6,8 тис гривень </t>
  </si>
  <si>
    <t>відшкодовано частину відсотків за кредитами з енергозбереження  на суму 268,8 тис гривень - 27 ОСББ.</t>
  </si>
  <si>
    <t>здійснено оплату за використану електроенергію на вуличне освітлення   в сумі 20 млн 111,2 тис. гривень</t>
  </si>
  <si>
    <t xml:space="preserve">проведено поточний ремонт та утримання мереж вуличного освітлення в тому числі по старостинським округам Сумської міської територіальної громади на загальну суму 14 млн 305,5 тис. гривень. Протягом 2024 року:
- замінено 68 залізобетонних опор;  здійснено ремонт 231 пункту живлення;  замінено 3 948 ламп світильників І, ІІ та V групи в т.ч. 530 енергозберігаючих;  замінено 344 світильників;   замінено 107 кронштейнів;  проведено очищення електричних мереж від гілок та накидів – 135,0 км;   ліквідація пошкоджень, визначення коротких замикань та  обривів – 153 км.  У звітному році було розпочато капітальний ремонт – установлення силового обладнання при зміні потужності споживання вуличного освітлення по проспекту Козацький, вул. Льотна, вул. Запорізька, вул. Аеродромна, вул. Грушевського, вул. Сагайдачного, вул. Січова, вул. Калнишевського, проїзд 1-й Лановий, проїзд 2-й Лановий, проїзд Андріївський в м. Суми.   Виготовлено проектно-кошторисну документацію по об’єкту «Капітальний ремонт електричних мереж вуличного освітлення автомобільного мосту Пантелеймонівський у м.Суми»
</t>
  </si>
  <si>
    <t>здійснював поточне утримання 13-ти кладовищ міста площею 105,5 тис. м2 та 25 кладовищ старостинських округів, (площею 24,4 га)</t>
  </si>
  <si>
    <t xml:space="preserve"> проведено поховання 43 самотніх громадян</t>
  </si>
  <si>
    <t>Для підтримання належного санітарного стану було проведено роботи по спилюванню аварійних дерев (44 шт.) на кладовищах, косіння трави на кладовищах (68,4 га), прибирання з газонів скошеної трави (11,6 га). Проведено поточний ремонт 7 пам’ятників на кладовищах міста, встановлення секторних стовпів на кладовищах міста (13 шт.), поточний ремонт пам’ятників по місту (6 шт.), ремонт огорожі на кладовищах міста (17,7 м/п). Послуги надано на загальну суму 18 млн. 04 тис. гривень.</t>
  </si>
  <si>
    <t>Протягом року забезпечено утримання спецслужби</t>
  </si>
  <si>
    <t>Забезпечено сервісне обслуговування 4-х водогонів</t>
  </si>
  <si>
    <t>проведено поточний ремонт малих архітектурних форм (ремонт пам’ятників по місту) в кількості 7 шт.,  на суму 42 200,00 грн. Забезпечувалось утримання та поточний ремонт малої архітектурної форми «Флагшток Державного прапору» по вул.Героїв Сумщини в районі фонтану «Садко» в м.Суми</t>
  </si>
  <si>
    <t>протягом 2024 року було надано послуги з регулювання чисельності тварин у населених пунктах в тому числі безпритульних на загальну суму 1 млн 725,3 тис. гривень,  а саме: здійснено санітарний підбір трупів тварин 135 шт. на суму 279,8 тис. гривень; утримання тварин у притулку протягом року 390 шт. на суму 786,9 тис. гривень; відлов та повернення на територію міста безпритульних тварин 113 шт. на суму 377,1 тис. гривень та стерилізацію 93 безпритульних тварин на суму 281,5 тис. гривень.</t>
  </si>
  <si>
    <t>КП «Сумикомунінвест» СМР утримувало територію дитячого парку «Казка» площею 12,0 га (догляд за деревами - саджанцями, кущами  та догляд за партерними газонами площею 0,5 га, косіння трави, прибирання  території та інші заходи).</t>
  </si>
  <si>
    <t>проведена ліквідації (викошування) трави (амброзії) на площі 33,335 га.</t>
  </si>
  <si>
    <t>У 2024 році проведено санітарні заходи у прибережній смузі навколо озера Чеха, а саме: проводилось систематичне очищення 80 урн від сміття, забезпечувався своєчасний вивіз сміття з 8 контейнерів, здійснено  4-кратне косіння трав’яної рослинності вздовж пішохідної доріжки та видалення аварійних дерев, за потребою проводилось розчищення від снігу доріжок та посипання протиожеледними сумішами. У місці відпочинку населення здійснено планування території, встановлено подвійну роздягальню та лавки у кількості 10 одиниць.</t>
  </si>
  <si>
    <t>надавалися послуги по технічному обслуговуванню насосних станцій по вул. Круговій та вул. Тихорецька, а саме: проведено очищення впускного каналу від побутового сміття та рослинності по його схилах і водній поверхні, косіння трави на земельній ділянці станції та прилеглої до неї території, промивання під тиском та чищення камери прийому поверхневих вод.</t>
  </si>
  <si>
    <t>виконані роботи з поточного ремонту дитячих майданчиків та їх утримання в належному санітарному стані в кількості 95 майданчиків на загальну суму 1 299,4 тис. гривень, а саме: прибирання сміття на території дитячих та спортивних майданчиках, в тому числі: систематичне очищення урн, косіння та прибирання скошеної трави на території дитячих та спортивних майданчиків, тримання в належному експлуатаційному стані елементів та конструкцій дитячих та спортивних майданчиків.</t>
  </si>
  <si>
    <t xml:space="preserve">заабезпечено утримання вулично-дорожньої мережі та штучних споруд, тротуарів та зупинок громадського транспорту на загальну суму 69 млн 872,0 тис. гривень, а саме: забезпечено виконання комплексу робіт на дорогах та тротуарах міста (ручне та механізоване прибирання доріг та тротуарів, обробка доріг та тротуарів протиожеледними матеріалами), в осінньо-зимовий період прибиралось понад 66 вулиць міста орієнтовною площею 1 144,4 тис.м2 та понад 21 тротуар загальною площею 205,1 тис. м2. В весняно - літній період утримується понад 46 вулиць, площа прибирання складає 554,0 тис. м2. Протягом року щомісячно утримувалось 16 мостів та 6 шляхопроводів загальною площею прибирання 35,8 тис.м2, зливову каналізацію протяжністю 35 тис. м. на якій знаходяться 626 зливоприймальників, 539 оглядових колодязів та 315 посадкових майданчиків громадського транспорту загальною площею 16,7 тис. м2.    Також в зимовий період забезпечується утримання вулично-дорожньої мережі 4 старостинських округів.
</t>
  </si>
  <si>
    <t>виконували роботи по ремонту автомобільних доріг, нанесенню дорожньої розмітки, виправлення профілю основ покриттів, а саме:  -виправлення профілю основ покриттів 69,9 тис. м2 на загальну суму 2 млн 523,5 тис. гривень; ліквідація вибоїн асфальтобетонного покриття пневмоструменевим методом 5,8 тис. м2 ;  ямковий ремонт асфальтобетонного покриття за допомогою холодного асфальтобетону 1,4 тис. м2 ; поточний ремонт дорожньої мережі на 29,7 тис. м2 на загальну суму 33 млн 662,1 тис. гривень. проведено зашпарювання швів та трішин на дорожній мережі в м. Суми, було загерметизовано 40.8 тис. м. п. трішин дорожнього покриття. Проведено нанесення  дорожньої розмітки 6,8 тис.м2 на загальну  суму 1 млн 386,4 тис. гривень. 
Встановлено дорожніх знаків в кількості 300 шт. на 79 стійках на загальну суму 493,2 тис. гривень.
Відремонтовано 7 світлофорних об’єктів, встановлено 19 пристроїв резервного живлення на світлофорних об’єктах .</t>
  </si>
  <si>
    <t>проводився поточний ремонт зупинки на території Битицького старостинського округу, встановлено один зупинковий комплекс загальною вартістю 58,0 тис. гривень.</t>
  </si>
  <si>
    <t>Виконані роботи по поточному ремонту тротуарів та пішохідних доріжок: тротуарів по вул. Петропавлівська в районі будинків №58; ремонт пішохідної доріжки в районі будинку №17 по просп. М Лушпи; проведена ліквідація окремих пошкоджень та всідань місць тротуару по вул. Соборна де відремонтовано 85 м2 тротуарної плитки, ремонт покриття тротуару на мосту по вул. Троїцька.</t>
  </si>
  <si>
    <t>проведено поточний ремонт огородження на шляхопроводі по вул. Реміснича та на мосту по вул. Британська в м. Суми</t>
  </si>
  <si>
    <t>проведено поточний ремонт об’єктів благоустрою: встановлення технічних засобів регулювання дорожнього руху на зупинках громадського  транспорту</t>
  </si>
  <si>
    <t>проведення технічної інвентаризації та виготовлення технічної документацчї (технічний паспорт) з використанням Реєстру будівельної діяльності на обєкт Капітальний ремонт пішохідного переходу на перехресті вул.Харківська та Героїв Сумщини, Сумська область, м.Суми</t>
  </si>
  <si>
    <t xml:space="preserve">Виконано послуги із благоустрою населених пунктів по утриманню території міського пляжу ім. І.М. Кожедуба, в період з січня по грудень            2024 року проводилось систематичне очищення 24-х урн від сміття, підмітання доріжок, збирання та вивезення сміття, опалого листя та гілля території міського пляжу та тротуарної доріжки навколо території міського пляжу. Щоденне утримання громадського туалету на території пляжу (квітень-листопад згідно з графіком): забезпечення належного санітарно-технічного стану, в тому числі забезпечення дезенфікуючими, миючими засобами та туалетним папером. </t>
  </si>
  <si>
    <t>надавались послуги із благоустрою населених пунктів (забезпечення санітарної очистки території Сумської міської територіальної громади (послуги зі збирання безпечних відходів, непридатних для вторинного використовування (прибирання урн від сміття по місту)) в період січень-грудень 2024 року проводилось систематичне очищення 80 урн від сміття, вивезення сміття, прибирання сміття навколо урн (радіус 1 м навколо урни)</t>
  </si>
  <si>
    <t>забезпечено утримання 315 посадкових майданчиків на зупинках громадського транспорту загальною площею 16,7 тис.м2</t>
  </si>
  <si>
    <t xml:space="preserve">надавались послуги з поточного ремонту та технічного обслуговування системи санкціонованого проїзду на перехресті пров. Монастирському та вул. Воскресенської в м. Суми та проводилась  заміна технічних засобів регулювання дорожнього руху </t>
  </si>
  <si>
    <t>надавались послуги з утримання підземного пішохідного переходу на перехресті вул.Харківська - вул. Героїв Сумщини</t>
  </si>
  <si>
    <t>забезпечувався поточний ремонт та утримання фонтанів (в парку Казка, у сквері Покровський (нижня та верхня тераса)</t>
  </si>
  <si>
    <t>придбана лавка для встановлення в районі зупинки громадського транспорту №148 «Класична гімназія» по вул. Троїцька в м. Суми</t>
  </si>
  <si>
    <t>забезпечено оплату податку на земельну ділянку за адресою: м.Суми, вул.Привокзальна, 4/13 (каналізаційно-насосна станція)</t>
  </si>
  <si>
    <t>проведена оплата за розподіл природного газу монументу "Вічна Слава"</t>
  </si>
  <si>
    <t>надано послуги з проведення санації 59  шахтного колодязя по місту Суми та по старостинським округам.</t>
  </si>
  <si>
    <t xml:space="preserve">здійснено проведення поточного ремонту шахтних колодязів на території  в кількості 15 од., а саме:
-  Стецьківського старостинського округу 5 од. ;   Великочернеччинського старостинського округу 3 од. ;   Піщанського старостинського округу 4 од.  та  по м. Суми 3 од. 
</t>
  </si>
  <si>
    <t>здійснена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</si>
  <si>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надання послуг з коригування проєкту: «Організація дорожнього руху по вулиці Герасима Кондратьєва на ділянці від скверу до провулку Академічний в м.Суми; надання послуг з розробки проєктної документації: «Організація дорожнього руху на примиканні вулиці Холодногірська до вулиці Нижньохолодногірська в м.Суми  та по вул. Троїцька</t>
  </si>
  <si>
    <t>На протязі року забезпечувалось технічне обслуговування  камер відеоспостереження</t>
  </si>
  <si>
    <t>надано послуги з забезпечення охорони  каналізаційно-насосної станції за адресою м.Суми вул.Привокзальна 4/13</t>
  </si>
  <si>
    <t>проведена повірка лічильників електричної енергії вуличного освітлення; підключення до електромереж 5 модульних укриттів на території м.Суми; надано послуги з облаштування тимчасової дороги на полігоні для складування твердих побутових відходів на території Верхньосироватської сільської ради Сумського району Сумської області;  на замовлення Департаменту виготовлена проєктно-кошторисна документація на демонтаж частини житлового будинку, пошкодженого внаслідок збройної агресії російської федерації багатоквартирного житлового будинку №112 по вул.Герасима Кондратьєва в м. Суми на суму 441,9 тис гривень.</t>
  </si>
  <si>
    <t>надана фінансова підтримка  КП «Міськводоканал» СМР напридбання та заміну пожежних гідрантів, оновленння показчиків, ПГ</t>
  </si>
  <si>
    <t>надано послуги з очищення водозабірних свердловини в с.Верхнє Піщане</t>
  </si>
  <si>
    <t>придбано насосне обладнання для  водозабірних свердловин в с.Верхнє Піщане</t>
  </si>
  <si>
    <t>надана фінансова підтримка КП «Міськводоканал» СМР на оплату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сплату за постачання та розподіл електричної енергії</t>
  </si>
  <si>
    <t xml:space="preserve">надана фінансова підтримка 4 комунальним підприємствам, а саме:     КП "Центр догляду за тваринами" СМР (заробітна плата з нарахуваннями, та оплата послуг (крім комунальних) в  сумі 350,0 тис грн.;  КП "Сумикомунінвест" СМР (заробітна плата з нарахуваннями, оплата за спожитий природний газ та оплата інших енергоносіїв) в сумі 200,0 тис грн.;    КП "Міськводоканал" СМР  (на нове будівництво та впровадження системи відеоспостереження на об’єктах КП «Міськводоканал» СМР (за адресою: м.Суми, вул. Білопільський шлях,9)) на суму 790,9 тис. грн. та  КП "Чисте місто" СМР для різнобічних послуг на майданчику на полігоні для складування твердих побутових відходів на території Верхньосироватської сільської ради Сумського району Сумської області в суімі 6 млн 710,8 тис.гривень.
</t>
  </si>
  <si>
    <t>направлено видатки на поповнення статутного капіталу комунальному підприємству ЕЗО "Міськсвітло" СМР для придбання мотопомпи дизельної пересувної вартістю 2 000,0 млн гривень; комунальному підприємству «Чисте місто» СМР на придбання легкового автомобіля спеціального призначення вартістю 83,5,9 тис гривень; комунальному підприємству СМР «Електроавтотранс» на сплату податку на додану вартість за придбані тролейбуси на суму 1 млн 533,5 тис гривень та комунальному підприємству «Міськводоканал» СМР на Реконструкцію вузла обліку газу за адресою: м. Суми, вул. Лихвинська Стінка в сумі 907,0 тис гривень, капітальний ремонт електричних мереж, в частині встановлення сонячних електростанцій в сумі 958,5 тис гривень та інше на суму 457,6 тис гривень.</t>
  </si>
  <si>
    <t>Верхньосироватській сільській раді перераховано трансферт відповідно до наданого переліку напрямків використання коштів іншої субвенції Сумської міської ради</t>
  </si>
  <si>
    <t>На замовлення Департаменту проведено обстеження технічного стану житлових будинків, пошкоджених внаслідок збройної агресії російської федерації проти України по 8 адресам на суму 388,0 тис. гривень та надані послуги з проведення експертної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14 шт. на суму 10,9 тис. гривень.</t>
  </si>
  <si>
    <t>Виконані роботи з нового будівництва секторів поховань на Ново-Центральному Баранівському кладовищі в м. Суми. (Перша черга) на загальну суму 8,2 млн гривень та нове будівництво секторів поховань на Ново-Центральному Баранівському кладовищі в. м. Суми. (Друга черга) на загальну суму 163,0 тис. гривень.   На замовлення Департаменту проводилось будівництво інших об’єктів комунальної власності, а саме: реконструкція приміщення по вул. Родини Янових на суму 1 млн 142,3 тис. гривень; капітальний ремонт підвального вбудованого нежитлового приміщення по проспекту Перемоги, 103 на суму 1 млн 384,6 тис. гривень</t>
  </si>
  <si>
    <t>реставраційний ремонт інженерних систем нежитлового приміщення та пристосування підвального поверху під найпростіше укриття будівлі, розташованого за адресою: м. Суми, вул. Покровська, буд. 9 («Будинок служб садиби Сумовських». Охор.№2786/3-См) на суму  782,3 тис. гривень.</t>
  </si>
  <si>
    <t xml:space="preserve">виконані роботи по об’єкту: «Реконструкція об’єктів житлово-комунального господарства: влаштування пандусу до житлового будинку за адресою: вул. Збройних Сил України, 6, п.2  м. Суми» на суму  25,3 тис. гривень.  Проводились роботи по реконструкції сталевих ділянок водоводу Д-500 мм від Лучанського водозабору до перехрестя вул. Чехова та вул. 2-га Залізнична в м. Суми виконані на суму 11 млн 298,9 тис гривень, в тому числі 9 млн 058,9 тис. гривень за рахунок реалізації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  За кошти міського бюджету профінансовано роботи на суму 2 млн 240,0 тис. гривень.    Виготовлено проєктно-кошторисну документацію по об’єктах: «Реконструкція частини будівлі насосної станції під дільницю розливу питної води на території водозабору «Пришибський»» на суму 168,0 тис. гривень та Капітальний ремонт зовнішніх каналізаційних мереж до каналізаційно-насосної станції за адресою м. Суми, вул. Привокзальна, 4/13 на суму 305,1 тис. гривень.
</t>
  </si>
  <si>
    <t>Виконані роботи по 8 пошкодженим будинкам з них 4 по поточному ремонту  та 4 по капітальному ремонту  на суму 1 млн. 908,3 тис. гривень.</t>
  </si>
  <si>
    <t>Забезпечено водопостачання фонтанів</t>
  </si>
  <si>
    <t>надано послуги з вивезення сміття з території Сумської міської територіальної громади (після проведення толоки, ліквідація несанкціонованих сміттєзвалищ, вивезення сміття з кладовищ старостинських округів) на загальну суму 4 млн 286 тис. гривень.  (18352 м3)</t>
  </si>
  <si>
    <t>проведено поточний ремонт малих архітектурних форм у сквері І.Г.Харитоненка та проведено поточний ремонт малих архітектурних форм у сквері по вулиці Сумської Тероборони</t>
  </si>
  <si>
    <t xml:space="preserve">Виконані роботи по садінню квіткових рослин в кількості 69,6 тис. шт. у квітниках з усіма попередніми супровідними роботами на площі 1,8 тис. м2. Висаджено 1,0 тис. шт. цибулин тюльпанів.
      Проводились роботи по догляду за трояндами в кількості 5 300 шт., (прополювання, підживлення, полив) та висаджено 75 шт. нових кущів троянд. 
</t>
  </si>
  <si>
    <t>надано послуги із благоустрою населених пунктів по садінню дерев на території м.Суми</t>
  </si>
  <si>
    <t xml:space="preserve">Видалено 320 дерев з навантаженням та вивезенням деревини, проведено обрізку крон дерев і кущів, вирізування сухих суків і гілок з навантаженням та вивезенням деревини - 1,9 тис. шт., вирізання порослі - 10,0 тис. штук. </t>
  </si>
  <si>
    <t>забезпечувалось косіння трави по об’єктах благоустрою міста загальною площею 669,4 тис. м2, надао послуги зі збирання, вивезення сміття та опалого листя, гілля по загальних об’єктах міста на площі 573,6 м2, надано послуги із благоустрою населених пунктів (ремонт та технічне обслуговування систем автополиву по площі Театральній)</t>
  </si>
  <si>
    <t xml:space="preserve"> працювали  фонтани не в повній кількості</t>
  </si>
  <si>
    <t xml:space="preserve"> Додаток 1.2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2024 року»
</t>
  </si>
  <si>
    <t>Звіт про 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2022- 2024 роки   за підсумками 2024 року</t>
  </si>
  <si>
    <r>
      <rPr>
        <sz val="16"/>
        <rFont val="Times New Roman"/>
        <family val="1"/>
        <charset val="204"/>
      </rPr>
      <t xml:space="preserve">Додаток 1.1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2024 року»
</t>
    </r>
    <r>
      <rPr>
        <sz val="16"/>
        <color theme="1"/>
        <rFont val="Times New Roman"/>
        <family val="1"/>
        <charset val="204"/>
      </rPr>
      <t xml:space="preserve">
</t>
    </r>
  </si>
  <si>
    <t>Директор Департаменту інфраструктури міста Сумської міської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</si>
</sst>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 numFmtId="170" formatCode="0.0"/>
  </numFmts>
  <fonts count="44"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Times New Roman"/>
      <family val="1"/>
      <charset val="204"/>
    </font>
    <font>
      <sz val="10"/>
      <name val="Arial"/>
      <family val="2"/>
      <charset val="204"/>
    </font>
    <font>
      <sz val="18"/>
      <color theme="1"/>
      <name val="Times New Roman"/>
      <family val="1"/>
      <charset val="204"/>
    </font>
    <font>
      <sz val="18"/>
      <color theme="1"/>
      <name val="Calibri"/>
      <family val="2"/>
      <scheme val="minor"/>
    </font>
    <font>
      <sz val="18"/>
      <name val="Times New Roman"/>
      <family val="1"/>
      <charset val="204"/>
    </font>
    <font>
      <b/>
      <sz val="16"/>
      <color rgb="FFFF0000"/>
      <name val="Times New Roman"/>
      <family val="1"/>
      <charset val="204"/>
    </font>
    <font>
      <sz val="16"/>
      <color rgb="FFFF0000"/>
      <name val="Times New Roman"/>
      <family val="1"/>
      <charset val="204"/>
    </font>
    <font>
      <sz val="11"/>
      <name val="Calibri"/>
      <family val="2"/>
      <scheme val="minor"/>
    </font>
    <font>
      <sz val="16"/>
      <name val="Calibri"/>
      <family val="2"/>
      <scheme val="minor"/>
    </font>
    <font>
      <sz val="12"/>
      <color theme="1"/>
      <name val="Times New Roman"/>
      <family val="1"/>
      <charset val="204"/>
    </font>
    <font>
      <sz val="14"/>
      <color theme="1"/>
      <name val="Calibri"/>
      <family val="2"/>
      <scheme val="minor"/>
    </font>
    <font>
      <sz val="13"/>
      <color theme="1"/>
      <name val="Times New Roman"/>
      <family val="1"/>
      <charset val="204"/>
    </font>
    <font>
      <sz val="10"/>
      <color theme="1"/>
      <name val="Calibri"/>
      <family val="2"/>
      <scheme val="minor"/>
    </font>
    <font>
      <sz val="10.5"/>
      <color theme="1"/>
      <name val="Calibri"/>
      <family val="2"/>
      <scheme val="minor"/>
    </font>
    <font>
      <sz val="13.5"/>
      <color theme="1"/>
      <name val="Times New Roman"/>
      <family val="1"/>
      <charset val="204"/>
    </font>
    <font>
      <sz val="14.5"/>
      <color theme="1"/>
      <name val="Times New Roman"/>
      <family val="1"/>
      <charset val="204"/>
    </font>
    <font>
      <sz val="13.5"/>
      <name val="Times New Roman"/>
      <family val="1"/>
      <charset val="204"/>
    </font>
    <font>
      <sz val="13"/>
      <name val="Times New Roman"/>
      <family val="1"/>
      <charset val="204"/>
    </font>
    <font>
      <sz val="9"/>
      <color theme="1"/>
      <name val="Calibri"/>
      <family val="2"/>
      <scheme val="minor"/>
    </font>
    <font>
      <b/>
      <i/>
      <sz val="13.5"/>
      <color theme="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5" fillId="0" borderId="0"/>
    <xf numFmtId="165" fontId="25" fillId="0" borderId="0" applyFont="0" applyFill="0" applyBorder="0" applyAlignment="0" applyProtection="0"/>
  </cellStyleXfs>
  <cellXfs count="483">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2" fillId="3" borderId="1" xfId="0" applyNumberFormat="1" applyFont="1" applyFill="1" applyBorder="1" applyAlignment="1">
      <alignment horizontal="center" vertical="center"/>
    </xf>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0" fontId="12" fillId="0" borderId="1" xfId="0"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0" fontId="13" fillId="3" borderId="1" xfId="0" applyFont="1" applyFill="1" applyBorder="1" applyAlignment="1">
      <alignment wrapText="1"/>
    </xf>
    <xf numFmtId="0" fontId="13" fillId="3" borderId="5" xfId="0" applyFont="1" applyFill="1" applyBorder="1"/>
    <xf numFmtId="2" fontId="11" fillId="3" borderId="1" xfId="1" applyNumberFormat="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2" fontId="11" fillId="3" borderId="5" xfId="1"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43" fontId="11" fillId="0" borderId="1" xfId="1" applyFont="1" applyFill="1" applyBorder="1" applyAlignment="1">
      <alignment horizontal="center" vertical="center"/>
    </xf>
    <xf numFmtId="43" fontId="13" fillId="0" borderId="7" xfId="1" applyFont="1" applyFill="1" applyBorder="1" applyAlignment="1">
      <alignment horizontal="center" vertical="center" wrapText="1"/>
    </xf>
    <xf numFmtId="43" fontId="11" fillId="0" borderId="5" xfId="1" applyFont="1" applyFill="1" applyBorder="1" applyAlignment="1">
      <alignment horizontal="center" vertical="center"/>
    </xf>
    <xf numFmtId="43" fontId="13" fillId="0" borderId="1" xfId="1" applyFont="1" applyFill="1" applyBorder="1" applyAlignment="1">
      <alignment horizontal="center" vertical="center" wrapText="1"/>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wrapText="1"/>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4"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11" fillId="3" borderId="0" xfId="0" applyFont="1" applyFill="1" applyBorder="1" applyAlignment="1">
      <alignment horizont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43" fontId="3" fillId="0" borderId="7" xfId="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 fontId="17" fillId="0" borderId="1" xfId="0" applyNumberFormat="1" applyFont="1" applyFill="1" applyBorder="1" applyAlignment="1">
      <alignment horizontal="right" vertical="center" wrapText="1"/>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43" fontId="3" fillId="2" borderId="1" xfId="1" applyFont="1" applyFill="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43" fontId="19" fillId="6" borderId="7" xfId="0" applyNumberFormat="1" applyFont="1" applyFill="1" applyBorder="1" applyAlignment="1">
      <alignment horizontal="right" vertical="center"/>
    </xf>
    <xf numFmtId="43" fontId="19" fillId="3" borderId="1" xfId="1" applyFont="1" applyFill="1" applyBorder="1" applyAlignment="1">
      <alignment horizontal="right" vertical="center"/>
    </xf>
    <xf numFmtId="43" fontId="19" fillId="2" borderId="1" xfId="1" applyFont="1" applyFill="1" applyBorder="1" applyAlignment="1">
      <alignment horizontal="right" vertical="center"/>
    </xf>
    <xf numFmtId="43" fontId="3" fillId="2" borderId="7" xfId="1" applyFont="1" applyFill="1" applyBorder="1" applyAlignment="1">
      <alignment horizontal="right" vertical="center"/>
    </xf>
    <xf numFmtId="43" fontId="3" fillId="3" borderId="7" xfId="1"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67" fontId="3" fillId="3" borderId="1" xfId="1" applyNumberFormat="1" applyFont="1" applyFill="1" applyBorder="1" applyAlignment="1">
      <alignment horizontal="right" vertical="center"/>
    </xf>
    <xf numFmtId="43" fontId="3" fillId="3" borderId="1" xfId="1" applyFont="1" applyFill="1" applyBorder="1" applyAlignment="1">
      <alignment horizontal="right" vertical="center"/>
    </xf>
    <xf numFmtId="4" fontId="17" fillId="3"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43" fontId="3" fillId="3" borderId="0" xfId="1" applyFont="1" applyFill="1" applyBorder="1" applyAlignment="1">
      <alignment horizontal="right" vertical="center"/>
    </xf>
    <xf numFmtId="0" fontId="3" fillId="3" borderId="1" xfId="0" applyFont="1" applyFill="1" applyBorder="1" applyAlignment="1">
      <alignment horizontal="center" vertical="center"/>
    </xf>
    <xf numFmtId="168" fontId="3" fillId="3" borderId="1" xfId="1" applyNumberFormat="1" applyFont="1" applyFill="1" applyBorder="1" applyAlignment="1">
      <alignment horizontal="right" vertical="center"/>
    </xf>
    <xf numFmtId="43" fontId="3" fillId="3" borderId="1" xfId="1" applyNumberFormat="1" applyFont="1" applyFill="1" applyBorder="1" applyAlignment="1">
      <alignment horizontal="right" vertical="center"/>
    </xf>
    <xf numFmtId="166" fontId="3" fillId="3" borderId="1" xfId="1" applyNumberFormat="1" applyFont="1" applyFill="1" applyBorder="1" applyAlignment="1">
      <alignment horizontal="right" vertical="center"/>
    </xf>
    <xf numFmtId="0" fontId="26" fillId="3" borderId="0" xfId="0" applyFont="1" applyFill="1" applyBorder="1" applyAlignment="1">
      <alignment horizontal="center"/>
    </xf>
    <xf numFmtId="49" fontId="14" fillId="3" borderId="5" xfId="0" applyNumberFormat="1" applyFont="1" applyFill="1" applyBorder="1" applyAlignment="1">
      <alignment vertical="center" wrapText="1"/>
    </xf>
    <xf numFmtId="0" fontId="14" fillId="3" borderId="1" xfId="0" applyFont="1" applyFill="1" applyBorder="1" applyAlignment="1">
      <alignment vertical="center" wrapText="1"/>
    </xf>
    <xf numFmtId="0" fontId="14" fillId="3" borderId="11" xfId="0" applyFont="1" applyFill="1" applyBorder="1" applyAlignment="1">
      <alignment vertical="center" wrapText="1"/>
    </xf>
    <xf numFmtId="49" fontId="14" fillId="3" borderId="6" xfId="0" applyNumberFormat="1" applyFont="1" applyFill="1" applyBorder="1" applyAlignment="1">
      <alignment vertical="center" wrapText="1"/>
    </xf>
    <xf numFmtId="0" fontId="14" fillId="3" borderId="13" xfId="0" applyFont="1" applyFill="1" applyBorder="1" applyAlignment="1">
      <alignment vertical="center" wrapText="1"/>
    </xf>
    <xf numFmtId="49" fontId="14" fillId="3" borderId="7" xfId="0" applyNumberFormat="1" applyFont="1" applyFill="1" applyBorder="1" applyAlignment="1">
      <alignment vertical="center" wrapText="1"/>
    </xf>
    <xf numFmtId="43" fontId="29" fillId="3" borderId="1" xfId="1" applyFont="1" applyFill="1" applyBorder="1" applyAlignment="1">
      <alignment horizontal="center" vertical="center"/>
    </xf>
    <xf numFmtId="43" fontId="30" fillId="3" borderId="5" xfId="1" applyFont="1" applyFill="1" applyBorder="1" applyAlignment="1">
      <alignment horizontal="center" vertical="center"/>
    </xf>
    <xf numFmtId="43" fontId="30" fillId="3" borderId="1" xfId="1" applyFont="1" applyFill="1" applyBorder="1" applyAlignment="1">
      <alignment horizontal="center" vertical="center"/>
    </xf>
    <xf numFmtId="43" fontId="29" fillId="3" borderId="5" xfId="1" applyFont="1" applyFill="1" applyBorder="1" applyAlignment="1">
      <alignment vertical="center"/>
    </xf>
    <xf numFmtId="2" fontId="14" fillId="3" borderId="5" xfId="1" applyNumberFormat="1" applyFont="1" applyFill="1" applyBorder="1" applyAlignment="1">
      <alignment vertical="center"/>
    </xf>
    <xf numFmtId="43" fontId="13" fillId="3" borderId="1" xfId="1" applyFont="1" applyFill="1" applyBorder="1" applyAlignment="1">
      <alignment horizontal="center" vertical="center"/>
    </xf>
    <xf numFmtId="43" fontId="13" fillId="3" borderId="5" xfId="1" applyFont="1" applyFill="1" applyBorder="1" applyAlignment="1">
      <alignment horizontal="center" vertical="center"/>
    </xf>
    <xf numFmtId="0" fontId="31" fillId="0" borderId="0" xfId="0" applyFont="1"/>
    <xf numFmtId="0" fontId="32" fillId="0" borderId="1" xfId="0" applyFont="1" applyBorder="1"/>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43" fontId="12" fillId="5" borderId="12" xfId="1" applyFont="1" applyFill="1" applyBorder="1" applyAlignment="1">
      <alignment horizontal="right" vertical="center"/>
    </xf>
    <xf numFmtId="43" fontId="14" fillId="5" borderId="12" xfId="1" applyFont="1" applyFill="1" applyBorder="1" applyAlignment="1">
      <alignment horizontal="right" vertical="center"/>
    </xf>
    <xf numFmtId="166" fontId="11" fillId="0" borderId="12" xfId="1" applyNumberFormat="1" applyFont="1" applyBorder="1" applyAlignment="1">
      <alignment horizontal="center" vertical="center"/>
    </xf>
    <xf numFmtId="43" fontId="11" fillId="0" borderId="12" xfId="1" applyNumberFormat="1" applyFont="1" applyBorder="1" applyAlignment="1">
      <alignment horizontal="center" vertical="center"/>
    </xf>
    <xf numFmtId="43" fontId="11" fillId="0" borderId="12" xfId="1" applyFont="1" applyBorder="1" applyAlignment="1">
      <alignment horizontal="right" vertical="center"/>
    </xf>
    <xf numFmtId="43" fontId="11" fillId="0" borderId="2" xfId="1" applyNumberFormat="1" applyFont="1" applyBorder="1" applyAlignment="1">
      <alignment horizontal="right" vertical="center"/>
    </xf>
    <xf numFmtId="166" fontId="11" fillId="3" borderId="12" xfId="1" applyNumberFormat="1" applyFont="1" applyFill="1" applyBorder="1" applyAlignment="1">
      <alignment horizontal="center" vertical="center"/>
    </xf>
    <xf numFmtId="164" fontId="19" fillId="0" borderId="2" xfId="0" applyNumberFormat="1" applyFont="1" applyBorder="1" applyAlignment="1">
      <alignment horizontal="right" vertical="center"/>
    </xf>
    <xf numFmtId="166" fontId="3" fillId="0" borderId="2" xfId="0" applyNumberFormat="1" applyFont="1" applyBorder="1" applyAlignment="1">
      <alignment horizontal="right" vertical="center"/>
    </xf>
    <xf numFmtId="43" fontId="19" fillId="2" borderId="12" xfId="0" applyNumberFormat="1" applyFont="1" applyFill="1" applyBorder="1" applyAlignment="1">
      <alignment horizontal="right" vertical="center"/>
    </xf>
    <xf numFmtId="43" fontId="17" fillId="2" borderId="12" xfId="1" applyNumberFormat="1" applyFont="1" applyFill="1" applyBorder="1" applyAlignment="1">
      <alignment horizontal="right" vertical="center"/>
    </xf>
    <xf numFmtId="167" fontId="3" fillId="0" borderId="12" xfId="1" applyNumberFormat="1" applyFont="1" applyBorder="1" applyAlignment="1">
      <alignment horizontal="right" vertical="center"/>
    </xf>
    <xf numFmtId="43" fontId="3" fillId="0" borderId="12" xfId="1" applyFont="1" applyBorder="1" applyAlignment="1">
      <alignment horizontal="right" vertical="center"/>
    </xf>
    <xf numFmtId="168" fontId="3" fillId="0" borderId="2" xfId="1" applyNumberFormat="1" applyFont="1" applyBorder="1" applyAlignment="1">
      <alignment horizontal="right" vertical="center"/>
    </xf>
    <xf numFmtId="43" fontId="3" fillId="0" borderId="2" xfId="1" applyFont="1" applyBorder="1" applyAlignment="1">
      <alignment horizontal="right" vertical="center"/>
    </xf>
    <xf numFmtId="43" fontId="3" fillId="2" borderId="12" xfId="1" applyNumberFormat="1" applyFont="1" applyFill="1" applyBorder="1" applyAlignment="1">
      <alignment horizontal="right" vertical="center"/>
    </xf>
    <xf numFmtId="166" fontId="3" fillId="0" borderId="2" xfId="1" applyNumberFormat="1" applyFont="1" applyBorder="1" applyAlignment="1">
      <alignment horizontal="right" vertical="center"/>
    </xf>
    <xf numFmtId="43" fontId="3" fillId="0" borderId="2" xfId="1" applyNumberFormat="1" applyFont="1" applyBorder="1" applyAlignment="1">
      <alignment horizontal="right" vertical="center"/>
    </xf>
    <xf numFmtId="4" fontId="17" fillId="4" borderId="2"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wrapText="1"/>
    </xf>
    <xf numFmtId="0" fontId="17" fillId="4" borderId="2" xfId="0" applyNumberFormat="1" applyFont="1" applyFill="1" applyBorder="1" applyAlignment="1">
      <alignment horizontal="right" vertical="center" wrapText="1"/>
    </xf>
    <xf numFmtId="43" fontId="3" fillId="0" borderId="12" xfId="1" applyNumberFormat="1" applyFont="1" applyBorder="1" applyAlignment="1">
      <alignment horizontal="right" vertical="center"/>
    </xf>
    <xf numFmtId="166" fontId="3" fillId="0" borderId="12" xfId="1" applyNumberFormat="1" applyFont="1" applyBorder="1" applyAlignment="1">
      <alignment horizontal="right" vertical="center"/>
    </xf>
    <xf numFmtId="168" fontId="3" fillId="3" borderId="2" xfId="1" applyNumberFormat="1" applyFont="1" applyFill="1" applyBorder="1" applyAlignment="1">
      <alignment horizontal="right" vertical="center"/>
    </xf>
    <xf numFmtId="43" fontId="3" fillId="3" borderId="2" xfId="1" applyNumberFormat="1" applyFont="1" applyFill="1" applyBorder="1" applyAlignment="1">
      <alignment horizontal="right" vertical="center"/>
    </xf>
    <xf numFmtId="43" fontId="3" fillId="3" borderId="2" xfId="1" applyFont="1" applyFill="1" applyBorder="1" applyAlignment="1">
      <alignment horizontal="right" vertical="center"/>
    </xf>
    <xf numFmtId="166" fontId="3" fillId="3" borderId="2" xfId="1" applyNumberFormat="1" applyFont="1" applyFill="1" applyBorder="1" applyAlignment="1">
      <alignment horizontal="right" vertical="center"/>
    </xf>
    <xf numFmtId="4" fontId="17" fillId="3" borderId="2" xfId="0" applyNumberFormat="1" applyFont="1" applyFill="1" applyBorder="1" applyAlignment="1">
      <alignment horizontal="right" vertical="center" wrapText="1"/>
    </xf>
    <xf numFmtId="167" fontId="3" fillId="0" borderId="2" xfId="1" applyNumberFormat="1" applyFont="1" applyBorder="1" applyAlignment="1">
      <alignment horizontal="right" vertical="center"/>
    </xf>
    <xf numFmtId="169" fontId="17" fillId="4" borderId="2" xfId="0" applyNumberFormat="1" applyFont="1" applyFill="1" applyBorder="1" applyAlignment="1">
      <alignment horizontal="right" vertical="center" wrapText="1"/>
    </xf>
    <xf numFmtId="3" fontId="17" fillId="4" borderId="2" xfId="0" applyNumberFormat="1" applyFont="1" applyFill="1" applyBorder="1" applyAlignment="1">
      <alignment horizontal="right" vertical="center" wrapText="1"/>
    </xf>
    <xf numFmtId="43" fontId="3" fillId="2" borderId="2" xfId="1" applyFont="1" applyFill="1" applyBorder="1" applyAlignment="1">
      <alignment horizontal="right" vertical="center"/>
    </xf>
    <xf numFmtId="166" fontId="3" fillId="3" borderId="12" xfId="1" applyNumberFormat="1" applyFont="1" applyFill="1" applyBorder="1" applyAlignment="1">
      <alignment horizontal="right" vertical="center"/>
    </xf>
    <xf numFmtId="43" fontId="19" fillId="6" borderId="12" xfId="0" applyNumberFormat="1" applyFont="1" applyFill="1" applyBorder="1" applyAlignment="1">
      <alignment horizontal="right" vertical="center"/>
    </xf>
    <xf numFmtId="43" fontId="19" fillId="3" borderId="2" xfId="1" applyFont="1" applyFill="1" applyBorder="1" applyAlignment="1">
      <alignment horizontal="right" vertical="center"/>
    </xf>
    <xf numFmtId="43" fontId="19" fillId="2" borderId="2" xfId="1" applyFont="1" applyFill="1" applyBorder="1" applyAlignment="1">
      <alignment horizontal="right" vertical="center"/>
    </xf>
    <xf numFmtId="43" fontId="3" fillId="2" borderId="12" xfId="1" applyFont="1" applyFill="1" applyBorder="1" applyAlignment="1">
      <alignment horizontal="right" vertical="center"/>
    </xf>
    <xf numFmtId="43" fontId="3" fillId="3" borderId="12" xfId="1" applyNumberFormat="1" applyFont="1" applyFill="1" applyBorder="1" applyAlignment="1">
      <alignment horizontal="right" vertical="center"/>
    </xf>
    <xf numFmtId="167" fontId="3" fillId="3" borderId="2" xfId="1" applyNumberFormat="1" applyFont="1" applyFill="1" applyBorder="1" applyAlignment="1">
      <alignment horizontal="right" vertical="center"/>
    </xf>
    <xf numFmtId="164" fontId="19" fillId="3" borderId="2" xfId="0" applyNumberFormat="1" applyFont="1" applyFill="1" applyBorder="1" applyAlignment="1">
      <alignment horizontal="right" vertical="center"/>
    </xf>
    <xf numFmtId="166" fontId="3" fillId="3" borderId="2" xfId="0" applyNumberFormat="1" applyFont="1" applyFill="1" applyBorder="1" applyAlignment="1">
      <alignment horizontal="right" vertical="center"/>
    </xf>
    <xf numFmtId="0" fontId="0" fillId="0" borderId="1" xfId="0" applyBorder="1"/>
    <xf numFmtId="164" fontId="0" fillId="0" borderId="1" xfId="0" applyNumberFormat="1" applyBorder="1"/>
    <xf numFmtId="164" fontId="3" fillId="0" borderId="1" xfId="0" applyNumberFormat="1" applyFont="1" applyBorder="1" applyAlignment="1">
      <alignment horizontal="center" vertical="center"/>
    </xf>
    <xf numFmtId="43" fontId="26" fillId="0" borderId="1" xfId="1" applyNumberFormat="1" applyFont="1" applyFill="1" applyBorder="1" applyAlignment="1">
      <alignment horizontal="right" vertical="center"/>
    </xf>
    <xf numFmtId="0" fontId="27" fillId="0" borderId="1" xfId="0" applyFont="1" applyBorder="1"/>
    <xf numFmtId="0" fontId="34" fillId="0" borderId="1" xfId="0" applyFont="1" applyBorder="1" applyAlignment="1">
      <alignment horizontal="center" vertical="center"/>
    </xf>
    <xf numFmtId="0" fontId="3" fillId="0" borderId="1" xfId="1" applyNumberFormat="1" applyFont="1" applyBorder="1" applyAlignment="1">
      <alignment horizontal="right" vertical="center"/>
    </xf>
    <xf numFmtId="0" fontId="0" fillId="3" borderId="1" xfId="0" applyFill="1" applyBorder="1"/>
    <xf numFmtId="0" fontId="0" fillId="3" borderId="0" xfId="0" applyFill="1"/>
    <xf numFmtId="0" fontId="33" fillId="0" borderId="7" xfId="0" applyFont="1" applyBorder="1" applyAlignment="1">
      <alignment wrapText="1"/>
    </xf>
    <xf numFmtId="0" fontId="33" fillId="0" borderId="1" xfId="0" applyFont="1" applyBorder="1" applyAlignment="1">
      <alignment wrapText="1"/>
    </xf>
    <xf numFmtId="0" fontId="12" fillId="0" borderId="0" xfId="0" applyFont="1" applyAlignment="1">
      <alignment horizontal="center" wrapText="1"/>
    </xf>
    <xf numFmtId="170" fontId="0" fillId="0" borderId="1" xfId="0" applyNumberFormat="1" applyBorder="1"/>
    <xf numFmtId="164" fontId="16" fillId="0" borderId="1" xfId="0" applyNumberFormat="1" applyFont="1" applyBorder="1" applyAlignment="1">
      <alignment horizontal="right" vertical="center"/>
    </xf>
    <xf numFmtId="166" fontId="17" fillId="0" borderId="1" xfId="0" applyNumberFormat="1" applyFont="1" applyBorder="1" applyAlignment="1">
      <alignment horizontal="right" vertical="center"/>
    </xf>
    <xf numFmtId="43" fontId="16" fillId="2" borderId="7" xfId="0" applyNumberFormat="1" applyFont="1" applyFill="1" applyBorder="1" applyAlignment="1">
      <alignment horizontal="right" vertical="center"/>
    </xf>
    <xf numFmtId="43" fontId="4" fillId="2" borderId="12" xfId="1" applyNumberFormat="1" applyFont="1" applyFill="1" applyBorder="1" applyAlignment="1">
      <alignment horizontal="right" vertical="center"/>
    </xf>
    <xf numFmtId="167" fontId="4" fillId="0" borderId="12" xfId="1" applyNumberFormat="1" applyFont="1" applyBorder="1" applyAlignment="1">
      <alignment horizontal="right" vertical="center"/>
    </xf>
    <xf numFmtId="43" fontId="4" fillId="0" borderId="2" xfId="1" applyNumberFormat="1" applyFont="1" applyBorder="1" applyAlignment="1">
      <alignment horizontal="right" vertical="center"/>
    </xf>
    <xf numFmtId="43" fontId="4" fillId="0" borderId="2" xfId="1" applyFont="1" applyBorder="1" applyAlignment="1">
      <alignment horizontal="right" vertical="center"/>
    </xf>
    <xf numFmtId="166" fontId="17" fillId="3" borderId="2" xfId="1" applyNumberFormat="1" applyFont="1" applyFill="1" applyBorder="1" applyAlignment="1">
      <alignment horizontal="right" vertical="center"/>
    </xf>
    <xf numFmtId="43" fontId="17" fillId="3" borderId="2" xfId="1" applyNumberFormat="1" applyFont="1" applyFill="1" applyBorder="1" applyAlignment="1">
      <alignment horizontal="right" vertical="center"/>
    </xf>
    <xf numFmtId="0" fontId="42" fillId="0" borderId="0" xfId="0" applyFont="1" applyAlignment="1">
      <alignment wrapText="1"/>
    </xf>
    <xf numFmtId="0" fontId="38" fillId="2" borderId="1" xfId="0" applyFont="1" applyFill="1" applyBorder="1" applyAlignment="1">
      <alignment vertical="center" wrapText="1"/>
    </xf>
    <xf numFmtId="0" fontId="43" fillId="2" borderId="1" xfId="0" applyFont="1" applyFill="1" applyBorder="1" applyAlignment="1">
      <alignment horizontal="left" wrapText="1"/>
    </xf>
    <xf numFmtId="0" fontId="12" fillId="0" borderId="0" xfId="0" applyFont="1" applyAlignment="1">
      <alignment horizontal="left" wrapText="1"/>
    </xf>
    <xf numFmtId="0" fontId="13" fillId="3" borderId="2" xfId="0" applyFont="1" applyFill="1" applyBorder="1" applyAlignment="1">
      <alignment horizontal="center" wrapText="1"/>
    </xf>
    <xf numFmtId="0" fontId="13" fillId="3" borderId="4" xfId="0" applyFont="1" applyFill="1" applyBorder="1" applyAlignment="1">
      <alignment horizontal="center" wrapText="1"/>
    </xf>
    <xf numFmtId="0" fontId="13" fillId="3" borderId="2"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1" fillId="3" borderId="2" xfId="0" applyFont="1" applyFill="1" applyBorder="1" applyAlignment="1">
      <alignment horizontal="center"/>
    </xf>
    <xf numFmtId="0" fontId="11" fillId="3" borderId="4" xfId="0" applyFont="1" applyFill="1" applyBorder="1" applyAlignment="1">
      <alignment horizontal="center"/>
    </xf>
    <xf numFmtId="0" fontId="11" fillId="3" borderId="2" xfId="0" applyFont="1" applyFill="1" applyBorder="1" applyAlignment="1">
      <alignment horizontal="center" wrapText="1"/>
    </xf>
    <xf numFmtId="0" fontId="11" fillId="3" borderId="4" xfId="0" applyFont="1" applyFill="1" applyBorder="1" applyAlignment="1">
      <alignment horizont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1" xfId="0" applyFont="1" applyFill="1" applyBorder="1" applyAlignment="1">
      <alignment horizontal="center"/>
    </xf>
    <xf numFmtId="0" fontId="39" fillId="3"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2" xfId="0" applyFont="1" applyFill="1" applyBorder="1" applyAlignment="1">
      <alignment horizontal="center" wrapText="1"/>
    </xf>
    <xf numFmtId="0" fontId="12" fillId="3" borderId="4" xfId="0" applyFont="1" applyFill="1" applyBorder="1" applyAlignment="1">
      <alignment horizont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4" fillId="3" borderId="2" xfId="0" applyFont="1" applyFill="1" applyBorder="1" applyAlignment="1">
      <alignment horizontal="center"/>
    </xf>
    <xf numFmtId="0" fontId="14" fillId="3" borderId="4" xfId="0" applyFont="1" applyFill="1" applyBorder="1" applyAlignment="1">
      <alignment horizontal="center"/>
    </xf>
    <xf numFmtId="0" fontId="14" fillId="3" borderId="2" xfId="0" applyFont="1" applyFill="1" applyBorder="1" applyAlignment="1">
      <alignment horizontal="center" wrapText="1"/>
    </xf>
    <xf numFmtId="0" fontId="14" fillId="3" borderId="4" xfId="0" applyFont="1" applyFill="1" applyBorder="1" applyAlignment="1">
      <alignment horizontal="center" wrapText="1"/>
    </xf>
    <xf numFmtId="0" fontId="11" fillId="3" borderId="1"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41" fillId="3" borderId="5"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0" borderId="0" xfId="0" applyFont="1" applyAlignment="1">
      <alignment horizontal="center" wrapText="1"/>
    </xf>
    <xf numFmtId="0" fontId="13" fillId="3" borderId="1" xfId="0" applyFont="1" applyFill="1" applyBorder="1" applyAlignment="1">
      <alignment horizontal="center"/>
    </xf>
    <xf numFmtId="0" fontId="13" fillId="3"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3" fillId="0" borderId="0" xfId="0" applyFont="1" applyBorder="1" applyAlignment="1">
      <alignment horizontal="left"/>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3" borderId="0" xfId="0" applyFont="1" applyFill="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40" fillId="0" borderId="5"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7" xfId="2" applyFont="1" applyBorder="1" applyAlignment="1">
      <alignment horizontal="center" vertical="center" wrapText="1"/>
    </xf>
    <xf numFmtId="0" fontId="38" fillId="3" borderId="5"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7" xfId="2" applyFont="1" applyFill="1" applyBorder="1" applyAlignment="1">
      <alignment horizontal="center" vertical="center" wrapText="1"/>
    </xf>
    <xf numFmtId="0" fontId="3" fillId="3" borderId="1" xfId="0"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7"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3" fillId="0" borderId="0" xfId="0" applyFont="1" applyAlignment="1">
      <alignment horizontal="left" wrapText="1"/>
    </xf>
    <xf numFmtId="0" fontId="3" fillId="0" borderId="0" xfId="0" applyFont="1" applyAlignment="1">
      <alignment horizontal="left"/>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3" borderId="9"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23" fillId="3" borderId="1" xfId="0" applyFont="1" applyFill="1" applyBorder="1" applyAlignment="1">
      <alignment horizontal="right"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6"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3" fillId="3" borderId="1" xfId="0" applyFont="1" applyFill="1" applyBorder="1" applyAlignment="1">
      <alignment horizontal="center" vertical="top" wrapText="1"/>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164" fontId="12" fillId="5" borderId="8" xfId="0" applyNumberFormat="1" applyFont="1" applyFill="1" applyBorder="1" applyAlignment="1">
      <alignment horizontal="right" vertical="center"/>
    </xf>
    <xf numFmtId="0" fontId="12" fillId="5" borderId="12" xfId="0" applyFont="1" applyFill="1" applyBorder="1" applyAlignment="1">
      <alignment horizontal="right" vertical="center"/>
    </xf>
    <xf numFmtId="0" fontId="0" fillId="0" borderId="10" xfId="0" applyBorder="1" applyAlignment="1">
      <alignment horizontal="center" wrapText="1"/>
    </xf>
    <xf numFmtId="0" fontId="36" fillId="0" borderId="10" xfId="0" applyFont="1" applyBorder="1" applyAlignment="1">
      <alignment horizontal="center" wrapText="1"/>
    </xf>
    <xf numFmtId="0" fontId="37" fillId="0" borderId="10" xfId="0" applyFont="1" applyBorder="1" applyAlignment="1">
      <alignment horizontal="center" wrapText="1"/>
    </xf>
    <xf numFmtId="0" fontId="28" fillId="0" borderId="0" xfId="0" applyFont="1" applyBorder="1" applyAlignment="1">
      <alignment horizontal="left"/>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1"/>
  <sheetViews>
    <sheetView tabSelected="1" view="pageBreakPreview" topLeftCell="D1" zoomScale="75" zoomScaleNormal="100" zoomScaleSheetLayoutView="75" workbookViewId="0">
      <pane ySplit="9" topLeftCell="A18" activePane="bottomLeft" state="frozen"/>
      <selection pane="bottomLeft" activeCell="L7" sqref="L7:L8"/>
    </sheetView>
  </sheetViews>
  <sheetFormatPr defaultRowHeight="15" x14ac:dyDescent="0.25"/>
  <cols>
    <col min="1" max="1" width="19" hidden="1" customWidth="1"/>
    <col min="2" max="2" width="19" customWidth="1"/>
    <col min="3" max="3" width="107.7109375" customWidth="1"/>
    <col min="4" max="4" width="20" customWidth="1"/>
    <col min="5" max="5" width="65.85546875" customWidth="1"/>
    <col min="6" max="6" width="21.85546875" customWidth="1"/>
    <col min="7" max="7" width="20.7109375" customWidth="1"/>
    <col min="8" max="8" width="22.5703125" customWidth="1"/>
    <col min="9" max="9" width="23.42578125" customWidth="1"/>
    <col min="10" max="10" width="19.85546875" customWidth="1"/>
    <col min="11" max="11" width="21.5703125" customWidth="1"/>
    <col min="12" max="12" width="22.42578125" customWidth="1"/>
    <col min="13" max="13" width="20.28515625" bestFit="1" customWidth="1"/>
    <col min="14" max="14" width="19.85546875" customWidth="1"/>
    <col min="15" max="15" width="19.5703125" customWidth="1"/>
    <col min="16" max="16" width="17.85546875" style="4" bestFit="1" customWidth="1"/>
    <col min="17" max="17" width="11.85546875" bestFit="1" customWidth="1"/>
  </cols>
  <sheetData>
    <row r="1" spans="1:32" ht="162.75" customHeight="1" x14ac:dyDescent="0.3">
      <c r="A1" s="11"/>
      <c r="B1" s="11"/>
      <c r="C1" s="11"/>
      <c r="D1" s="11"/>
      <c r="E1" s="11"/>
      <c r="F1" s="11"/>
      <c r="G1" s="11"/>
      <c r="H1" s="11"/>
      <c r="I1" s="11"/>
      <c r="J1" s="11"/>
      <c r="K1" s="390" t="s">
        <v>769</v>
      </c>
      <c r="L1" s="390"/>
      <c r="M1" s="390"/>
      <c r="N1" s="390"/>
      <c r="O1" s="390"/>
      <c r="Y1" s="385" t="s">
        <v>7</v>
      </c>
      <c r="Z1" s="385"/>
      <c r="AA1" s="385"/>
      <c r="AB1" s="385"/>
      <c r="AC1" s="385"/>
      <c r="AD1" s="385"/>
      <c r="AE1" s="385"/>
      <c r="AF1" s="385"/>
    </row>
    <row r="2" spans="1:32" ht="58.5" customHeight="1" x14ac:dyDescent="0.3">
      <c r="A2" s="386" t="s">
        <v>706</v>
      </c>
      <c r="B2" s="386"/>
      <c r="C2" s="386"/>
      <c r="D2" s="386"/>
      <c r="E2" s="386"/>
      <c r="F2" s="386"/>
      <c r="G2" s="386"/>
      <c r="H2" s="386"/>
      <c r="I2" s="386"/>
      <c r="J2" s="386"/>
      <c r="K2" s="386"/>
      <c r="L2" s="386"/>
      <c r="M2" s="386"/>
      <c r="N2" s="386"/>
      <c r="O2" s="386"/>
    </row>
    <row r="3" spans="1:32" ht="47.25" customHeight="1" x14ac:dyDescent="0.3">
      <c r="A3" s="273"/>
      <c r="B3" s="287" t="s">
        <v>704</v>
      </c>
      <c r="C3" s="287"/>
      <c r="D3" s="287"/>
      <c r="E3" s="287"/>
      <c r="F3" s="287"/>
      <c r="G3" s="287"/>
      <c r="H3" s="287"/>
      <c r="I3" s="287"/>
      <c r="J3" s="287"/>
      <c r="K3" s="287"/>
      <c r="L3" s="287"/>
      <c r="M3" s="287"/>
      <c r="N3" s="287"/>
      <c r="O3" s="287"/>
    </row>
    <row r="4" spans="1:32" ht="60.75" customHeight="1" x14ac:dyDescent="0.3">
      <c r="A4" s="273"/>
      <c r="B4" s="287" t="s">
        <v>705</v>
      </c>
      <c r="C4" s="287"/>
      <c r="D4" s="287"/>
      <c r="E4" s="287"/>
      <c r="F4" s="287"/>
      <c r="G4" s="287"/>
      <c r="H4" s="287"/>
      <c r="I4" s="287"/>
      <c r="J4" s="287"/>
      <c r="K4" s="287"/>
      <c r="L4" s="287"/>
      <c r="M4" s="287"/>
      <c r="N4" s="287"/>
      <c r="O4" s="287"/>
    </row>
    <row r="5" spans="1:32" ht="20.25" x14ac:dyDescent="0.3">
      <c r="A5" s="11"/>
      <c r="B5" s="11"/>
      <c r="C5" s="11"/>
      <c r="D5" s="11"/>
      <c r="E5" s="11"/>
      <c r="F5" s="11"/>
      <c r="G5" s="11"/>
      <c r="H5" s="11"/>
      <c r="I5" s="11"/>
      <c r="J5" s="11"/>
      <c r="K5" s="11"/>
      <c r="L5" s="72"/>
      <c r="M5" s="72"/>
      <c r="N5" s="11"/>
      <c r="O5" s="11" t="s">
        <v>690</v>
      </c>
    </row>
    <row r="6" spans="1:32" ht="56.25" customHeight="1" x14ac:dyDescent="0.25">
      <c r="A6" s="387" t="s">
        <v>0</v>
      </c>
      <c r="B6" s="372" t="s">
        <v>1</v>
      </c>
      <c r="C6" s="373"/>
      <c r="D6" s="387" t="s">
        <v>2</v>
      </c>
      <c r="E6" s="387" t="s">
        <v>688</v>
      </c>
      <c r="F6" s="387" t="s">
        <v>3</v>
      </c>
      <c r="G6" s="393" t="s">
        <v>689</v>
      </c>
      <c r="H6" s="394"/>
      <c r="I6" s="395"/>
      <c r="J6" s="393" t="s">
        <v>691</v>
      </c>
      <c r="K6" s="394"/>
      <c r="L6" s="395"/>
      <c r="M6" s="393" t="s">
        <v>692</v>
      </c>
      <c r="N6" s="394"/>
      <c r="O6" s="394"/>
      <c r="P6" s="5"/>
      <c r="Q6" s="1"/>
      <c r="R6" s="1"/>
      <c r="S6" s="1"/>
      <c r="T6" s="1"/>
    </row>
    <row r="7" spans="1:32" ht="20.25" customHeight="1" x14ac:dyDescent="0.25">
      <c r="A7" s="388"/>
      <c r="B7" s="374"/>
      <c r="C7" s="375"/>
      <c r="D7" s="388"/>
      <c r="E7" s="388"/>
      <c r="F7" s="388"/>
      <c r="G7" s="396" t="s">
        <v>4</v>
      </c>
      <c r="H7" s="387" t="s">
        <v>5</v>
      </c>
      <c r="I7" s="387" t="s">
        <v>6</v>
      </c>
      <c r="J7" s="387" t="s">
        <v>4</v>
      </c>
      <c r="K7" s="387" t="s">
        <v>5</v>
      </c>
      <c r="L7" s="387" t="s">
        <v>6</v>
      </c>
      <c r="M7" s="387" t="s">
        <v>4</v>
      </c>
      <c r="N7" s="387" t="s">
        <v>5</v>
      </c>
      <c r="O7" s="387" t="s">
        <v>6</v>
      </c>
    </row>
    <row r="8" spans="1:32" ht="20.25" customHeight="1" x14ac:dyDescent="0.25">
      <c r="A8" s="389"/>
      <c r="B8" s="376"/>
      <c r="C8" s="377"/>
      <c r="D8" s="389"/>
      <c r="E8" s="389"/>
      <c r="F8" s="389"/>
      <c r="G8" s="397"/>
      <c r="H8" s="389"/>
      <c r="I8" s="389"/>
      <c r="J8" s="389"/>
      <c r="K8" s="389"/>
      <c r="L8" s="389"/>
      <c r="M8" s="389"/>
      <c r="N8" s="389"/>
      <c r="O8" s="389"/>
    </row>
    <row r="9" spans="1:32" ht="20.25" x14ac:dyDescent="0.25">
      <c r="A9" s="12">
        <v>1</v>
      </c>
      <c r="B9" s="378">
        <v>2</v>
      </c>
      <c r="C9" s="379"/>
      <c r="D9" s="12">
        <v>3</v>
      </c>
      <c r="E9" s="12">
        <v>4</v>
      </c>
      <c r="F9" s="12">
        <v>5</v>
      </c>
      <c r="G9" s="12">
        <v>6</v>
      </c>
      <c r="H9" s="12">
        <v>7</v>
      </c>
      <c r="I9" s="12">
        <v>8</v>
      </c>
      <c r="J9" s="12">
        <v>9</v>
      </c>
      <c r="K9" s="12">
        <v>10</v>
      </c>
      <c r="L9" s="12">
        <v>11</v>
      </c>
      <c r="M9" s="12">
        <v>12</v>
      </c>
      <c r="N9" s="12">
        <v>13</v>
      </c>
      <c r="O9" s="12">
        <v>14</v>
      </c>
    </row>
    <row r="10" spans="1:32" ht="44.25" customHeight="1" x14ac:dyDescent="0.3">
      <c r="A10" s="391" t="s">
        <v>134</v>
      </c>
      <c r="B10" s="392"/>
      <c r="C10" s="392"/>
      <c r="D10" s="392"/>
      <c r="E10" s="392"/>
      <c r="F10" s="392"/>
      <c r="G10" s="392"/>
      <c r="H10" s="392"/>
      <c r="I10" s="392"/>
      <c r="J10" s="392"/>
      <c r="K10" s="392"/>
      <c r="L10" s="392"/>
      <c r="M10" s="392"/>
      <c r="N10" s="392"/>
      <c r="O10" s="392"/>
    </row>
    <row r="11" spans="1:32" ht="141.75" x14ac:dyDescent="0.3">
      <c r="A11" s="369" t="s">
        <v>144</v>
      </c>
      <c r="B11" s="380" t="s">
        <v>8</v>
      </c>
      <c r="C11" s="381"/>
      <c r="D11" s="13"/>
      <c r="E11" s="14" t="s">
        <v>14</v>
      </c>
      <c r="F11" s="15"/>
      <c r="G11" s="16">
        <f>H11+I11</f>
        <v>430246.39</v>
      </c>
      <c r="H11" s="17">
        <f>H13+H14+H15</f>
        <v>367107.27</v>
      </c>
      <c r="I11" s="17">
        <f>I13+I14+I15</f>
        <v>63139.12</v>
      </c>
      <c r="J11" s="27">
        <f>K11+L11</f>
        <v>422749.98000000004</v>
      </c>
      <c r="K11" s="18">
        <f>K13+K14+K15</f>
        <v>366469.72000000003</v>
      </c>
      <c r="L11" s="16">
        <f>L13+L14+L15</f>
        <v>56280.260000000009</v>
      </c>
      <c r="M11" s="16">
        <f>N11+O11</f>
        <v>403969.11999999994</v>
      </c>
      <c r="N11" s="16">
        <f>N13+N14+N15</f>
        <v>352411.44999999995</v>
      </c>
      <c r="O11" s="16">
        <f>O13+O14+O15</f>
        <v>51557.67</v>
      </c>
      <c r="P11" s="54"/>
    </row>
    <row r="12" spans="1:32" ht="21" x14ac:dyDescent="0.35">
      <c r="A12" s="370"/>
      <c r="B12" s="19" t="s">
        <v>15</v>
      </c>
      <c r="C12" s="20">
        <f>G11+J11+M11</f>
        <v>1256965.49</v>
      </c>
      <c r="D12" s="21"/>
      <c r="E12" s="22"/>
      <c r="F12" s="23"/>
      <c r="G12" s="16"/>
      <c r="H12" s="17"/>
      <c r="I12" s="17"/>
      <c r="J12" s="16"/>
      <c r="K12" s="18"/>
      <c r="L12" s="17"/>
      <c r="M12" s="16"/>
      <c r="N12" s="16"/>
      <c r="O12" s="16"/>
      <c r="P12" s="68"/>
    </row>
    <row r="13" spans="1:32" ht="20.25" x14ac:dyDescent="0.3">
      <c r="A13" s="370"/>
      <c r="B13" s="24" t="s">
        <v>9</v>
      </c>
      <c r="C13" s="25">
        <f>G13+J13+M13</f>
        <v>1200275.92</v>
      </c>
      <c r="D13" s="357"/>
      <c r="E13" s="357"/>
      <c r="F13" s="15" t="s">
        <v>9</v>
      </c>
      <c r="G13" s="16">
        <f>H13+I13</f>
        <v>407543.04000000004</v>
      </c>
      <c r="H13" s="26">
        <f>H18+H74+H86+H142+H174+H206+H250+H254+H258+H270+H274+H350+H398+H362+H402+H418+H422+H426+H430+H446+H458+H462+H474</f>
        <v>367107.27</v>
      </c>
      <c r="I13" s="26">
        <f>I18+I74+I86+I142+I174+I206+I250+I254+I258+I270+I274+I350+I398+I362+I402+I418+I422+I426+I430+I446+I458+I462+I474</f>
        <v>40435.770000000004</v>
      </c>
      <c r="J13" s="16">
        <f>K13+L13</f>
        <v>407127.01</v>
      </c>
      <c r="K13" s="26">
        <f>K18+K74+K86+K142+K174+K206+K250+K254+K258+K270+K274+K350+K398+K362+K402+K418+K422+K426+K430+K446+K458+K462+K474</f>
        <v>366469.72000000003</v>
      </c>
      <c r="L13" s="26">
        <f>L18+L74+L86+L142+L174+L206+L250+L254+L258+L270+L274+L350+L398+L362+L402+L418+L422+L426+L430+L446+L458+L462+L474</f>
        <v>40657.290000000008</v>
      </c>
      <c r="M13" s="27">
        <f>N13+O13</f>
        <v>385605.86999999994</v>
      </c>
      <c r="N13" s="26">
        <f>N18+N74+N86+N142+N174+N206+N250+N254+N258+N270+N274+N350+N398+N362+N402+N418+N422+N426+N430+N446+N458+N462+N474</f>
        <v>352411.44999999995</v>
      </c>
      <c r="O13" s="26">
        <f>O18+O74+O86+O142+O174+O206+O250+O254+O258+O270+O274+O350+O398+O362+O402+O418+O422+O426+O430+O446+O458+O462+O474</f>
        <v>33194.42</v>
      </c>
      <c r="P13" s="7">
        <f>M18+M74+M86+M142+M174+M206+M250+M254+M258+M270+M274+M350+M362+M398+M402+M418+M422+M426+M430+M446+M462</f>
        <v>385605.87</v>
      </c>
    </row>
    <row r="14" spans="1:32" ht="41.25" customHeight="1" x14ac:dyDescent="0.3">
      <c r="A14" s="370"/>
      <c r="B14" s="28" t="s">
        <v>10</v>
      </c>
      <c r="C14" s="25">
        <f>G14+J14+M14</f>
        <v>40304.85</v>
      </c>
      <c r="D14" s="358"/>
      <c r="E14" s="358"/>
      <c r="F14" s="29" t="s">
        <v>10</v>
      </c>
      <c r="G14" s="16">
        <f t="shared" ref="G14:G15" si="0">H14+I14</f>
        <v>15622.98</v>
      </c>
      <c r="H14" s="26">
        <f t="shared" ref="H14:H15" si="1">H19+H75+H87+H143+H175+H207+H251+H255+H259+H271+H275+H351+H399+H363+H403+H419+H423+H427+H431+H447+H459+H463+H475</f>
        <v>0</v>
      </c>
      <c r="I14" s="26">
        <f>I19+I75+I87+I143+I175+I207+I251+I255+I259+I271+I275+I351+I399+I363+I403+I419+I423+I427+I431+I447+I463</f>
        <v>15622.98</v>
      </c>
      <c r="J14" s="16">
        <f t="shared" ref="J14:J15" si="2">K14+L14</f>
        <v>15622.97</v>
      </c>
      <c r="K14" s="26">
        <f t="shared" ref="K14:L15" si="3">K19+K75+K87+K143+K175+K207+K251+K255+K259+K271+K275+K351+K399+K363+K403+K419+K423+K427+K431+K447+K459+K463+K475</f>
        <v>0</v>
      </c>
      <c r="L14" s="26">
        <f t="shared" si="3"/>
        <v>15622.97</v>
      </c>
      <c r="M14" s="17">
        <f>N14+O14</f>
        <v>9058.9</v>
      </c>
      <c r="N14" s="26">
        <f t="shared" ref="N14:O14" si="4">N19+N75+N87+N143+N175+N207+N251+N255+N259+N271+N275+N351+N399+N363+N403+N419+N423+N427+N431+N447+N459+N463+N475</f>
        <v>0</v>
      </c>
      <c r="O14" s="26">
        <f t="shared" si="4"/>
        <v>9058.9</v>
      </c>
      <c r="P14" s="7"/>
    </row>
    <row r="15" spans="1:32" ht="20.25" x14ac:dyDescent="0.3">
      <c r="A15" s="371"/>
      <c r="B15" s="24" t="s">
        <v>11</v>
      </c>
      <c r="C15" s="25">
        <f>G15+J15+M15</f>
        <v>16384.72</v>
      </c>
      <c r="D15" s="359"/>
      <c r="E15" s="359"/>
      <c r="F15" s="15" t="s">
        <v>11</v>
      </c>
      <c r="G15" s="30">
        <f t="shared" si="0"/>
        <v>7080.37</v>
      </c>
      <c r="H15" s="26">
        <f t="shared" si="1"/>
        <v>0</v>
      </c>
      <c r="I15" s="26">
        <f>I20+I76+I88+I144+I176+I208+I252+I256+I260+I272+I276+I352+I400+I364+I404+I420+I424+I428+I432+I448+I460+I464+I476</f>
        <v>7080.37</v>
      </c>
      <c r="J15" s="30">
        <f t="shared" si="2"/>
        <v>0</v>
      </c>
      <c r="K15" s="26">
        <f t="shared" si="3"/>
        <v>0</v>
      </c>
      <c r="L15" s="26">
        <f t="shared" si="3"/>
        <v>0</v>
      </c>
      <c r="M15" s="31">
        <f t="shared" ref="M15" si="5">N15+O15</f>
        <v>9304.35</v>
      </c>
      <c r="N15" s="26">
        <f t="shared" ref="N15:O15" si="6">N20+N76+N88+N144+N176+N208+N252+N256+N260+N272+N276+N352+N400+N364+N404+N420+N424+N428+N432+N448+N460+N464+N476</f>
        <v>0</v>
      </c>
      <c r="O15" s="26">
        <f t="shared" si="6"/>
        <v>9304.35</v>
      </c>
      <c r="P15" s="7"/>
    </row>
    <row r="16" spans="1:32" ht="20.25" x14ac:dyDescent="0.3">
      <c r="A16" s="382"/>
      <c r="B16" s="383"/>
      <c r="C16" s="383"/>
      <c r="D16" s="383"/>
      <c r="E16" s="383"/>
      <c r="F16" s="383"/>
      <c r="G16" s="383"/>
      <c r="H16" s="383"/>
      <c r="I16" s="383"/>
      <c r="J16" s="383"/>
      <c r="K16" s="383"/>
      <c r="L16" s="383"/>
      <c r="M16" s="383"/>
      <c r="N16" s="383"/>
      <c r="O16" s="384"/>
      <c r="P16" s="7"/>
    </row>
    <row r="17" spans="1:16" ht="76.5" customHeight="1" x14ac:dyDescent="0.3">
      <c r="A17" s="357"/>
      <c r="B17" s="316" t="s">
        <v>20</v>
      </c>
      <c r="C17" s="317"/>
      <c r="D17" s="354" t="s">
        <v>12</v>
      </c>
      <c r="E17" s="301" t="s">
        <v>13</v>
      </c>
      <c r="F17" s="32"/>
      <c r="G17" s="33">
        <f t="shared" ref="G17:O17" si="7">G18+G19+G20</f>
        <v>130494</v>
      </c>
      <c r="H17" s="33">
        <f t="shared" si="7"/>
        <v>130444</v>
      </c>
      <c r="I17" s="33">
        <f t="shared" si="7"/>
        <v>50</v>
      </c>
      <c r="J17" s="33">
        <f t="shared" si="7"/>
        <v>129911.82</v>
      </c>
      <c r="K17" s="33">
        <f t="shared" si="7"/>
        <v>129899.82</v>
      </c>
      <c r="L17" s="33">
        <f>L18+L19+L20</f>
        <v>12</v>
      </c>
      <c r="M17" s="33">
        <f>M18+M19+M20</f>
        <v>126514.87000000001</v>
      </c>
      <c r="N17" s="33">
        <f t="shared" si="7"/>
        <v>126503.64000000001</v>
      </c>
      <c r="O17" s="33">
        <f t="shared" si="7"/>
        <v>11.23</v>
      </c>
      <c r="P17" s="7"/>
    </row>
    <row r="18" spans="1:16" ht="30" customHeight="1" x14ac:dyDescent="0.3">
      <c r="A18" s="358"/>
      <c r="B18" s="310" t="s">
        <v>9</v>
      </c>
      <c r="C18" s="311"/>
      <c r="D18" s="355"/>
      <c r="E18" s="302"/>
      <c r="F18" s="34" t="s">
        <v>9</v>
      </c>
      <c r="G18" s="16">
        <f>H18+I18</f>
        <v>130494</v>
      </c>
      <c r="H18" s="16">
        <f>H22+H26+H30+H34+H38+H42+H46+H50+H54+H58+H62+H66+H70</f>
        <v>130444</v>
      </c>
      <c r="I18" s="16">
        <f>I22+I26+I30+I34+I38+I42+I46+I50+I54+I58+I62+I66</f>
        <v>50</v>
      </c>
      <c r="J18" s="16">
        <f>K18+L18</f>
        <v>129911.82</v>
      </c>
      <c r="K18" s="16">
        <f>K22+K26+K30+K34+K38+K42+K46+K50+K54+K58+K62+K66+K70</f>
        <v>129899.82</v>
      </c>
      <c r="L18" s="16">
        <f>L22+L26+L30+L34+L38+L42+L46+L50+L54+L58+L62+L66</f>
        <v>12</v>
      </c>
      <c r="M18" s="16">
        <f>N18+O18</f>
        <v>126514.87000000001</v>
      </c>
      <c r="N18" s="16">
        <f>N22+N26+N30+N34+N38+N42+N46+N50+N54+N58+N62+N66+N69</f>
        <v>126503.64000000001</v>
      </c>
      <c r="O18" s="16">
        <f>O22+O26+O30+O34+O38+O42+O46+O50+O54+O58+O62+O66</f>
        <v>11.23</v>
      </c>
      <c r="P18" s="6"/>
    </row>
    <row r="19" spans="1:16" ht="38.25" customHeight="1" x14ac:dyDescent="0.3">
      <c r="A19" s="358"/>
      <c r="B19" s="312" t="s">
        <v>10</v>
      </c>
      <c r="C19" s="313"/>
      <c r="D19" s="355"/>
      <c r="E19" s="302"/>
      <c r="F19" s="35" t="s">
        <v>10</v>
      </c>
      <c r="G19" s="210">
        <f t="shared" ref="G19:G20" si="8">H19+I19</f>
        <v>0</v>
      </c>
      <c r="H19" s="210">
        <f t="shared" ref="H19:I19" si="9">H23+H27+H31+H35+H39+H43+H47+H51+H55+H59+H63+H67</f>
        <v>0</v>
      </c>
      <c r="I19" s="210">
        <f t="shared" si="9"/>
        <v>0</v>
      </c>
      <c r="J19" s="210">
        <f t="shared" ref="J19:J20" si="10">K19+L19</f>
        <v>0</v>
      </c>
      <c r="K19" s="210">
        <f t="shared" ref="K19:L19" si="11">K23+K27+K31+K35+K39+K43+K47+K51+K55+K59+K63+K67</f>
        <v>0</v>
      </c>
      <c r="L19" s="210">
        <f t="shared" si="11"/>
        <v>0</v>
      </c>
      <c r="M19" s="210">
        <f t="shared" ref="M19:M20" si="12">N19+O19</f>
        <v>0</v>
      </c>
      <c r="N19" s="210">
        <f t="shared" ref="N19:O19" si="13">N23+N27+N31+N35+N39+N43+N47+N51+N55+N59+N63+N67</f>
        <v>0</v>
      </c>
      <c r="O19" s="210">
        <f t="shared" si="13"/>
        <v>0</v>
      </c>
      <c r="P19" s="6"/>
    </row>
    <row r="20" spans="1:16" ht="24.75" customHeight="1" x14ac:dyDescent="0.3">
      <c r="A20" s="359"/>
      <c r="B20" s="310" t="s">
        <v>11</v>
      </c>
      <c r="C20" s="311"/>
      <c r="D20" s="356"/>
      <c r="E20" s="303"/>
      <c r="F20" s="34" t="s">
        <v>11</v>
      </c>
      <c r="G20" s="210">
        <f t="shared" si="8"/>
        <v>0</v>
      </c>
      <c r="H20" s="210">
        <f t="shared" ref="H20:I20" si="14">H24+H28+H32+H36+H40+H44+H48+H52+H56+H60+H64+H68</f>
        <v>0</v>
      </c>
      <c r="I20" s="210">
        <f t="shared" si="14"/>
        <v>0</v>
      </c>
      <c r="J20" s="210">
        <f t="shared" si="10"/>
        <v>0</v>
      </c>
      <c r="K20" s="210">
        <f t="shared" ref="K20:L20" si="15">K24+K28+K32+K36+K40+K44+K48+K52+K56+K60+K64+K68</f>
        <v>0</v>
      </c>
      <c r="L20" s="210">
        <f t="shared" si="15"/>
        <v>0</v>
      </c>
      <c r="M20" s="210">
        <f t="shared" si="12"/>
        <v>0</v>
      </c>
      <c r="N20" s="210">
        <f t="shared" ref="N20:O20" si="16">N24+N28+N32+N36+N40+N44+N48+N52+N56+N60+N64+N68</f>
        <v>0</v>
      </c>
      <c r="O20" s="210">
        <f t="shared" si="16"/>
        <v>0</v>
      </c>
      <c r="P20" s="6"/>
    </row>
    <row r="21" spans="1:16" ht="61.5" customHeight="1" x14ac:dyDescent="0.3">
      <c r="A21" s="36"/>
      <c r="B21" s="314" t="s">
        <v>16</v>
      </c>
      <c r="C21" s="315"/>
      <c r="D21" s="360"/>
      <c r="E21" s="350"/>
      <c r="F21" s="37"/>
      <c r="G21" s="211">
        <f>G22+G23+G24</f>
        <v>0</v>
      </c>
      <c r="H21" s="211">
        <f t="shared" ref="H21:I21" si="17">H22+H23+H24</f>
        <v>0</v>
      </c>
      <c r="I21" s="211">
        <f t="shared" si="17"/>
        <v>0</v>
      </c>
      <c r="J21" s="211">
        <f>J22+J23+J24</f>
        <v>0</v>
      </c>
      <c r="K21" s="211">
        <f t="shared" ref="K21" si="18">K22+K23+K24</f>
        <v>0</v>
      </c>
      <c r="L21" s="211">
        <f t="shared" ref="L21" si="19">L22+L23+L24</f>
        <v>0</v>
      </c>
      <c r="M21" s="211">
        <f>M22+M23+M24</f>
        <v>0</v>
      </c>
      <c r="N21" s="211">
        <f t="shared" ref="N21" si="20">N22+N23+N24</f>
        <v>0</v>
      </c>
      <c r="O21" s="211">
        <f t="shared" ref="O21" si="21">O22+O23+O24</f>
        <v>0</v>
      </c>
      <c r="P21" s="6"/>
    </row>
    <row r="22" spans="1:16" ht="24.75" customHeight="1" x14ac:dyDescent="0.3">
      <c r="A22" s="36"/>
      <c r="B22" s="294" t="s">
        <v>9</v>
      </c>
      <c r="C22" s="295"/>
      <c r="D22" s="361"/>
      <c r="E22" s="351"/>
      <c r="F22" s="39" t="s">
        <v>9</v>
      </c>
      <c r="G22" s="212">
        <f>H22+I22</f>
        <v>0</v>
      </c>
      <c r="H22" s="211"/>
      <c r="I22" s="211"/>
      <c r="J22" s="212">
        <f>K22+L22</f>
        <v>0</v>
      </c>
      <c r="K22" s="211"/>
      <c r="L22" s="211"/>
      <c r="M22" s="212">
        <f>N22+O22</f>
        <v>0</v>
      </c>
      <c r="N22" s="211"/>
      <c r="O22" s="211">
        <f>30000-30000</f>
        <v>0</v>
      </c>
      <c r="P22" s="6"/>
    </row>
    <row r="23" spans="1:16" ht="40.5" x14ac:dyDescent="0.3">
      <c r="A23" s="36"/>
      <c r="B23" s="296" t="s">
        <v>10</v>
      </c>
      <c r="C23" s="297"/>
      <c r="D23" s="361"/>
      <c r="E23" s="351"/>
      <c r="F23" s="41" t="s">
        <v>10</v>
      </c>
      <c r="G23" s="212">
        <f t="shared" ref="G23:G24" si="22">H23+I23</f>
        <v>0</v>
      </c>
      <c r="H23" s="211"/>
      <c r="I23" s="211"/>
      <c r="J23" s="212">
        <f>K23+L23</f>
        <v>0</v>
      </c>
      <c r="K23" s="211"/>
      <c r="L23" s="211"/>
      <c r="M23" s="212">
        <f t="shared" ref="M23:M24" si="23">N23+O23</f>
        <v>0</v>
      </c>
      <c r="N23" s="211"/>
      <c r="O23" s="211"/>
      <c r="P23" s="6"/>
    </row>
    <row r="24" spans="1:16" ht="24.75" customHeight="1" x14ac:dyDescent="0.3">
      <c r="A24" s="36"/>
      <c r="B24" s="294" t="s">
        <v>11</v>
      </c>
      <c r="C24" s="295"/>
      <c r="D24" s="362"/>
      <c r="E24" s="352"/>
      <c r="F24" s="39" t="s">
        <v>11</v>
      </c>
      <c r="G24" s="212">
        <f t="shared" si="22"/>
        <v>0</v>
      </c>
      <c r="H24" s="211"/>
      <c r="I24" s="211"/>
      <c r="J24" s="212">
        <f t="shared" ref="J24" si="24">K24+L24</f>
        <v>0</v>
      </c>
      <c r="K24" s="211"/>
      <c r="L24" s="211"/>
      <c r="M24" s="212">
        <f t="shared" si="23"/>
        <v>0</v>
      </c>
      <c r="N24" s="211"/>
      <c r="O24" s="211"/>
      <c r="P24" s="6"/>
    </row>
    <row r="25" spans="1:16" ht="51.75" customHeight="1" x14ac:dyDescent="0.3">
      <c r="A25" s="36"/>
      <c r="B25" s="314" t="s">
        <v>17</v>
      </c>
      <c r="C25" s="315"/>
      <c r="D25" s="360"/>
      <c r="E25" s="366" t="s">
        <v>725</v>
      </c>
      <c r="F25" s="37"/>
      <c r="G25" s="216">
        <f>G26+G27+G28</f>
        <v>60180</v>
      </c>
      <c r="H25" s="216">
        <f t="shared" ref="H25" si="25">H26+H27+H28</f>
        <v>60180</v>
      </c>
      <c r="I25" s="216">
        <f t="shared" ref="I25" si="26">I26+I27+I28</f>
        <v>0</v>
      </c>
      <c r="J25" s="216">
        <f>J26+J27+J28</f>
        <v>59689.17</v>
      </c>
      <c r="K25" s="216">
        <f>K26+K27+K28</f>
        <v>59689.17</v>
      </c>
      <c r="L25" s="216">
        <f>L26+L27+L28</f>
        <v>0</v>
      </c>
      <c r="M25" s="216">
        <f>M26+M27+M28</f>
        <v>57203.19</v>
      </c>
      <c r="N25" s="216">
        <f t="shared" ref="N25" si="27">N26+N27+N28</f>
        <v>57203.19</v>
      </c>
      <c r="O25" s="216">
        <f t="shared" ref="O25" si="28">O26+O27+O28</f>
        <v>0</v>
      </c>
      <c r="P25" s="6"/>
    </row>
    <row r="26" spans="1:16" ht="24.75" customHeight="1" x14ac:dyDescent="0.3">
      <c r="A26" s="36"/>
      <c r="B26" s="294" t="s">
        <v>9</v>
      </c>
      <c r="C26" s="295"/>
      <c r="D26" s="361"/>
      <c r="E26" s="367"/>
      <c r="F26" s="39" t="s">
        <v>9</v>
      </c>
      <c r="G26" s="215">
        <f>H26+I26</f>
        <v>60180</v>
      </c>
      <c r="H26" s="216">
        <v>60180</v>
      </c>
      <c r="I26" s="216"/>
      <c r="J26" s="215">
        <f>K26+L26</f>
        <v>59689.17</v>
      </c>
      <c r="K26" s="215">
        <f>59689.17+1.8-1.8</f>
        <v>59689.17</v>
      </c>
      <c r="L26" s="216"/>
      <c r="M26" s="215">
        <f>N26+O26</f>
        <v>57203.19</v>
      </c>
      <c r="N26" s="216">
        <f>58146.35-943.14-0.02</f>
        <v>57203.19</v>
      </c>
      <c r="O26" s="216"/>
      <c r="P26" s="6"/>
    </row>
    <row r="27" spans="1:16" ht="40.5" customHeight="1" x14ac:dyDescent="0.35">
      <c r="A27" s="36"/>
      <c r="B27" s="296" t="s">
        <v>10</v>
      </c>
      <c r="C27" s="297"/>
      <c r="D27" s="361"/>
      <c r="E27" s="367"/>
      <c r="F27" s="41" t="s">
        <v>10</v>
      </c>
      <c r="G27" s="215">
        <f t="shared" ref="G27:G28" si="29">H27+I27</f>
        <v>0</v>
      </c>
      <c r="H27" s="216">
        <v>0</v>
      </c>
      <c r="I27" s="216"/>
      <c r="J27" s="215">
        <f>K27+L27</f>
        <v>0</v>
      </c>
      <c r="K27" s="218"/>
      <c r="L27" s="216"/>
      <c r="M27" s="215">
        <f t="shared" ref="M27:M28" si="30">N27+O27</f>
        <v>0</v>
      </c>
      <c r="N27" s="216">
        <v>0</v>
      </c>
      <c r="O27" s="216">
        <v>0</v>
      </c>
      <c r="P27" s="6"/>
    </row>
    <row r="28" spans="1:16" ht="160.5" customHeight="1" x14ac:dyDescent="0.3">
      <c r="A28" s="36"/>
      <c r="B28" s="294" t="s">
        <v>11</v>
      </c>
      <c r="C28" s="295"/>
      <c r="D28" s="362"/>
      <c r="E28" s="368"/>
      <c r="F28" s="39" t="s">
        <v>11</v>
      </c>
      <c r="G28" s="215">
        <f t="shared" si="29"/>
        <v>0</v>
      </c>
      <c r="H28" s="216">
        <f>0</f>
        <v>0</v>
      </c>
      <c r="I28" s="216"/>
      <c r="J28" s="215">
        <f t="shared" ref="J28" si="31">K28+L28</f>
        <v>0</v>
      </c>
      <c r="K28" s="216">
        <v>0</v>
      </c>
      <c r="L28" s="216"/>
      <c r="M28" s="215">
        <f t="shared" si="30"/>
        <v>0</v>
      </c>
      <c r="N28" s="216">
        <v>0</v>
      </c>
      <c r="O28" s="216"/>
      <c r="P28" s="6"/>
    </row>
    <row r="29" spans="1:16" ht="75.75" customHeight="1" x14ac:dyDescent="0.3">
      <c r="A29" s="36"/>
      <c r="B29" s="314" t="s">
        <v>18</v>
      </c>
      <c r="C29" s="315"/>
      <c r="D29" s="360"/>
      <c r="E29" s="401" t="s">
        <v>724</v>
      </c>
      <c r="F29" s="37"/>
      <c r="G29" s="216">
        <f>G30+G31+G32</f>
        <v>69500</v>
      </c>
      <c r="H29" s="216">
        <f t="shared" ref="H29" si="32">H30+H31+H32</f>
        <v>69500</v>
      </c>
      <c r="I29" s="216">
        <f t="shared" ref="I29" si="33">I30+I31+I32</f>
        <v>0</v>
      </c>
      <c r="J29" s="216">
        <f>J30+J31+J32</f>
        <v>69455.02</v>
      </c>
      <c r="K29" s="216">
        <f t="shared" ref="K29" si="34">K30+K31+K32</f>
        <v>69455.02</v>
      </c>
      <c r="L29" s="216">
        <f t="shared" ref="L29" si="35">L30+L31+L32</f>
        <v>0</v>
      </c>
      <c r="M29" s="216">
        <f>M30+M31+M32</f>
        <v>68607.710000000006</v>
      </c>
      <c r="N29" s="216">
        <f t="shared" ref="N29" si="36">N30+N31+N32</f>
        <v>68607.710000000006</v>
      </c>
      <c r="O29" s="216">
        <f t="shared" ref="O29" si="37">O30+O31+O32</f>
        <v>0</v>
      </c>
      <c r="P29" s="6"/>
    </row>
    <row r="30" spans="1:16" ht="24.75" customHeight="1" x14ac:dyDescent="0.3">
      <c r="A30" s="36"/>
      <c r="B30" s="294" t="s">
        <v>9</v>
      </c>
      <c r="C30" s="295"/>
      <c r="D30" s="361"/>
      <c r="E30" s="402"/>
      <c r="F30" s="39" t="s">
        <v>9</v>
      </c>
      <c r="G30" s="215">
        <f>H30+I30</f>
        <v>69500</v>
      </c>
      <c r="H30" s="216">
        <v>69500</v>
      </c>
      <c r="I30" s="216"/>
      <c r="J30" s="215">
        <f>K30+L30</f>
        <v>69455.02</v>
      </c>
      <c r="K30" s="216">
        <v>69455.02</v>
      </c>
      <c r="L30" s="216"/>
      <c r="M30" s="215">
        <f>N30+O30</f>
        <v>68607.710000000006</v>
      </c>
      <c r="N30" s="216">
        <f>68396.57+211.14</f>
        <v>68607.710000000006</v>
      </c>
      <c r="O30" s="216"/>
      <c r="P30" s="6"/>
    </row>
    <row r="31" spans="1:16" ht="35.25" customHeight="1" x14ac:dyDescent="0.3">
      <c r="A31" s="36"/>
      <c r="B31" s="296" t="s">
        <v>10</v>
      </c>
      <c r="C31" s="297"/>
      <c r="D31" s="361"/>
      <c r="E31" s="402"/>
      <c r="F31" s="41" t="s">
        <v>10</v>
      </c>
      <c r="G31" s="215">
        <f t="shared" ref="G31:G32" si="38">H31+I31</f>
        <v>0</v>
      </c>
      <c r="H31" s="216"/>
      <c r="I31" s="216"/>
      <c r="J31" s="215">
        <f t="shared" ref="J31:J32" si="39">K31+L31</f>
        <v>0</v>
      </c>
      <c r="K31" s="216"/>
      <c r="L31" s="216"/>
      <c r="M31" s="215">
        <f t="shared" ref="M31:M32" si="40">N31+O31</f>
        <v>0</v>
      </c>
      <c r="N31" s="216"/>
      <c r="O31" s="216"/>
      <c r="P31" s="6"/>
    </row>
    <row r="32" spans="1:16" ht="243" customHeight="1" x14ac:dyDescent="0.3">
      <c r="A32" s="36"/>
      <c r="B32" s="294" t="s">
        <v>11</v>
      </c>
      <c r="C32" s="295"/>
      <c r="D32" s="362"/>
      <c r="E32" s="403"/>
      <c r="F32" s="39" t="s">
        <v>11</v>
      </c>
      <c r="G32" s="215">
        <f t="shared" si="38"/>
        <v>0</v>
      </c>
      <c r="H32" s="216"/>
      <c r="I32" s="216"/>
      <c r="J32" s="215">
        <f t="shared" si="39"/>
        <v>0</v>
      </c>
      <c r="K32" s="216"/>
      <c r="L32" s="216"/>
      <c r="M32" s="215">
        <f t="shared" si="40"/>
        <v>0</v>
      </c>
      <c r="N32" s="216"/>
      <c r="O32" s="216"/>
      <c r="P32" s="6"/>
    </row>
    <row r="33" spans="1:16" ht="43.5" customHeight="1" x14ac:dyDescent="0.3">
      <c r="A33" s="36"/>
      <c r="B33" s="292" t="s">
        <v>22</v>
      </c>
      <c r="C33" s="293"/>
      <c r="D33" s="360"/>
      <c r="E33" s="366" t="s">
        <v>728</v>
      </c>
      <c r="F33" s="37"/>
      <c r="G33" s="216">
        <f>G34+G35+G36</f>
        <v>73</v>
      </c>
      <c r="H33" s="216">
        <f t="shared" ref="H33" si="41">H34+H35+H36</f>
        <v>73</v>
      </c>
      <c r="I33" s="216">
        <f>I34+I35+I36</f>
        <v>0</v>
      </c>
      <c r="J33" s="216">
        <f>J34+J35+J36</f>
        <v>72.28</v>
      </c>
      <c r="K33" s="216">
        <f t="shared" ref="K33" si="42">K34+K35+K36</f>
        <v>72.28</v>
      </c>
      <c r="L33" s="216">
        <f t="shared" ref="L33" si="43">L34+L35+L36</f>
        <v>0</v>
      </c>
      <c r="M33" s="216">
        <f>M34+M35+M36</f>
        <v>72.28</v>
      </c>
      <c r="N33" s="216">
        <f t="shared" ref="N33" si="44">N34+N35+N36</f>
        <v>72.28</v>
      </c>
      <c r="O33" s="216">
        <f t="shared" ref="O33" si="45">O34+O35+O36</f>
        <v>0</v>
      </c>
      <c r="P33" s="6"/>
    </row>
    <row r="34" spans="1:16" ht="24.75" customHeight="1" x14ac:dyDescent="0.3">
      <c r="A34" s="36"/>
      <c r="B34" s="294" t="s">
        <v>9</v>
      </c>
      <c r="C34" s="295"/>
      <c r="D34" s="361"/>
      <c r="E34" s="367"/>
      <c r="F34" s="39" t="s">
        <v>9</v>
      </c>
      <c r="G34" s="216">
        <f>H34+I34</f>
        <v>73</v>
      </c>
      <c r="H34" s="216">
        <v>73</v>
      </c>
      <c r="I34" s="216"/>
      <c r="J34" s="216">
        <f>K34+L34</f>
        <v>72.28</v>
      </c>
      <c r="K34" s="216">
        <v>72.28</v>
      </c>
      <c r="L34" s="216"/>
      <c r="M34" s="216">
        <f>N34+O34</f>
        <v>72.28</v>
      </c>
      <c r="N34" s="216">
        <v>72.28</v>
      </c>
      <c r="O34" s="216"/>
      <c r="P34" s="6"/>
    </row>
    <row r="35" spans="1:16" ht="40.5" customHeight="1" x14ac:dyDescent="0.3">
      <c r="A35" s="36"/>
      <c r="B35" s="296" t="s">
        <v>10</v>
      </c>
      <c r="C35" s="297"/>
      <c r="D35" s="361"/>
      <c r="E35" s="367"/>
      <c r="F35" s="41" t="s">
        <v>10</v>
      </c>
      <c r="G35" s="216">
        <f>H35+I35</f>
        <v>0</v>
      </c>
      <c r="H35" s="216"/>
      <c r="I35" s="216"/>
      <c r="J35" s="216">
        <f>K35+L35</f>
        <v>0</v>
      </c>
      <c r="K35" s="216"/>
      <c r="L35" s="216"/>
      <c r="M35" s="216">
        <f>N35+O35</f>
        <v>0</v>
      </c>
      <c r="N35" s="216"/>
      <c r="O35" s="216"/>
      <c r="P35" s="6"/>
    </row>
    <row r="36" spans="1:16" ht="24.75" customHeight="1" x14ac:dyDescent="0.3">
      <c r="A36" s="36"/>
      <c r="B36" s="294" t="s">
        <v>11</v>
      </c>
      <c r="C36" s="295"/>
      <c r="D36" s="362"/>
      <c r="E36" s="368"/>
      <c r="F36" s="39" t="s">
        <v>11</v>
      </c>
      <c r="G36" s="216">
        <f t="shared" ref="G36" si="46">H36+I36</f>
        <v>0</v>
      </c>
      <c r="H36" s="216"/>
      <c r="I36" s="216"/>
      <c r="J36" s="216">
        <f t="shared" ref="J36" si="47">K36+L36</f>
        <v>0</v>
      </c>
      <c r="K36" s="216"/>
      <c r="L36" s="216"/>
      <c r="M36" s="216">
        <f t="shared" ref="M36" si="48">N36+O36</f>
        <v>0</v>
      </c>
      <c r="N36" s="216"/>
      <c r="O36" s="216"/>
      <c r="P36" s="6"/>
    </row>
    <row r="37" spans="1:16" ht="50.25" customHeight="1" x14ac:dyDescent="0.3">
      <c r="A37" s="36"/>
      <c r="B37" s="292" t="s">
        <v>19</v>
      </c>
      <c r="C37" s="293"/>
      <c r="D37" s="360"/>
      <c r="E37" s="366" t="s">
        <v>726</v>
      </c>
      <c r="F37" s="37"/>
      <c r="G37" s="216">
        <f>G38+G39+G40</f>
        <v>60</v>
      </c>
      <c r="H37" s="216">
        <f t="shared" ref="H37" si="49">H38+H39+H40</f>
        <v>60</v>
      </c>
      <c r="I37" s="216">
        <f t="shared" ref="I37" si="50">I38+I39+I40</f>
        <v>0</v>
      </c>
      <c r="J37" s="216">
        <f>J38+J39+J40</f>
        <v>58</v>
      </c>
      <c r="K37" s="216">
        <f t="shared" ref="K37" si="51">K38+K39+K40</f>
        <v>58</v>
      </c>
      <c r="L37" s="216">
        <f t="shared" ref="L37" si="52">L38+L39+L40</f>
        <v>0</v>
      </c>
      <c r="M37" s="216">
        <f>M38+M39+M40</f>
        <v>58</v>
      </c>
      <c r="N37" s="216">
        <f t="shared" ref="N37" si="53">N38+N39+N40</f>
        <v>58</v>
      </c>
      <c r="O37" s="216">
        <f t="shared" ref="O37" si="54">O38+O39+O40</f>
        <v>0</v>
      </c>
      <c r="P37" s="6"/>
    </row>
    <row r="38" spans="1:16" ht="24.75" customHeight="1" x14ac:dyDescent="0.3">
      <c r="A38" s="36"/>
      <c r="B38" s="294" t="s">
        <v>9</v>
      </c>
      <c r="C38" s="295"/>
      <c r="D38" s="361"/>
      <c r="E38" s="367"/>
      <c r="F38" s="39" t="s">
        <v>9</v>
      </c>
      <c r="G38" s="216">
        <f>H38+I38</f>
        <v>60</v>
      </c>
      <c r="H38" s="216">
        <v>60</v>
      </c>
      <c r="I38" s="216"/>
      <c r="J38" s="216">
        <f>K38+L38</f>
        <v>58</v>
      </c>
      <c r="K38" s="216">
        <v>58</v>
      </c>
      <c r="L38" s="216"/>
      <c r="M38" s="216">
        <f>N38+O38</f>
        <v>58</v>
      </c>
      <c r="N38" s="216">
        <v>58</v>
      </c>
      <c r="O38" s="216">
        <f>8702-8702</f>
        <v>0</v>
      </c>
      <c r="P38" s="6"/>
    </row>
    <row r="39" spans="1:16" ht="33.75" customHeight="1" x14ac:dyDescent="0.3">
      <c r="A39" s="36"/>
      <c r="B39" s="296" t="s">
        <v>10</v>
      </c>
      <c r="C39" s="297"/>
      <c r="D39" s="361"/>
      <c r="E39" s="367"/>
      <c r="F39" s="41" t="s">
        <v>10</v>
      </c>
      <c r="G39" s="216">
        <f>H39+I39</f>
        <v>0</v>
      </c>
      <c r="H39" s="216"/>
      <c r="I39" s="216"/>
      <c r="J39" s="216">
        <f>K39+L39</f>
        <v>0</v>
      </c>
      <c r="K39" s="216"/>
      <c r="L39" s="216"/>
      <c r="M39" s="216">
        <f>N39+O39</f>
        <v>0</v>
      </c>
      <c r="N39" s="216"/>
      <c r="O39" s="216"/>
      <c r="P39" s="6"/>
    </row>
    <row r="40" spans="1:16" ht="24.75" customHeight="1" x14ac:dyDescent="0.3">
      <c r="A40" s="36"/>
      <c r="B40" s="294" t="s">
        <v>11</v>
      </c>
      <c r="C40" s="295"/>
      <c r="D40" s="362"/>
      <c r="E40" s="368"/>
      <c r="F40" s="39" t="s">
        <v>11</v>
      </c>
      <c r="G40" s="211">
        <f t="shared" ref="G40" si="55">H40+I40</f>
        <v>0</v>
      </c>
      <c r="H40" s="211"/>
      <c r="I40" s="211"/>
      <c r="J40" s="211">
        <f t="shared" ref="J40" si="56">K40+L40</f>
        <v>0</v>
      </c>
      <c r="K40" s="211"/>
      <c r="L40" s="211"/>
      <c r="M40" s="211">
        <f t="shared" ref="M40" si="57">N40+O40</f>
        <v>0</v>
      </c>
      <c r="N40" s="211"/>
      <c r="O40" s="211"/>
      <c r="P40" s="6"/>
    </row>
    <row r="41" spans="1:16" ht="51.75" customHeight="1" x14ac:dyDescent="0.3">
      <c r="A41" s="36"/>
      <c r="B41" s="292" t="s">
        <v>21</v>
      </c>
      <c r="C41" s="293"/>
      <c r="D41" s="360"/>
      <c r="E41" s="401" t="s">
        <v>727</v>
      </c>
      <c r="F41" s="37"/>
      <c r="G41" s="216">
        <f>G42+G43+G44</f>
        <v>430</v>
      </c>
      <c r="H41" s="216">
        <f t="shared" ref="H41" si="58">H42+H43+H44</f>
        <v>430</v>
      </c>
      <c r="I41" s="216">
        <f t="shared" ref="I41" si="59">I42+I43+I44</f>
        <v>0</v>
      </c>
      <c r="J41" s="216">
        <f>J42+J43+J44</f>
        <v>427.83</v>
      </c>
      <c r="K41" s="216">
        <f t="shared" ref="K41" si="60">K42+K43+K44</f>
        <v>427.83</v>
      </c>
      <c r="L41" s="216">
        <f t="shared" ref="L41" si="61">L42+L43+L44</f>
        <v>0</v>
      </c>
      <c r="M41" s="216">
        <f>M42+M43+M44</f>
        <v>373.69</v>
      </c>
      <c r="N41" s="216">
        <f t="shared" ref="N41" si="62">N42+N43+N44</f>
        <v>373.69</v>
      </c>
      <c r="O41" s="216">
        <f t="shared" ref="O41" si="63">O42+O43+O44</f>
        <v>0</v>
      </c>
      <c r="P41" s="6"/>
    </row>
    <row r="42" spans="1:16" ht="24.75" customHeight="1" x14ac:dyDescent="0.3">
      <c r="A42" s="36"/>
      <c r="B42" s="294" t="s">
        <v>9</v>
      </c>
      <c r="C42" s="295"/>
      <c r="D42" s="361"/>
      <c r="E42" s="402"/>
      <c r="F42" s="39" t="s">
        <v>9</v>
      </c>
      <c r="G42" s="216">
        <f>H42+I42</f>
        <v>430</v>
      </c>
      <c r="H42" s="216">
        <v>430</v>
      </c>
      <c r="I42" s="216"/>
      <c r="J42" s="216">
        <f>K42+L42</f>
        <v>427.83</v>
      </c>
      <c r="K42" s="216">
        <v>427.83</v>
      </c>
      <c r="L42" s="216"/>
      <c r="M42" s="216">
        <f>N42+O42</f>
        <v>373.69</v>
      </c>
      <c r="N42" s="216">
        <v>373.69</v>
      </c>
      <c r="O42" s="216"/>
      <c r="P42" s="6"/>
    </row>
    <row r="43" spans="1:16" ht="38.25" customHeight="1" x14ac:dyDescent="0.3">
      <c r="A43" s="36"/>
      <c r="B43" s="296" t="s">
        <v>10</v>
      </c>
      <c r="C43" s="297"/>
      <c r="D43" s="361"/>
      <c r="E43" s="402"/>
      <c r="F43" s="41" t="s">
        <v>10</v>
      </c>
      <c r="G43" s="216">
        <f>H43+I43</f>
        <v>0</v>
      </c>
      <c r="H43" s="216"/>
      <c r="I43" s="216"/>
      <c r="J43" s="216">
        <f>K43+L43</f>
        <v>0</v>
      </c>
      <c r="K43" s="216"/>
      <c r="L43" s="216"/>
      <c r="M43" s="216">
        <f>N43+O43</f>
        <v>0</v>
      </c>
      <c r="N43" s="216"/>
      <c r="O43" s="216"/>
      <c r="P43" s="6"/>
    </row>
    <row r="44" spans="1:16" ht="24.75" customHeight="1" x14ac:dyDescent="0.3">
      <c r="A44" s="36"/>
      <c r="B44" s="294" t="s">
        <v>11</v>
      </c>
      <c r="C44" s="295"/>
      <c r="D44" s="362"/>
      <c r="E44" s="403"/>
      <c r="F44" s="39" t="s">
        <v>11</v>
      </c>
      <c r="G44" s="216">
        <f t="shared" ref="G44" si="64">H44+I44</f>
        <v>0</v>
      </c>
      <c r="H44" s="216"/>
      <c r="I44" s="216"/>
      <c r="J44" s="216">
        <f t="shared" ref="J44" si="65">K44+L44</f>
        <v>0</v>
      </c>
      <c r="K44" s="216"/>
      <c r="L44" s="216"/>
      <c r="M44" s="216">
        <f t="shared" ref="M44" si="66">N44+O44</f>
        <v>0</v>
      </c>
      <c r="N44" s="216"/>
      <c r="O44" s="216"/>
      <c r="P44" s="6"/>
    </row>
    <row r="45" spans="1:16" ht="54.75" customHeight="1" x14ac:dyDescent="0.3">
      <c r="A45" s="36"/>
      <c r="B45" s="292" t="s">
        <v>23</v>
      </c>
      <c r="C45" s="293"/>
      <c r="D45" s="360"/>
      <c r="E45" s="398"/>
      <c r="F45" s="37"/>
      <c r="G45" s="216">
        <f>G46+G47+G48</f>
        <v>0</v>
      </c>
      <c r="H45" s="216">
        <f t="shared" ref="H45" si="67">H46+H47+H48</f>
        <v>0</v>
      </c>
      <c r="I45" s="216">
        <f t="shared" ref="I45" si="68">I46+I47+I48</f>
        <v>0</v>
      </c>
      <c r="J45" s="216">
        <f>J46+J47+J48</f>
        <v>0</v>
      </c>
      <c r="K45" s="216">
        <f t="shared" ref="K45" si="69">K46+K47+K48</f>
        <v>0</v>
      </c>
      <c r="L45" s="216">
        <f t="shared" ref="L45" si="70">L46+L47+L48</f>
        <v>0</v>
      </c>
      <c r="M45" s="216">
        <f>M46+M47+M48</f>
        <v>0</v>
      </c>
      <c r="N45" s="216">
        <f t="shared" ref="N45" si="71">N46+N47+N48</f>
        <v>0</v>
      </c>
      <c r="O45" s="216">
        <f t="shared" ref="O45" si="72">O46+O47+O48</f>
        <v>0</v>
      </c>
      <c r="P45" s="6"/>
    </row>
    <row r="46" spans="1:16" ht="30" customHeight="1" x14ac:dyDescent="0.3">
      <c r="A46" s="36"/>
      <c r="B46" s="294" t="s">
        <v>9</v>
      </c>
      <c r="C46" s="295"/>
      <c r="D46" s="361"/>
      <c r="E46" s="399"/>
      <c r="F46" s="39" t="s">
        <v>9</v>
      </c>
      <c r="G46" s="216">
        <f>H46+I46</f>
        <v>0</v>
      </c>
      <c r="H46" s="216">
        <v>0</v>
      </c>
      <c r="I46" s="216"/>
      <c r="J46" s="216">
        <f>K46+L46</f>
        <v>0</v>
      </c>
      <c r="K46" s="216">
        <v>0</v>
      </c>
      <c r="L46" s="216"/>
      <c r="M46" s="216">
        <f>N46+O46</f>
        <v>0</v>
      </c>
      <c r="N46" s="216">
        <v>0</v>
      </c>
      <c r="O46" s="216"/>
      <c r="P46" s="6"/>
    </row>
    <row r="47" spans="1:16" ht="38.25" customHeight="1" x14ac:dyDescent="0.3">
      <c r="A47" s="36"/>
      <c r="B47" s="296" t="s">
        <v>10</v>
      </c>
      <c r="C47" s="297"/>
      <c r="D47" s="361"/>
      <c r="E47" s="399"/>
      <c r="F47" s="41" t="s">
        <v>10</v>
      </c>
      <c r="G47" s="216">
        <f>H47+I47</f>
        <v>0</v>
      </c>
      <c r="H47" s="216"/>
      <c r="I47" s="216"/>
      <c r="J47" s="216">
        <f>K47+L47</f>
        <v>0</v>
      </c>
      <c r="K47" s="216"/>
      <c r="L47" s="216"/>
      <c r="M47" s="216">
        <f>N47+O47</f>
        <v>0</v>
      </c>
      <c r="N47" s="216"/>
      <c r="O47" s="216"/>
      <c r="P47" s="6"/>
    </row>
    <row r="48" spans="1:16" ht="42.75" customHeight="1" x14ac:dyDescent="0.3">
      <c r="A48" s="36"/>
      <c r="B48" s="294" t="s">
        <v>11</v>
      </c>
      <c r="C48" s="295"/>
      <c r="D48" s="362"/>
      <c r="E48" s="400"/>
      <c r="F48" s="39" t="s">
        <v>11</v>
      </c>
      <c r="G48" s="216">
        <f t="shared" ref="G48" si="73">H48+I48</f>
        <v>0</v>
      </c>
      <c r="H48" s="216"/>
      <c r="I48" s="216"/>
      <c r="J48" s="216">
        <f t="shared" ref="J48" si="74">K48+L48</f>
        <v>0</v>
      </c>
      <c r="K48" s="216"/>
      <c r="L48" s="216"/>
      <c r="M48" s="216">
        <f t="shared" ref="M48" si="75">N48+O48</f>
        <v>0</v>
      </c>
      <c r="N48" s="216"/>
      <c r="O48" s="216"/>
      <c r="P48" s="6"/>
    </row>
    <row r="49" spans="1:16" ht="57.75" customHeight="1" x14ac:dyDescent="0.3">
      <c r="A49" s="36"/>
      <c r="B49" s="292" t="s">
        <v>24</v>
      </c>
      <c r="C49" s="293"/>
      <c r="D49" s="360"/>
      <c r="E49" s="398"/>
      <c r="F49" s="37"/>
      <c r="G49" s="216">
        <f>G50+G51+G52</f>
        <v>0</v>
      </c>
      <c r="H49" s="216">
        <f t="shared" ref="H49" si="76">H50+H51+H52</f>
        <v>0</v>
      </c>
      <c r="I49" s="216">
        <f t="shared" ref="I49" si="77">I50+I51+I52</f>
        <v>0</v>
      </c>
      <c r="J49" s="216">
        <f>J50+J51+J52</f>
        <v>0</v>
      </c>
      <c r="K49" s="216">
        <f t="shared" ref="K49" si="78">K50+K51+K52</f>
        <v>0</v>
      </c>
      <c r="L49" s="216">
        <f t="shared" ref="L49" si="79">L50+L51+L52</f>
        <v>0</v>
      </c>
      <c r="M49" s="216">
        <f>M50+M51+M52</f>
        <v>0</v>
      </c>
      <c r="N49" s="216">
        <f t="shared" ref="N49" si="80">N50+N51+N52</f>
        <v>0</v>
      </c>
      <c r="O49" s="216">
        <f t="shared" ref="O49" si="81">O50+O51+O52</f>
        <v>0</v>
      </c>
      <c r="P49" s="6"/>
    </row>
    <row r="50" spans="1:16" ht="24.75" customHeight="1" x14ac:dyDescent="0.3">
      <c r="A50" s="36"/>
      <c r="B50" s="294" t="s">
        <v>9</v>
      </c>
      <c r="C50" s="295"/>
      <c r="D50" s="361"/>
      <c r="E50" s="399"/>
      <c r="F50" s="39" t="s">
        <v>9</v>
      </c>
      <c r="G50" s="211">
        <f>H50+I50</f>
        <v>0</v>
      </c>
      <c r="H50" s="211">
        <v>0</v>
      </c>
      <c r="I50" s="211">
        <v>0</v>
      </c>
      <c r="J50" s="211">
        <f>K50+L50</f>
        <v>0</v>
      </c>
      <c r="K50" s="211">
        <v>0</v>
      </c>
      <c r="L50" s="211">
        <f>22620-22620</f>
        <v>0</v>
      </c>
      <c r="M50" s="211">
        <f>N50+O50</f>
        <v>0</v>
      </c>
      <c r="N50" s="211">
        <f>2440+1560-4000</f>
        <v>0</v>
      </c>
      <c r="O50" s="211">
        <f>23751-23751</f>
        <v>0</v>
      </c>
      <c r="P50" s="6"/>
    </row>
    <row r="51" spans="1:16" ht="57.75" customHeight="1" x14ac:dyDescent="0.3">
      <c r="A51" s="36"/>
      <c r="B51" s="296" t="s">
        <v>10</v>
      </c>
      <c r="C51" s="297"/>
      <c r="D51" s="361"/>
      <c r="E51" s="399"/>
      <c r="F51" s="41" t="s">
        <v>10</v>
      </c>
      <c r="G51" s="216">
        <f>H51+I51</f>
        <v>0</v>
      </c>
      <c r="H51" s="216"/>
      <c r="I51" s="216"/>
      <c r="J51" s="216">
        <f>K51+L51</f>
        <v>0</v>
      </c>
      <c r="K51" s="216"/>
      <c r="L51" s="216"/>
      <c r="M51" s="216">
        <f>N51+O51</f>
        <v>0</v>
      </c>
      <c r="N51" s="216"/>
      <c r="O51" s="216"/>
      <c r="P51" s="6"/>
    </row>
    <row r="52" spans="1:16" ht="24.75" customHeight="1" x14ac:dyDescent="0.3">
      <c r="A52" s="36"/>
      <c r="B52" s="294" t="s">
        <v>11</v>
      </c>
      <c r="C52" s="295"/>
      <c r="D52" s="362"/>
      <c r="E52" s="400"/>
      <c r="F52" s="39" t="s">
        <v>11</v>
      </c>
      <c r="G52" s="216">
        <f t="shared" ref="G52" si="82">H52+I52</f>
        <v>0</v>
      </c>
      <c r="H52" s="216"/>
      <c r="I52" s="216"/>
      <c r="J52" s="216">
        <f t="shared" ref="J52" si="83">K52+L52</f>
        <v>0</v>
      </c>
      <c r="K52" s="216"/>
      <c r="L52" s="216"/>
      <c r="M52" s="216">
        <f t="shared" ref="M52" si="84">N52+O52</f>
        <v>0</v>
      </c>
      <c r="N52" s="216"/>
      <c r="O52" s="216"/>
      <c r="P52" s="6"/>
    </row>
    <row r="53" spans="1:16" ht="62.25" customHeight="1" x14ac:dyDescent="0.3">
      <c r="A53" s="36"/>
      <c r="B53" s="292" t="s">
        <v>25</v>
      </c>
      <c r="C53" s="293"/>
      <c r="D53" s="360"/>
      <c r="E53" s="398" t="s">
        <v>729</v>
      </c>
      <c r="F53" s="37"/>
      <c r="G53" s="216">
        <f>G54+G55+G56</f>
        <v>200</v>
      </c>
      <c r="H53" s="216">
        <f t="shared" ref="H53" si="85">H54+H55+H56</f>
        <v>200</v>
      </c>
      <c r="I53" s="216">
        <f t="shared" ref="I53" si="86">I54+I55+I56</f>
        <v>0</v>
      </c>
      <c r="J53" s="216">
        <f>J54+J55+J56</f>
        <v>197.52</v>
      </c>
      <c r="K53" s="216">
        <f t="shared" ref="K53" si="87">K54+K55+K56</f>
        <v>197.52</v>
      </c>
      <c r="L53" s="216">
        <f t="shared" ref="L53" si="88">L54+L55+L56</f>
        <v>0</v>
      </c>
      <c r="M53" s="216">
        <f>M54+M55+M56</f>
        <v>188.77</v>
      </c>
      <c r="N53" s="216">
        <f t="shared" ref="N53" si="89">N54+N55+N56</f>
        <v>188.77</v>
      </c>
      <c r="O53" s="216">
        <f t="shared" ref="O53" si="90">O54+O55+O56</f>
        <v>0</v>
      </c>
      <c r="P53" s="6"/>
    </row>
    <row r="54" spans="1:16" ht="44.25" customHeight="1" x14ac:dyDescent="0.3">
      <c r="A54" s="36"/>
      <c r="B54" s="294" t="s">
        <v>9</v>
      </c>
      <c r="C54" s="295"/>
      <c r="D54" s="361"/>
      <c r="E54" s="399"/>
      <c r="F54" s="39" t="s">
        <v>9</v>
      </c>
      <c r="G54" s="216">
        <f>H54+I54</f>
        <v>200</v>
      </c>
      <c r="H54" s="216">
        <v>200</v>
      </c>
      <c r="I54" s="216"/>
      <c r="J54" s="216">
        <f>K54+L54</f>
        <v>197.52</v>
      </c>
      <c r="K54" s="216">
        <v>197.52</v>
      </c>
      <c r="L54" s="216">
        <f>2827.6-2827.6</f>
        <v>0</v>
      </c>
      <c r="M54" s="216">
        <f>N54+O54</f>
        <v>188.77</v>
      </c>
      <c r="N54" s="216">
        <v>188.77</v>
      </c>
      <c r="O54" s="216">
        <f>2969+1300-4269</f>
        <v>0</v>
      </c>
      <c r="P54" s="6"/>
    </row>
    <row r="55" spans="1:16" ht="38.25" customHeight="1" x14ac:dyDescent="0.3">
      <c r="A55" s="36"/>
      <c r="B55" s="296" t="s">
        <v>10</v>
      </c>
      <c r="C55" s="297"/>
      <c r="D55" s="361"/>
      <c r="E55" s="399"/>
      <c r="F55" s="41" t="s">
        <v>10</v>
      </c>
      <c r="G55" s="216">
        <f>H55+I55</f>
        <v>0</v>
      </c>
      <c r="H55" s="216"/>
      <c r="I55" s="216"/>
      <c r="J55" s="216">
        <f>K55+L55</f>
        <v>0</v>
      </c>
      <c r="K55" s="216"/>
      <c r="L55" s="216"/>
      <c r="M55" s="216">
        <f>N55+O55</f>
        <v>0</v>
      </c>
      <c r="N55" s="216"/>
      <c r="O55" s="216"/>
      <c r="P55" s="6"/>
    </row>
    <row r="56" spans="1:16" ht="24.75" customHeight="1" x14ac:dyDescent="0.3">
      <c r="A56" s="36"/>
      <c r="B56" s="294" t="s">
        <v>11</v>
      </c>
      <c r="C56" s="295"/>
      <c r="D56" s="362"/>
      <c r="E56" s="400"/>
      <c r="F56" s="39" t="s">
        <v>11</v>
      </c>
      <c r="G56" s="216">
        <f t="shared" ref="G56" si="91">H56+I56</f>
        <v>0</v>
      </c>
      <c r="H56" s="216"/>
      <c r="I56" s="216"/>
      <c r="J56" s="216">
        <f t="shared" ref="J56" si="92">K56+L56</f>
        <v>0</v>
      </c>
      <c r="K56" s="216"/>
      <c r="L56" s="216"/>
      <c r="M56" s="216">
        <f t="shared" ref="M56" si="93">N56+O56</f>
        <v>0</v>
      </c>
      <c r="N56" s="216"/>
      <c r="O56" s="216"/>
      <c r="P56" s="6"/>
    </row>
    <row r="57" spans="1:16" ht="45.75" customHeight="1" x14ac:dyDescent="0.3">
      <c r="A57" s="36"/>
      <c r="B57" s="292" t="s">
        <v>26</v>
      </c>
      <c r="C57" s="293"/>
      <c r="D57" s="360"/>
      <c r="E57" s="398"/>
      <c r="F57" s="37"/>
      <c r="G57" s="216">
        <f>G58+G59+G60</f>
        <v>0</v>
      </c>
      <c r="H57" s="216">
        <f t="shared" ref="H57" si="94">H58+H59+H60</f>
        <v>0</v>
      </c>
      <c r="I57" s="216">
        <f t="shared" ref="I57" si="95">I58+I59+I60</f>
        <v>0</v>
      </c>
      <c r="J57" s="216">
        <f>J58+J59+J60</f>
        <v>0</v>
      </c>
      <c r="K57" s="216">
        <f t="shared" ref="K57" si="96">K58+K59+K60</f>
        <v>0</v>
      </c>
      <c r="L57" s="216">
        <f t="shared" ref="L57" si="97">L58+L59+L60</f>
        <v>0</v>
      </c>
      <c r="M57" s="216">
        <f>M58+M59+M60</f>
        <v>0</v>
      </c>
      <c r="N57" s="216">
        <f t="shared" ref="N57" si="98">N58+N59+N60</f>
        <v>0</v>
      </c>
      <c r="O57" s="216">
        <f t="shared" ref="O57" si="99">O58+O59+O60</f>
        <v>0</v>
      </c>
      <c r="P57" s="6"/>
    </row>
    <row r="58" spans="1:16" ht="24.75" customHeight="1" x14ac:dyDescent="0.3">
      <c r="A58" s="36"/>
      <c r="B58" s="294" t="s">
        <v>9</v>
      </c>
      <c r="C58" s="295"/>
      <c r="D58" s="361"/>
      <c r="E58" s="399"/>
      <c r="F58" s="39" t="s">
        <v>9</v>
      </c>
      <c r="G58" s="216">
        <f>H58+I58</f>
        <v>0</v>
      </c>
      <c r="H58" s="216"/>
      <c r="I58" s="216">
        <v>0</v>
      </c>
      <c r="J58" s="216">
        <f>K58+L58</f>
        <v>0</v>
      </c>
      <c r="K58" s="216"/>
      <c r="L58" s="216">
        <f>21117-21117</f>
        <v>0</v>
      </c>
      <c r="M58" s="216">
        <f>N58+O58</f>
        <v>0</v>
      </c>
      <c r="N58" s="216"/>
      <c r="O58" s="216">
        <f>21923-21923</f>
        <v>0</v>
      </c>
      <c r="P58" s="6"/>
    </row>
    <row r="59" spans="1:16" ht="36.75" customHeight="1" x14ac:dyDescent="0.3">
      <c r="A59" s="36"/>
      <c r="B59" s="296" t="s">
        <v>10</v>
      </c>
      <c r="C59" s="297"/>
      <c r="D59" s="361"/>
      <c r="E59" s="399"/>
      <c r="F59" s="41" t="s">
        <v>10</v>
      </c>
      <c r="G59" s="216">
        <f>H59+I59</f>
        <v>0</v>
      </c>
      <c r="H59" s="216"/>
      <c r="I59" s="216"/>
      <c r="J59" s="216">
        <f>K59+L59</f>
        <v>0</v>
      </c>
      <c r="K59" s="216"/>
      <c r="L59" s="216"/>
      <c r="M59" s="216">
        <f>N59+O59</f>
        <v>0</v>
      </c>
      <c r="N59" s="216"/>
      <c r="O59" s="216"/>
      <c r="P59" s="6"/>
    </row>
    <row r="60" spans="1:16" ht="24.75" customHeight="1" x14ac:dyDescent="0.3">
      <c r="A60" s="36"/>
      <c r="B60" s="294" t="s">
        <v>11</v>
      </c>
      <c r="C60" s="295"/>
      <c r="D60" s="362"/>
      <c r="E60" s="400"/>
      <c r="F60" s="39" t="s">
        <v>11</v>
      </c>
      <c r="G60" s="216">
        <f t="shared" ref="G60" si="100">H60+I60</f>
        <v>0</v>
      </c>
      <c r="H60" s="216"/>
      <c r="I60" s="216"/>
      <c r="J60" s="216">
        <f t="shared" ref="J60" si="101">K60+L60</f>
        <v>0</v>
      </c>
      <c r="K60" s="216"/>
      <c r="L60" s="216"/>
      <c r="M60" s="216">
        <f t="shared" ref="M60" si="102">N60+O60</f>
        <v>0</v>
      </c>
      <c r="N60" s="216"/>
      <c r="O60" s="216"/>
      <c r="P60" s="6"/>
    </row>
    <row r="61" spans="1:16" ht="51.75" customHeight="1" x14ac:dyDescent="0.3">
      <c r="A61" s="36"/>
      <c r="B61" s="292" t="s">
        <v>27</v>
      </c>
      <c r="C61" s="293"/>
      <c r="D61" s="360"/>
      <c r="E61" s="407" t="s">
        <v>730</v>
      </c>
      <c r="F61" s="37"/>
      <c r="G61" s="216">
        <f>G62+G63+G64</f>
        <v>50</v>
      </c>
      <c r="H61" s="216">
        <f t="shared" ref="H61" si="103">H62+H63+H64</f>
        <v>0</v>
      </c>
      <c r="I61" s="216">
        <f t="shared" ref="I61" si="104">I62+I63+I64</f>
        <v>50</v>
      </c>
      <c r="J61" s="216">
        <f>J62+J63+J64</f>
        <v>12</v>
      </c>
      <c r="K61" s="216">
        <f t="shared" ref="K61" si="105">K62+K63+K64</f>
        <v>0</v>
      </c>
      <c r="L61" s="216">
        <f t="shared" ref="L61" si="106">L62+L63+L64</f>
        <v>12</v>
      </c>
      <c r="M61" s="216">
        <f>M62+M63+M64</f>
        <v>11.23</v>
      </c>
      <c r="N61" s="216">
        <f t="shared" ref="N61" si="107">N62+N63+N64</f>
        <v>0</v>
      </c>
      <c r="O61" s="216">
        <f t="shared" ref="O61" si="108">O62+O63+O64</f>
        <v>11.23</v>
      </c>
      <c r="P61" s="6"/>
    </row>
    <row r="62" spans="1:16" ht="24.75" customHeight="1" x14ac:dyDescent="0.3">
      <c r="A62" s="36"/>
      <c r="B62" s="294" t="s">
        <v>9</v>
      </c>
      <c r="C62" s="295"/>
      <c r="D62" s="361"/>
      <c r="E62" s="408"/>
      <c r="F62" s="39" t="s">
        <v>9</v>
      </c>
      <c r="G62" s="216">
        <f>H62+I62</f>
        <v>50</v>
      </c>
      <c r="H62" s="216">
        <v>0</v>
      </c>
      <c r="I62" s="216">
        <v>50</v>
      </c>
      <c r="J62" s="216">
        <f>K62+L62</f>
        <v>12</v>
      </c>
      <c r="K62" s="216">
        <v>0</v>
      </c>
      <c r="L62" s="216">
        <v>12</v>
      </c>
      <c r="M62" s="216">
        <f>N62+O62</f>
        <v>11.23</v>
      </c>
      <c r="N62" s="216">
        <v>0</v>
      </c>
      <c r="O62" s="216">
        <v>11.23</v>
      </c>
      <c r="P62" s="6"/>
    </row>
    <row r="63" spans="1:16" ht="34.5" customHeight="1" x14ac:dyDescent="0.3">
      <c r="A63" s="36"/>
      <c r="B63" s="296" t="s">
        <v>10</v>
      </c>
      <c r="C63" s="297"/>
      <c r="D63" s="361"/>
      <c r="E63" s="408"/>
      <c r="F63" s="41" t="s">
        <v>10</v>
      </c>
      <c r="G63" s="216">
        <f>H63+I63</f>
        <v>0</v>
      </c>
      <c r="H63" s="216"/>
      <c r="I63" s="216"/>
      <c r="J63" s="216">
        <f>K63+L63</f>
        <v>0</v>
      </c>
      <c r="K63" s="216"/>
      <c r="L63" s="216"/>
      <c r="M63" s="216">
        <f>N63+O63</f>
        <v>0</v>
      </c>
      <c r="N63" s="216"/>
      <c r="O63" s="216"/>
      <c r="P63" s="6"/>
    </row>
    <row r="64" spans="1:16" ht="24.75" customHeight="1" x14ac:dyDescent="0.3">
      <c r="A64" s="36"/>
      <c r="B64" s="294" t="s">
        <v>11</v>
      </c>
      <c r="C64" s="295"/>
      <c r="D64" s="362"/>
      <c r="E64" s="409"/>
      <c r="F64" s="39" t="s">
        <v>11</v>
      </c>
      <c r="G64" s="216">
        <f t="shared" ref="G64" si="109">H64+I64</f>
        <v>0</v>
      </c>
      <c r="H64" s="216"/>
      <c r="I64" s="216"/>
      <c r="J64" s="216">
        <f t="shared" ref="J64" si="110">K64+L64</f>
        <v>0</v>
      </c>
      <c r="K64" s="216"/>
      <c r="L64" s="216"/>
      <c r="M64" s="216">
        <f t="shared" ref="M64" si="111">N64+O64</f>
        <v>0</v>
      </c>
      <c r="N64" s="216"/>
      <c r="O64" s="216"/>
      <c r="P64" s="6"/>
    </row>
    <row r="65" spans="1:16" ht="65.25" customHeight="1" x14ac:dyDescent="0.3">
      <c r="A65" s="36"/>
      <c r="B65" s="292" t="s">
        <v>28</v>
      </c>
      <c r="C65" s="293"/>
      <c r="D65" s="360"/>
      <c r="E65" s="398"/>
      <c r="F65" s="37"/>
      <c r="G65" s="216">
        <f>G66+G67+G68</f>
        <v>0</v>
      </c>
      <c r="H65" s="216">
        <f t="shared" ref="H65" si="112">H66+H67+H68</f>
        <v>0</v>
      </c>
      <c r="I65" s="216">
        <f t="shared" ref="I65" si="113">I66+I67+I68</f>
        <v>0</v>
      </c>
      <c r="J65" s="216">
        <f>J66+J67+J68</f>
        <v>0</v>
      </c>
      <c r="K65" s="216">
        <f t="shared" ref="K65" si="114">K66+K67+K68</f>
        <v>0</v>
      </c>
      <c r="L65" s="216">
        <f t="shared" ref="L65" si="115">L66+L67+L68</f>
        <v>0</v>
      </c>
      <c r="M65" s="216">
        <f>M66+M67+M68</f>
        <v>0</v>
      </c>
      <c r="N65" s="216">
        <f t="shared" ref="N65" si="116">N66+N67+N68</f>
        <v>0</v>
      </c>
      <c r="O65" s="216">
        <f t="shared" ref="O65" si="117">O66+O67+O68</f>
        <v>0</v>
      </c>
      <c r="P65" s="6"/>
    </row>
    <row r="66" spans="1:16" ht="24.75" customHeight="1" x14ac:dyDescent="0.3">
      <c r="A66" s="36"/>
      <c r="B66" s="294" t="s">
        <v>9</v>
      </c>
      <c r="C66" s="295"/>
      <c r="D66" s="361"/>
      <c r="E66" s="399"/>
      <c r="F66" s="39" t="s">
        <v>9</v>
      </c>
      <c r="G66" s="216">
        <f>H66+I66</f>
        <v>0</v>
      </c>
      <c r="H66" s="216"/>
      <c r="I66" s="216"/>
      <c r="J66" s="216">
        <f>K66+L66</f>
        <v>0</v>
      </c>
      <c r="K66" s="216"/>
      <c r="L66" s="216"/>
      <c r="M66" s="216">
        <f>N66+O66</f>
        <v>0</v>
      </c>
      <c r="N66" s="216">
        <v>0</v>
      </c>
      <c r="O66" s="216"/>
      <c r="P66" s="6"/>
    </row>
    <row r="67" spans="1:16" ht="39" customHeight="1" x14ac:dyDescent="0.3">
      <c r="A67" s="36"/>
      <c r="B67" s="296" t="s">
        <v>10</v>
      </c>
      <c r="C67" s="297"/>
      <c r="D67" s="361"/>
      <c r="E67" s="399"/>
      <c r="F67" s="41" t="s">
        <v>10</v>
      </c>
      <c r="G67" s="216">
        <f>H67+I67</f>
        <v>0</v>
      </c>
      <c r="H67" s="216"/>
      <c r="I67" s="216"/>
      <c r="J67" s="216">
        <f>K67+L67</f>
        <v>0</v>
      </c>
      <c r="K67" s="216"/>
      <c r="L67" s="216"/>
      <c r="M67" s="216">
        <f>N67+O67</f>
        <v>0</v>
      </c>
      <c r="N67" s="216"/>
      <c r="O67" s="216"/>
      <c r="P67" s="6"/>
    </row>
    <row r="68" spans="1:16" ht="45.75" customHeight="1" x14ac:dyDescent="0.3">
      <c r="A68" s="36"/>
      <c r="B68" s="294" t="s">
        <v>11</v>
      </c>
      <c r="C68" s="295"/>
      <c r="D68" s="362"/>
      <c r="E68" s="400"/>
      <c r="F68" s="39" t="s">
        <v>11</v>
      </c>
      <c r="G68" s="216">
        <f t="shared" ref="G68" si="118">H68+I68</f>
        <v>0</v>
      </c>
      <c r="H68" s="216"/>
      <c r="I68" s="216"/>
      <c r="J68" s="216">
        <f t="shared" ref="J68" si="119">K68+L68</f>
        <v>0</v>
      </c>
      <c r="K68" s="216"/>
      <c r="L68" s="216"/>
      <c r="M68" s="216">
        <f t="shared" ref="M68" si="120">N68+O68</f>
        <v>0</v>
      </c>
      <c r="N68" s="216"/>
      <c r="O68" s="216"/>
      <c r="P68" s="6"/>
    </row>
    <row r="69" spans="1:16" ht="62.25" customHeight="1" x14ac:dyDescent="0.3">
      <c r="A69" s="42"/>
      <c r="B69" s="292" t="s">
        <v>137</v>
      </c>
      <c r="C69" s="293"/>
      <c r="D69" s="360"/>
      <c r="E69" s="411"/>
      <c r="F69" s="37"/>
      <c r="G69" s="216">
        <f>G70+G71+G72</f>
        <v>1</v>
      </c>
      <c r="H69" s="216">
        <f>H70</f>
        <v>1</v>
      </c>
      <c r="I69" s="216">
        <f t="shared" ref="I69" si="121">I70+I71+I72</f>
        <v>0</v>
      </c>
      <c r="J69" s="216">
        <f>J70+J71+J72</f>
        <v>0</v>
      </c>
      <c r="K69" s="216">
        <f t="shared" ref="K69:L69" si="122">K70+K71+K72</f>
        <v>0</v>
      </c>
      <c r="L69" s="216">
        <f t="shared" si="122"/>
        <v>0</v>
      </c>
      <c r="M69" s="216">
        <f>M70+M71+M72</f>
        <v>0</v>
      </c>
      <c r="N69" s="216">
        <f t="shared" ref="N69:O69" si="123">N70+N71+N72</f>
        <v>0</v>
      </c>
      <c r="O69" s="216">
        <f t="shared" si="123"/>
        <v>0</v>
      </c>
      <c r="P69" s="6"/>
    </row>
    <row r="70" spans="1:16" ht="42.75" customHeight="1" x14ac:dyDescent="0.3">
      <c r="A70" s="42"/>
      <c r="B70" s="294" t="s">
        <v>9</v>
      </c>
      <c r="C70" s="295"/>
      <c r="D70" s="361"/>
      <c r="E70" s="412"/>
      <c r="F70" s="39" t="s">
        <v>9</v>
      </c>
      <c r="G70" s="216">
        <f>H70+I70</f>
        <v>1</v>
      </c>
      <c r="H70" s="216">
        <v>1</v>
      </c>
      <c r="I70" s="216"/>
      <c r="J70" s="216">
        <f>K70+L70</f>
        <v>0</v>
      </c>
      <c r="K70" s="216">
        <v>0</v>
      </c>
      <c r="L70" s="216"/>
      <c r="M70" s="216">
        <f>N70+O70</f>
        <v>0</v>
      </c>
      <c r="N70" s="216"/>
      <c r="O70" s="216"/>
      <c r="P70" s="6"/>
    </row>
    <row r="71" spans="1:16" ht="40.5" x14ac:dyDescent="0.3">
      <c r="A71" s="42"/>
      <c r="B71" s="296" t="s">
        <v>10</v>
      </c>
      <c r="C71" s="297"/>
      <c r="D71" s="361"/>
      <c r="E71" s="412"/>
      <c r="F71" s="41" t="s">
        <v>10</v>
      </c>
      <c r="G71" s="216">
        <f>H71+I71</f>
        <v>0</v>
      </c>
      <c r="H71" s="216"/>
      <c r="I71" s="216"/>
      <c r="J71" s="216">
        <f>K71+L71</f>
        <v>0</v>
      </c>
      <c r="K71" s="216"/>
      <c r="L71" s="216"/>
      <c r="M71" s="216">
        <f>N71+O71</f>
        <v>0</v>
      </c>
      <c r="N71" s="216"/>
      <c r="O71" s="216"/>
      <c r="P71" s="6"/>
    </row>
    <row r="72" spans="1:16" ht="39.75" customHeight="1" x14ac:dyDescent="0.3">
      <c r="A72" s="42"/>
      <c r="B72" s="294" t="s">
        <v>11</v>
      </c>
      <c r="C72" s="295"/>
      <c r="D72" s="362"/>
      <c r="E72" s="413"/>
      <c r="F72" s="39" t="s">
        <v>11</v>
      </c>
      <c r="G72" s="216">
        <f t="shared" ref="G72" si="124">H72+I72</f>
        <v>0</v>
      </c>
      <c r="H72" s="216"/>
      <c r="I72" s="216"/>
      <c r="J72" s="216">
        <f t="shared" ref="J72" si="125">K72+L72</f>
        <v>0</v>
      </c>
      <c r="K72" s="216"/>
      <c r="L72" s="216"/>
      <c r="M72" s="216">
        <f t="shared" ref="M72" si="126">N72+O72</f>
        <v>0</v>
      </c>
      <c r="N72" s="216"/>
      <c r="O72" s="216"/>
      <c r="P72" s="6"/>
    </row>
    <row r="73" spans="1:16" ht="77.25" customHeight="1" x14ac:dyDescent="0.3">
      <c r="A73" s="42"/>
      <c r="B73" s="316" t="s">
        <v>29</v>
      </c>
      <c r="C73" s="317"/>
      <c r="D73" s="354">
        <v>6030</v>
      </c>
      <c r="E73" s="301"/>
      <c r="F73" s="32"/>
      <c r="G73" s="44">
        <f t="shared" ref="G73:O73" si="127">G74+G75+G76</f>
        <v>39945.699999999997</v>
      </c>
      <c r="H73" s="44">
        <f t="shared" si="127"/>
        <v>39595.699999999997</v>
      </c>
      <c r="I73" s="44">
        <f t="shared" si="127"/>
        <v>350</v>
      </c>
      <c r="J73" s="44">
        <f t="shared" si="127"/>
        <v>39945.58</v>
      </c>
      <c r="K73" s="44">
        <f t="shared" si="127"/>
        <v>39595.58</v>
      </c>
      <c r="L73" s="44">
        <f t="shared" si="127"/>
        <v>350</v>
      </c>
      <c r="M73" s="44">
        <f t="shared" si="127"/>
        <v>34673.57</v>
      </c>
      <c r="N73" s="44">
        <f t="shared" si="127"/>
        <v>34416.68</v>
      </c>
      <c r="O73" s="44">
        <f t="shared" si="127"/>
        <v>256.89</v>
      </c>
      <c r="P73" s="6"/>
    </row>
    <row r="74" spans="1:16" ht="35.25" customHeight="1" x14ac:dyDescent="0.3">
      <c r="A74" s="42"/>
      <c r="B74" s="310" t="s">
        <v>9</v>
      </c>
      <c r="C74" s="311"/>
      <c r="D74" s="355"/>
      <c r="E74" s="302"/>
      <c r="F74" s="34" t="s">
        <v>9</v>
      </c>
      <c r="G74" s="27">
        <f>H74+I74</f>
        <v>39945.699999999997</v>
      </c>
      <c r="H74" s="27">
        <f>H78+H82</f>
        <v>39595.699999999997</v>
      </c>
      <c r="I74" s="27">
        <f>I78+I82</f>
        <v>350</v>
      </c>
      <c r="J74" s="27">
        <f>K74+L74</f>
        <v>39945.58</v>
      </c>
      <c r="K74" s="27">
        <f>K78+K82</f>
        <v>39595.58</v>
      </c>
      <c r="L74" s="27">
        <f>L78+L82</f>
        <v>350</v>
      </c>
      <c r="M74" s="27">
        <f>N74+O74</f>
        <v>34673.57</v>
      </c>
      <c r="N74" s="27">
        <f>N78+N82</f>
        <v>34416.68</v>
      </c>
      <c r="O74" s="27">
        <f>O78+O82</f>
        <v>256.89</v>
      </c>
      <c r="P74" s="6"/>
    </row>
    <row r="75" spans="1:16" ht="35.25" customHeight="1" x14ac:dyDescent="0.3">
      <c r="A75" s="42"/>
      <c r="B75" s="312" t="s">
        <v>10</v>
      </c>
      <c r="C75" s="313"/>
      <c r="D75" s="355"/>
      <c r="E75" s="302"/>
      <c r="F75" s="35" t="s">
        <v>10</v>
      </c>
      <c r="G75" s="27">
        <f t="shared" ref="G75:G76" si="128">H75+I75</f>
        <v>0</v>
      </c>
      <c r="H75" s="27">
        <f t="shared" ref="H75:I75" si="129">H79+H83</f>
        <v>0</v>
      </c>
      <c r="I75" s="27">
        <f t="shared" si="129"/>
        <v>0</v>
      </c>
      <c r="J75" s="27">
        <f t="shared" ref="J75:J76" si="130">K75+L75</f>
        <v>0</v>
      </c>
      <c r="K75" s="27">
        <f t="shared" ref="K75:L75" si="131">K79+K83</f>
        <v>0</v>
      </c>
      <c r="L75" s="27">
        <f t="shared" si="131"/>
        <v>0</v>
      </c>
      <c r="M75" s="27">
        <f t="shared" ref="M75:M76" si="132">N75+O75</f>
        <v>0</v>
      </c>
      <c r="N75" s="27">
        <f t="shared" ref="N75:O75" si="133">N79+N83</f>
        <v>0</v>
      </c>
      <c r="O75" s="27">
        <f t="shared" si="133"/>
        <v>0</v>
      </c>
      <c r="P75" s="6"/>
    </row>
    <row r="76" spans="1:16" ht="35.25" customHeight="1" x14ac:dyDescent="0.3">
      <c r="A76" s="42"/>
      <c r="B76" s="310" t="s">
        <v>11</v>
      </c>
      <c r="C76" s="311"/>
      <c r="D76" s="356"/>
      <c r="E76" s="303"/>
      <c r="F76" s="34" t="s">
        <v>11</v>
      </c>
      <c r="G76" s="27">
        <f t="shared" si="128"/>
        <v>0</v>
      </c>
      <c r="H76" s="27">
        <f t="shared" ref="H76:I76" si="134">H80+H84</f>
        <v>0</v>
      </c>
      <c r="I76" s="27">
        <f t="shared" si="134"/>
        <v>0</v>
      </c>
      <c r="J76" s="27">
        <f t="shared" si="130"/>
        <v>0</v>
      </c>
      <c r="K76" s="27">
        <f t="shared" ref="K76:L76" si="135">K80+K84</f>
        <v>0</v>
      </c>
      <c r="L76" s="27">
        <f t="shared" si="135"/>
        <v>0</v>
      </c>
      <c r="M76" s="27">
        <f t="shared" si="132"/>
        <v>0</v>
      </c>
      <c r="N76" s="27">
        <f t="shared" ref="N76:O76" si="136">N80+N84</f>
        <v>0</v>
      </c>
      <c r="O76" s="27">
        <f t="shared" si="136"/>
        <v>0</v>
      </c>
      <c r="P76" s="6"/>
    </row>
    <row r="77" spans="1:16" ht="53.25" customHeight="1" x14ac:dyDescent="0.3">
      <c r="A77" s="42"/>
      <c r="B77" s="314" t="s">
        <v>30</v>
      </c>
      <c r="C77" s="315"/>
      <c r="D77" s="360"/>
      <c r="E77" s="363" t="s">
        <v>711</v>
      </c>
      <c r="F77" s="37"/>
      <c r="G77" s="216">
        <f>G78+G79+G80</f>
        <v>14682</v>
      </c>
      <c r="H77" s="216">
        <f t="shared" ref="H77:I77" si="137">H78+H79+H80</f>
        <v>14332</v>
      </c>
      <c r="I77" s="216">
        <f t="shared" si="137"/>
        <v>350</v>
      </c>
      <c r="J77" s="216">
        <f>J78+J79+J80</f>
        <v>14681.92</v>
      </c>
      <c r="K77" s="216">
        <f t="shared" ref="K77:L77" si="138">K78+K79+K80</f>
        <v>14331.92</v>
      </c>
      <c r="L77" s="216">
        <f t="shared" si="138"/>
        <v>350</v>
      </c>
      <c r="M77" s="216">
        <f>M78+M79+M80</f>
        <v>14562.4</v>
      </c>
      <c r="N77" s="216">
        <f t="shared" ref="N77:O77" si="139">N78+N79+N80</f>
        <v>14305.51</v>
      </c>
      <c r="O77" s="216">
        <f t="shared" si="139"/>
        <v>256.89</v>
      </c>
      <c r="P77" s="6"/>
    </row>
    <row r="78" spans="1:16" ht="51.75" customHeight="1" x14ac:dyDescent="0.3">
      <c r="A78" s="42"/>
      <c r="B78" s="294" t="s">
        <v>9</v>
      </c>
      <c r="C78" s="295"/>
      <c r="D78" s="361"/>
      <c r="E78" s="364"/>
      <c r="F78" s="39" t="s">
        <v>9</v>
      </c>
      <c r="G78" s="215">
        <f>H78+I78</f>
        <v>14682</v>
      </c>
      <c r="H78" s="216">
        <v>14332</v>
      </c>
      <c r="I78" s="216">
        <v>350</v>
      </c>
      <c r="J78" s="215">
        <f>K78+L78</f>
        <v>14681.92</v>
      </c>
      <c r="K78" s="216">
        <v>14331.92</v>
      </c>
      <c r="L78" s="216">
        <v>350</v>
      </c>
      <c r="M78" s="215">
        <f>N78+O78</f>
        <v>14562.4</v>
      </c>
      <c r="N78" s="216">
        <v>14305.51</v>
      </c>
      <c r="O78" s="216">
        <v>256.89</v>
      </c>
      <c r="P78" s="6"/>
    </row>
    <row r="79" spans="1:16" ht="61.5" customHeight="1" x14ac:dyDescent="0.3">
      <c r="A79" s="42"/>
      <c r="B79" s="296" t="s">
        <v>10</v>
      </c>
      <c r="C79" s="297"/>
      <c r="D79" s="361"/>
      <c r="E79" s="364"/>
      <c r="F79" s="41" t="s">
        <v>10</v>
      </c>
      <c r="G79" s="215">
        <f t="shared" ref="G79:G80" si="140">H79+I79</f>
        <v>0</v>
      </c>
      <c r="H79" s="216"/>
      <c r="I79" s="216"/>
      <c r="J79" s="215">
        <f>K79+L79</f>
        <v>0</v>
      </c>
      <c r="K79" s="216"/>
      <c r="L79" s="216"/>
      <c r="M79" s="215">
        <f t="shared" ref="M79:M80" si="141">N79+O79</f>
        <v>0</v>
      </c>
      <c r="N79" s="211"/>
      <c r="O79" s="211"/>
      <c r="P79" s="6"/>
    </row>
    <row r="80" spans="1:16" ht="297" customHeight="1" x14ac:dyDescent="0.3">
      <c r="A80" s="42"/>
      <c r="B80" s="294" t="s">
        <v>11</v>
      </c>
      <c r="C80" s="295"/>
      <c r="D80" s="362"/>
      <c r="E80" s="365"/>
      <c r="F80" s="39" t="s">
        <v>11</v>
      </c>
      <c r="G80" s="212">
        <f t="shared" si="140"/>
        <v>0</v>
      </c>
      <c r="H80" s="211"/>
      <c r="I80" s="211"/>
      <c r="J80" s="212">
        <f t="shared" ref="J80" si="142">K80+L80</f>
        <v>0</v>
      </c>
      <c r="K80" s="211"/>
      <c r="L80" s="211"/>
      <c r="M80" s="212">
        <f t="shared" si="141"/>
        <v>0</v>
      </c>
      <c r="N80" s="211"/>
      <c r="O80" s="211"/>
      <c r="P80" s="6"/>
    </row>
    <row r="81" spans="1:16" ht="60.75" customHeight="1" x14ac:dyDescent="0.3">
      <c r="A81" s="42"/>
      <c r="B81" s="314" t="s">
        <v>31</v>
      </c>
      <c r="C81" s="315"/>
      <c r="D81" s="304"/>
      <c r="E81" s="307" t="s">
        <v>710</v>
      </c>
      <c r="F81" s="39"/>
      <c r="G81" s="215">
        <f>G82+G83+G84</f>
        <v>25263.7</v>
      </c>
      <c r="H81" s="215">
        <f t="shared" ref="H81:I81" si="143">H82+H83+H84</f>
        <v>25263.7</v>
      </c>
      <c r="I81" s="215">
        <f t="shared" si="143"/>
        <v>0</v>
      </c>
      <c r="J81" s="215">
        <f>J82+J83+J84</f>
        <v>25263.66</v>
      </c>
      <c r="K81" s="215">
        <f t="shared" ref="K81:L81" si="144">K82+K83+K84</f>
        <v>25263.66</v>
      </c>
      <c r="L81" s="215">
        <f t="shared" si="144"/>
        <v>0</v>
      </c>
      <c r="M81" s="215">
        <f>M82+M83+M84</f>
        <v>20111.169999999998</v>
      </c>
      <c r="N81" s="215">
        <f t="shared" ref="N81:O81" si="145">N82+N83+N84</f>
        <v>20111.169999999998</v>
      </c>
      <c r="O81" s="215">
        <f t="shared" si="145"/>
        <v>0</v>
      </c>
      <c r="P81" s="6"/>
    </row>
    <row r="82" spans="1:16" ht="35.25" customHeight="1" x14ac:dyDescent="0.3">
      <c r="A82" s="42"/>
      <c r="B82" s="294" t="s">
        <v>9</v>
      </c>
      <c r="C82" s="295"/>
      <c r="D82" s="304"/>
      <c r="E82" s="307"/>
      <c r="F82" s="39" t="s">
        <v>9</v>
      </c>
      <c r="G82" s="215">
        <f>H82+I82</f>
        <v>25263.7</v>
      </c>
      <c r="H82" s="215">
        <v>25263.7</v>
      </c>
      <c r="I82" s="215">
        <v>0</v>
      </c>
      <c r="J82" s="215">
        <f>K82+L82</f>
        <v>25263.66</v>
      </c>
      <c r="K82" s="215">
        <v>25263.66</v>
      </c>
      <c r="L82" s="215">
        <v>0</v>
      </c>
      <c r="M82" s="215">
        <f>N82+O82</f>
        <v>20111.169999999998</v>
      </c>
      <c r="N82" s="215">
        <v>20111.169999999998</v>
      </c>
      <c r="O82" s="215">
        <v>0</v>
      </c>
      <c r="P82" s="6"/>
    </row>
    <row r="83" spans="1:16" ht="35.25" customHeight="1" x14ac:dyDescent="0.3">
      <c r="A83" s="42"/>
      <c r="B83" s="296" t="s">
        <v>10</v>
      </c>
      <c r="C83" s="297"/>
      <c r="D83" s="304"/>
      <c r="E83" s="307"/>
      <c r="F83" s="41" t="s">
        <v>10</v>
      </c>
      <c r="G83" s="215">
        <f t="shared" ref="G83:G84" si="146">H83+I83</f>
        <v>0</v>
      </c>
      <c r="H83" s="215"/>
      <c r="I83" s="215"/>
      <c r="J83" s="215">
        <f>K83+L83</f>
        <v>0</v>
      </c>
      <c r="K83" s="215"/>
      <c r="L83" s="215"/>
      <c r="M83" s="215">
        <f t="shared" ref="M83:M84" si="147">N83+O83</f>
        <v>0</v>
      </c>
      <c r="N83" s="215"/>
      <c r="O83" s="215"/>
      <c r="P83" s="6"/>
    </row>
    <row r="84" spans="1:16" ht="35.25" customHeight="1" x14ac:dyDescent="0.3">
      <c r="A84" s="42"/>
      <c r="B84" s="294" t="s">
        <v>11</v>
      </c>
      <c r="C84" s="295"/>
      <c r="D84" s="304"/>
      <c r="E84" s="307"/>
      <c r="F84" s="39" t="s">
        <v>11</v>
      </c>
      <c r="G84" s="215">
        <f t="shared" si="146"/>
        <v>0</v>
      </c>
      <c r="H84" s="215"/>
      <c r="I84" s="215"/>
      <c r="J84" s="215">
        <f t="shared" ref="J84" si="148">K84+L84</f>
        <v>0</v>
      </c>
      <c r="K84" s="215"/>
      <c r="L84" s="215"/>
      <c r="M84" s="215">
        <f t="shared" si="147"/>
        <v>0</v>
      </c>
      <c r="N84" s="215"/>
      <c r="O84" s="215"/>
      <c r="P84" s="6"/>
    </row>
    <row r="85" spans="1:16" ht="78.75" customHeight="1" x14ac:dyDescent="0.3">
      <c r="A85" s="42"/>
      <c r="B85" s="316" t="s">
        <v>32</v>
      </c>
      <c r="C85" s="317"/>
      <c r="D85" s="354" t="s">
        <v>43</v>
      </c>
      <c r="E85" s="301"/>
      <c r="F85" s="32"/>
      <c r="G85" s="44">
        <f t="shared" ref="G85:O85" si="149">G86+G87+G88</f>
        <v>29698.199999999997</v>
      </c>
      <c r="H85" s="44">
        <f t="shared" si="149"/>
        <v>29598.199999999997</v>
      </c>
      <c r="I85" s="44">
        <f t="shared" si="149"/>
        <v>100</v>
      </c>
      <c r="J85" s="44">
        <f t="shared" si="149"/>
        <v>29581.690000000002</v>
      </c>
      <c r="K85" s="44">
        <f t="shared" si="149"/>
        <v>29581.690000000002</v>
      </c>
      <c r="L85" s="44">
        <f t="shared" si="149"/>
        <v>0</v>
      </c>
      <c r="M85" s="44">
        <f t="shared" si="149"/>
        <v>28886.570000000003</v>
      </c>
      <c r="N85" s="44">
        <f t="shared" si="149"/>
        <v>28786.570000000003</v>
      </c>
      <c r="O85" s="44">
        <f t="shared" si="149"/>
        <v>100</v>
      </c>
      <c r="P85" s="6"/>
    </row>
    <row r="86" spans="1:16" ht="35.25" customHeight="1" x14ac:dyDescent="0.3">
      <c r="A86" s="42"/>
      <c r="B86" s="310" t="s">
        <v>9</v>
      </c>
      <c r="C86" s="311"/>
      <c r="D86" s="355"/>
      <c r="E86" s="302"/>
      <c r="F86" s="34" t="s">
        <v>9</v>
      </c>
      <c r="G86" s="27">
        <f>H86+I86</f>
        <v>29598.199999999997</v>
      </c>
      <c r="H86" s="27">
        <f>H90+H94+H98+H102+H106+H110+H114+H118+H122+H126+H130+H134+H138</f>
        <v>29598.199999999997</v>
      </c>
      <c r="I86" s="27">
        <f>I90+I94+I98+I102+I106+I110+I114+I118+I122+I126+I130+I134+I138</f>
        <v>0</v>
      </c>
      <c r="J86" s="27">
        <f>K86+L86</f>
        <v>29581.690000000002</v>
      </c>
      <c r="K86" s="27">
        <f>K90+K94+K98+K102+K106+K110+K114+K118+K122+K126+K130+K134+K138</f>
        <v>29581.690000000002</v>
      </c>
      <c r="L86" s="27">
        <f>L90+L94+L98+L102+L106+L110+L114+L118+L122+L126+L130+L134+L138</f>
        <v>0</v>
      </c>
      <c r="M86" s="27">
        <f>N86+O86</f>
        <v>28786.570000000003</v>
      </c>
      <c r="N86" s="27">
        <f>N90+N94+N98+N102+N106+N110+N114+N118+N122+N126+N130+N134+N138</f>
        <v>28786.570000000003</v>
      </c>
      <c r="O86" s="27">
        <f>O90+O94+O98+O102+O106+O110+O114+O118+O122+O126+O130+O134+O138</f>
        <v>0</v>
      </c>
      <c r="P86" s="6"/>
    </row>
    <row r="87" spans="1:16" ht="35.25" customHeight="1" x14ac:dyDescent="0.3">
      <c r="A87" s="42"/>
      <c r="B87" s="312" t="s">
        <v>10</v>
      </c>
      <c r="C87" s="313"/>
      <c r="D87" s="355"/>
      <c r="E87" s="302"/>
      <c r="F87" s="35" t="s">
        <v>10</v>
      </c>
      <c r="G87" s="27">
        <f t="shared" ref="G87:G88" si="150">H87+I87</f>
        <v>0</v>
      </c>
      <c r="H87" s="27">
        <f t="shared" ref="H87:I87" si="151">H91+H95+H99+H103+H107+H111+H115+H119+H123+H127+H131+H135+H139</f>
        <v>0</v>
      </c>
      <c r="I87" s="27">
        <f t="shared" si="151"/>
        <v>0</v>
      </c>
      <c r="J87" s="27">
        <f t="shared" ref="J87:J88" si="152">K87+L87</f>
        <v>0</v>
      </c>
      <c r="K87" s="27">
        <f t="shared" ref="K87:L87" si="153">K91+K95+K99+K103+K107+K111+K115+K119+K123+K127+K131+K135+K139</f>
        <v>0</v>
      </c>
      <c r="L87" s="27">
        <f t="shared" si="153"/>
        <v>0</v>
      </c>
      <c r="M87" s="27">
        <f t="shared" ref="M87:M88" si="154">N87+O87</f>
        <v>0</v>
      </c>
      <c r="N87" s="27">
        <f t="shared" ref="N87:O87" si="155">N91+N95+N99+N103+N107+N111+N115+N119+N123+N127+N131+N135+N139</f>
        <v>0</v>
      </c>
      <c r="O87" s="27">
        <f t="shared" si="155"/>
        <v>0</v>
      </c>
      <c r="P87" s="6"/>
    </row>
    <row r="88" spans="1:16" ht="35.25" customHeight="1" x14ac:dyDescent="0.3">
      <c r="A88" s="42"/>
      <c r="B88" s="310" t="s">
        <v>11</v>
      </c>
      <c r="C88" s="311"/>
      <c r="D88" s="356"/>
      <c r="E88" s="303"/>
      <c r="F88" s="34" t="s">
        <v>11</v>
      </c>
      <c r="G88" s="27">
        <f t="shared" si="150"/>
        <v>100</v>
      </c>
      <c r="H88" s="27">
        <f t="shared" ref="H88:I88" si="156">H92+H96+H100+H104+H108+H112+H116+H120+H124+H128+H132+H136+H140</f>
        <v>0</v>
      </c>
      <c r="I88" s="27">
        <f t="shared" si="156"/>
        <v>100</v>
      </c>
      <c r="J88" s="27">
        <f t="shared" si="152"/>
        <v>0</v>
      </c>
      <c r="K88" s="27">
        <f t="shared" ref="K88:L88" si="157">K92+K96+K100+K104+K108+K112+K116+K120+K124+K128+K132+K136+K140</f>
        <v>0</v>
      </c>
      <c r="L88" s="27">
        <f t="shared" si="157"/>
        <v>0</v>
      </c>
      <c r="M88" s="27">
        <f t="shared" si="154"/>
        <v>100</v>
      </c>
      <c r="N88" s="27">
        <f t="shared" ref="N88:O88" si="158">N92+N96+N100+N104+N108+N112+N116+N120+N124+N128+N132+N136+N140</f>
        <v>0</v>
      </c>
      <c r="O88" s="27">
        <f t="shared" si="158"/>
        <v>100</v>
      </c>
      <c r="P88" s="6"/>
    </row>
    <row r="89" spans="1:16" ht="92.25" customHeight="1" x14ac:dyDescent="0.3">
      <c r="A89" s="42"/>
      <c r="B89" s="314" t="s">
        <v>33</v>
      </c>
      <c r="C89" s="315"/>
      <c r="D89" s="360"/>
      <c r="E89" s="404" t="s">
        <v>764</v>
      </c>
      <c r="F89" s="37"/>
      <c r="G89" s="216">
        <f>G90+G91+G92</f>
        <v>4272.6000000000004</v>
      </c>
      <c r="H89" s="216">
        <f t="shared" ref="H89:I89" si="159">H90+H91+H92</f>
        <v>4272.6000000000004</v>
      </c>
      <c r="I89" s="216">
        <f t="shared" si="159"/>
        <v>0</v>
      </c>
      <c r="J89" s="216">
        <f>J90+J91+J92</f>
        <v>4272.51</v>
      </c>
      <c r="K89" s="216">
        <f t="shared" ref="K89:L89" si="160">K90+K91+K92</f>
        <v>4272.51</v>
      </c>
      <c r="L89" s="216">
        <f t="shared" si="160"/>
        <v>0</v>
      </c>
      <c r="M89" s="216">
        <f>M90+M91+M92</f>
        <v>4192.49</v>
      </c>
      <c r="N89" s="216">
        <f t="shared" ref="N89:O89" si="161">N90+N91+N92</f>
        <v>4192.49</v>
      </c>
      <c r="O89" s="211">
        <f t="shared" si="161"/>
        <v>0</v>
      </c>
      <c r="P89" s="6"/>
    </row>
    <row r="90" spans="1:16" ht="35.25" customHeight="1" x14ac:dyDescent="0.3">
      <c r="A90" s="42"/>
      <c r="B90" s="294" t="s">
        <v>9</v>
      </c>
      <c r="C90" s="295"/>
      <c r="D90" s="361"/>
      <c r="E90" s="405"/>
      <c r="F90" s="39" t="s">
        <v>9</v>
      </c>
      <c r="G90" s="215">
        <f>H90+I90</f>
        <v>4272.6000000000004</v>
      </c>
      <c r="H90" s="216">
        <v>4272.6000000000004</v>
      </c>
      <c r="I90" s="216">
        <v>0</v>
      </c>
      <c r="J90" s="215">
        <f>K90+L90</f>
        <v>4272.51</v>
      </c>
      <c r="K90" s="216">
        <v>4272.51</v>
      </c>
      <c r="L90" s="216">
        <v>0</v>
      </c>
      <c r="M90" s="215">
        <f>N90+O90</f>
        <v>4192.49</v>
      </c>
      <c r="N90" s="216">
        <v>4192.49</v>
      </c>
      <c r="O90" s="211">
        <v>0</v>
      </c>
      <c r="P90" s="6"/>
    </row>
    <row r="91" spans="1:16" ht="35.25" customHeight="1" x14ac:dyDescent="0.3">
      <c r="A91" s="42"/>
      <c r="B91" s="296" t="s">
        <v>10</v>
      </c>
      <c r="C91" s="297"/>
      <c r="D91" s="361"/>
      <c r="E91" s="405"/>
      <c r="F91" s="41" t="s">
        <v>10</v>
      </c>
      <c r="G91" s="215">
        <f t="shared" ref="G91:G92" si="162">H91+I91</f>
        <v>0</v>
      </c>
      <c r="H91" s="216"/>
      <c r="I91" s="216"/>
      <c r="J91" s="215">
        <f>K91+L91</f>
        <v>0</v>
      </c>
      <c r="K91" s="216"/>
      <c r="L91" s="216"/>
      <c r="M91" s="215">
        <f t="shared" ref="M91:M92" si="163">N91+O91</f>
        <v>0</v>
      </c>
      <c r="N91" s="216"/>
      <c r="O91" s="216"/>
      <c r="P91" s="6"/>
    </row>
    <row r="92" spans="1:16" ht="35.25" customHeight="1" x14ac:dyDescent="0.3">
      <c r="A92" s="42"/>
      <c r="B92" s="294" t="s">
        <v>11</v>
      </c>
      <c r="C92" s="295"/>
      <c r="D92" s="362"/>
      <c r="E92" s="406"/>
      <c r="F92" s="39" t="s">
        <v>11</v>
      </c>
      <c r="G92" s="215">
        <f t="shared" si="162"/>
        <v>0</v>
      </c>
      <c r="H92" s="216"/>
      <c r="I92" s="216"/>
      <c r="J92" s="215">
        <f t="shared" ref="J92" si="164">K92+L92</f>
        <v>0</v>
      </c>
      <c r="K92" s="216"/>
      <c r="L92" s="216"/>
      <c r="M92" s="215">
        <f t="shared" si="163"/>
        <v>0</v>
      </c>
      <c r="N92" s="216"/>
      <c r="O92" s="216"/>
      <c r="P92" s="6"/>
    </row>
    <row r="93" spans="1:16" ht="101.25" customHeight="1" x14ac:dyDescent="0.3">
      <c r="A93" s="42"/>
      <c r="B93" s="314" t="s">
        <v>34</v>
      </c>
      <c r="C93" s="315"/>
      <c r="D93" s="304"/>
      <c r="E93" s="306" t="s">
        <v>731</v>
      </c>
      <c r="F93" s="39"/>
      <c r="G93" s="215">
        <f>G94+G95+G96</f>
        <v>14100</v>
      </c>
      <c r="H93" s="215">
        <f t="shared" ref="H93:I93" si="165">H94+H95+H96</f>
        <v>14100</v>
      </c>
      <c r="I93" s="215">
        <f t="shared" si="165"/>
        <v>0</v>
      </c>
      <c r="J93" s="215">
        <f>J94+J95+J96</f>
        <v>14085.61</v>
      </c>
      <c r="K93" s="215">
        <f t="shared" ref="K93:L93" si="166">K94+K95+K96</f>
        <v>14085.61</v>
      </c>
      <c r="L93" s="215">
        <f t="shared" si="166"/>
        <v>0</v>
      </c>
      <c r="M93" s="215">
        <f>M94+M95+M96</f>
        <v>13491.630000000001</v>
      </c>
      <c r="N93" s="215">
        <f t="shared" ref="N93:O93" si="167">N94+N95+N96</f>
        <v>13491.630000000001</v>
      </c>
      <c r="O93" s="215">
        <f t="shared" si="167"/>
        <v>0</v>
      </c>
      <c r="P93" s="6"/>
    </row>
    <row r="94" spans="1:16" ht="35.25" customHeight="1" x14ac:dyDescent="0.3">
      <c r="A94" s="42"/>
      <c r="B94" s="294" t="s">
        <v>9</v>
      </c>
      <c r="C94" s="295"/>
      <c r="D94" s="304"/>
      <c r="E94" s="306"/>
      <c r="F94" s="39" t="s">
        <v>9</v>
      </c>
      <c r="G94" s="215">
        <f>H94+I94</f>
        <v>14100</v>
      </c>
      <c r="H94" s="215">
        <v>14100</v>
      </c>
      <c r="I94" s="215">
        <v>0</v>
      </c>
      <c r="J94" s="215">
        <f>K94+L94</f>
        <v>14085.61</v>
      </c>
      <c r="K94" s="215">
        <v>14085.61</v>
      </c>
      <c r="L94" s="215">
        <v>0</v>
      </c>
      <c r="M94" s="215">
        <f>N94+O94</f>
        <v>13491.630000000001</v>
      </c>
      <c r="N94" s="215">
        <f>13597.2-105.57</f>
        <v>13491.630000000001</v>
      </c>
      <c r="O94" s="215">
        <v>0</v>
      </c>
      <c r="P94" s="6"/>
    </row>
    <row r="95" spans="1:16" ht="35.25" customHeight="1" x14ac:dyDescent="0.3">
      <c r="A95" s="42"/>
      <c r="B95" s="296" t="s">
        <v>10</v>
      </c>
      <c r="C95" s="297"/>
      <c r="D95" s="304"/>
      <c r="E95" s="306"/>
      <c r="F95" s="41" t="s">
        <v>10</v>
      </c>
      <c r="G95" s="215">
        <f t="shared" ref="G95:G96" si="168">H95+I95</f>
        <v>0</v>
      </c>
      <c r="H95" s="215"/>
      <c r="I95" s="215"/>
      <c r="J95" s="215">
        <f>K95+L95</f>
        <v>0</v>
      </c>
      <c r="K95" s="215"/>
      <c r="L95" s="215"/>
      <c r="M95" s="215">
        <f t="shared" ref="M95:M96" si="169">N95+O95</f>
        <v>0</v>
      </c>
      <c r="N95" s="215"/>
      <c r="O95" s="215"/>
      <c r="P95" s="6"/>
    </row>
    <row r="96" spans="1:16" ht="71.25" customHeight="1" x14ac:dyDescent="0.3">
      <c r="A96" s="42"/>
      <c r="B96" s="294" t="s">
        <v>11</v>
      </c>
      <c r="C96" s="295"/>
      <c r="D96" s="304"/>
      <c r="E96" s="306"/>
      <c r="F96" s="39" t="s">
        <v>11</v>
      </c>
      <c r="G96" s="215">
        <f t="shared" si="168"/>
        <v>0</v>
      </c>
      <c r="H96" s="215"/>
      <c r="I96" s="215"/>
      <c r="J96" s="215">
        <f t="shared" ref="J96" si="170">K96+L96</f>
        <v>0</v>
      </c>
      <c r="K96" s="215"/>
      <c r="L96" s="215"/>
      <c r="M96" s="215">
        <f t="shared" si="169"/>
        <v>0</v>
      </c>
      <c r="N96" s="215"/>
      <c r="O96" s="215"/>
      <c r="P96" s="6"/>
    </row>
    <row r="97" spans="1:16" ht="108.75" customHeight="1" x14ac:dyDescent="0.3">
      <c r="A97" s="42"/>
      <c r="B97" s="314" t="s">
        <v>40</v>
      </c>
      <c r="C97" s="315"/>
      <c r="D97" s="360"/>
      <c r="E97" s="404" t="s">
        <v>765</v>
      </c>
      <c r="F97" s="37"/>
      <c r="G97" s="216">
        <f>G98+G99+G100</f>
        <v>6522</v>
      </c>
      <c r="H97" s="216">
        <f t="shared" ref="H97:I97" si="171">H98+H99+H100</f>
        <v>6522</v>
      </c>
      <c r="I97" s="216">
        <f t="shared" si="171"/>
        <v>0</v>
      </c>
      <c r="J97" s="216">
        <f>J98+J99+J100</f>
        <v>6521.15</v>
      </c>
      <c r="K97" s="216">
        <f t="shared" ref="K97:L97" si="172">K98+K99+K100</f>
        <v>6521.15</v>
      </c>
      <c r="L97" s="216">
        <f t="shared" si="172"/>
        <v>0</v>
      </c>
      <c r="M97" s="216">
        <f>M98+M99+M100</f>
        <v>6451.13</v>
      </c>
      <c r="N97" s="216">
        <f t="shared" ref="N97:O97" si="173">N98+N99+N100</f>
        <v>6451.13</v>
      </c>
      <c r="O97" s="216">
        <f t="shared" si="173"/>
        <v>0</v>
      </c>
      <c r="P97" s="6"/>
    </row>
    <row r="98" spans="1:16" ht="35.25" customHeight="1" x14ac:dyDescent="0.3">
      <c r="A98" s="42"/>
      <c r="B98" s="294" t="s">
        <v>9</v>
      </c>
      <c r="C98" s="295"/>
      <c r="D98" s="361"/>
      <c r="E98" s="405"/>
      <c r="F98" s="39" t="s">
        <v>9</v>
      </c>
      <c r="G98" s="215">
        <f>H98+I98</f>
        <v>6522</v>
      </c>
      <c r="H98" s="216">
        <v>6522</v>
      </c>
      <c r="I98" s="216">
        <v>0</v>
      </c>
      <c r="J98" s="215">
        <f>K98+L98</f>
        <v>6521.15</v>
      </c>
      <c r="K98" s="216">
        <v>6521.15</v>
      </c>
      <c r="L98" s="216">
        <v>0</v>
      </c>
      <c r="M98" s="215">
        <f>N98+O98</f>
        <v>6451.13</v>
      </c>
      <c r="N98" s="216">
        <v>6451.13</v>
      </c>
      <c r="O98" s="216">
        <v>0</v>
      </c>
      <c r="P98" s="6"/>
    </row>
    <row r="99" spans="1:16" ht="35.25" customHeight="1" x14ac:dyDescent="0.3">
      <c r="A99" s="42"/>
      <c r="B99" s="296" t="s">
        <v>10</v>
      </c>
      <c r="C99" s="297"/>
      <c r="D99" s="361"/>
      <c r="E99" s="405"/>
      <c r="F99" s="41" t="s">
        <v>10</v>
      </c>
      <c r="G99" s="215">
        <f t="shared" ref="G99:G100" si="174">H99+I99</f>
        <v>0</v>
      </c>
      <c r="H99" s="216"/>
      <c r="I99" s="216"/>
      <c r="J99" s="215">
        <f>K99+L99</f>
        <v>0</v>
      </c>
      <c r="K99" s="216"/>
      <c r="L99" s="216"/>
      <c r="M99" s="215">
        <f t="shared" ref="M99:M100" si="175">N99+O99</f>
        <v>0</v>
      </c>
      <c r="N99" s="216"/>
      <c r="O99" s="216"/>
      <c r="P99" s="6"/>
    </row>
    <row r="100" spans="1:16" ht="35.25" customHeight="1" x14ac:dyDescent="0.3">
      <c r="A100" s="42"/>
      <c r="B100" s="294" t="s">
        <v>11</v>
      </c>
      <c r="C100" s="295"/>
      <c r="D100" s="362"/>
      <c r="E100" s="406"/>
      <c r="F100" s="39" t="s">
        <v>11</v>
      </c>
      <c r="G100" s="212">
        <f t="shared" si="174"/>
        <v>0</v>
      </c>
      <c r="H100" s="211"/>
      <c r="I100" s="211"/>
      <c r="J100" s="212">
        <f t="shared" ref="J100" si="176">K100+L100</f>
        <v>0</v>
      </c>
      <c r="K100" s="211"/>
      <c r="L100" s="211"/>
      <c r="M100" s="212">
        <f t="shared" si="175"/>
        <v>0</v>
      </c>
      <c r="N100" s="211"/>
      <c r="O100" s="211"/>
      <c r="P100" s="6"/>
    </row>
    <row r="101" spans="1:16" ht="35.25" customHeight="1" x14ac:dyDescent="0.3">
      <c r="A101" s="42"/>
      <c r="B101" s="314" t="s">
        <v>35</v>
      </c>
      <c r="C101" s="315"/>
      <c r="D101" s="304"/>
      <c r="E101" s="306" t="s">
        <v>763</v>
      </c>
      <c r="F101" s="39"/>
      <c r="G101" s="215">
        <f>G102+G103+G104</f>
        <v>42</v>
      </c>
      <c r="H101" s="215">
        <f t="shared" ref="H101:I101" si="177">H102+H103+H104</f>
        <v>42</v>
      </c>
      <c r="I101" s="215">
        <f t="shared" si="177"/>
        <v>0</v>
      </c>
      <c r="J101" s="215">
        <f>J102+J103+J104</f>
        <v>41.96</v>
      </c>
      <c r="K101" s="215">
        <f t="shared" ref="K101:L101" si="178">K102+K103+K104</f>
        <v>41.96</v>
      </c>
      <c r="L101" s="215">
        <f t="shared" si="178"/>
        <v>0</v>
      </c>
      <c r="M101" s="215">
        <f>M102+M103+M104</f>
        <v>41.96</v>
      </c>
      <c r="N101" s="215">
        <f t="shared" ref="N101:O101" si="179">N102+N103+N104</f>
        <v>41.96</v>
      </c>
      <c r="O101" s="212">
        <f t="shared" si="179"/>
        <v>0</v>
      </c>
      <c r="P101" s="6"/>
    </row>
    <row r="102" spans="1:16" ht="35.25" customHeight="1" x14ac:dyDescent="0.3">
      <c r="A102" s="42"/>
      <c r="B102" s="294" t="s">
        <v>9</v>
      </c>
      <c r="C102" s="295"/>
      <c r="D102" s="304"/>
      <c r="E102" s="306"/>
      <c r="F102" s="39" t="s">
        <v>9</v>
      </c>
      <c r="G102" s="215">
        <f>H102+I102</f>
        <v>42</v>
      </c>
      <c r="H102" s="215">
        <v>42</v>
      </c>
      <c r="I102" s="215">
        <v>0</v>
      </c>
      <c r="J102" s="215">
        <f>K102+L102</f>
        <v>41.96</v>
      </c>
      <c r="K102" s="215">
        <v>41.96</v>
      </c>
      <c r="L102" s="215">
        <v>0</v>
      </c>
      <c r="M102" s="215">
        <f>N102+O102</f>
        <v>41.96</v>
      </c>
      <c r="N102" s="215">
        <v>41.96</v>
      </c>
      <c r="O102" s="212">
        <v>0</v>
      </c>
      <c r="P102" s="6"/>
    </row>
    <row r="103" spans="1:16" ht="35.25" customHeight="1" x14ac:dyDescent="0.3">
      <c r="A103" s="42"/>
      <c r="B103" s="296" t="s">
        <v>10</v>
      </c>
      <c r="C103" s="297"/>
      <c r="D103" s="304"/>
      <c r="E103" s="306"/>
      <c r="F103" s="41" t="s">
        <v>10</v>
      </c>
      <c r="G103" s="215">
        <f t="shared" ref="G103:G104" si="180">H103+I103</f>
        <v>0</v>
      </c>
      <c r="H103" s="215"/>
      <c r="I103" s="215"/>
      <c r="J103" s="215">
        <f>K103+L103</f>
        <v>0</v>
      </c>
      <c r="K103" s="215"/>
      <c r="L103" s="215"/>
      <c r="M103" s="215">
        <f t="shared" ref="M103:M104" si="181">N103+O103</f>
        <v>0</v>
      </c>
      <c r="N103" s="215"/>
      <c r="O103" s="212"/>
      <c r="P103" s="6"/>
    </row>
    <row r="104" spans="1:16" ht="35.25" customHeight="1" x14ac:dyDescent="0.3">
      <c r="A104" s="42"/>
      <c r="B104" s="294" t="s">
        <v>11</v>
      </c>
      <c r="C104" s="295"/>
      <c r="D104" s="304"/>
      <c r="E104" s="306"/>
      <c r="F104" s="39" t="s">
        <v>11</v>
      </c>
      <c r="G104" s="215">
        <f t="shared" si="180"/>
        <v>0</v>
      </c>
      <c r="H104" s="215"/>
      <c r="I104" s="215"/>
      <c r="J104" s="215">
        <f t="shared" ref="J104" si="182">K104+L104</f>
        <v>0</v>
      </c>
      <c r="K104" s="215"/>
      <c r="L104" s="215"/>
      <c r="M104" s="215">
        <f t="shared" si="181"/>
        <v>0</v>
      </c>
      <c r="N104" s="215"/>
      <c r="O104" s="215"/>
      <c r="P104" s="6"/>
    </row>
    <row r="105" spans="1:16" ht="56.25" customHeight="1" x14ac:dyDescent="0.3">
      <c r="A105" s="42"/>
      <c r="B105" s="314" t="s">
        <v>36</v>
      </c>
      <c r="C105" s="315"/>
      <c r="D105" s="360"/>
      <c r="E105" s="404" t="s">
        <v>762</v>
      </c>
      <c r="F105" s="37"/>
      <c r="G105" s="216">
        <f>G106+G107+G108</f>
        <v>3101.3</v>
      </c>
      <c r="H105" s="216">
        <f t="shared" ref="H105:I105" si="183">H106+H107+H108</f>
        <v>3101.3</v>
      </c>
      <c r="I105" s="216">
        <f t="shared" si="183"/>
        <v>0</v>
      </c>
      <c r="J105" s="216">
        <f>J106+J107+J108</f>
        <v>3100.27</v>
      </c>
      <c r="K105" s="216">
        <f t="shared" ref="K105:L105" si="184">K106+K107+K108</f>
        <v>3100.27</v>
      </c>
      <c r="L105" s="216">
        <f t="shared" si="184"/>
        <v>0</v>
      </c>
      <c r="M105" s="216">
        <f>M106+M107+M108</f>
        <v>3088.34</v>
      </c>
      <c r="N105" s="216">
        <f t="shared" ref="N105:O105" si="185">N106+N107+N108</f>
        <v>3088.34</v>
      </c>
      <c r="O105" s="216">
        <f t="shared" si="185"/>
        <v>0</v>
      </c>
      <c r="P105" s="6"/>
    </row>
    <row r="106" spans="1:16" ht="35.25" customHeight="1" x14ac:dyDescent="0.3">
      <c r="A106" s="42"/>
      <c r="B106" s="294" t="s">
        <v>9</v>
      </c>
      <c r="C106" s="295"/>
      <c r="D106" s="361"/>
      <c r="E106" s="405"/>
      <c r="F106" s="39" t="s">
        <v>9</v>
      </c>
      <c r="G106" s="215">
        <f>H106+I106</f>
        <v>3101.3</v>
      </c>
      <c r="H106" s="216">
        <v>3101.3</v>
      </c>
      <c r="I106" s="216">
        <v>0</v>
      </c>
      <c r="J106" s="215">
        <f>K106+L106</f>
        <v>3100.27</v>
      </c>
      <c r="K106" s="216">
        <v>3100.27</v>
      </c>
      <c r="L106" s="216">
        <v>0</v>
      </c>
      <c r="M106" s="215">
        <f>N106+O106</f>
        <v>3088.34</v>
      </c>
      <c r="N106" s="216">
        <v>3088.34</v>
      </c>
      <c r="O106" s="216">
        <v>0</v>
      </c>
      <c r="P106" s="6"/>
    </row>
    <row r="107" spans="1:16" ht="35.25" customHeight="1" x14ac:dyDescent="0.3">
      <c r="A107" s="42"/>
      <c r="B107" s="296" t="s">
        <v>10</v>
      </c>
      <c r="C107" s="297"/>
      <c r="D107" s="361"/>
      <c r="E107" s="405"/>
      <c r="F107" s="41" t="s">
        <v>10</v>
      </c>
      <c r="G107" s="215">
        <f t="shared" ref="G107:G108" si="186">H107+I107</f>
        <v>0</v>
      </c>
      <c r="H107" s="216"/>
      <c r="I107" s="216"/>
      <c r="J107" s="215">
        <f>K107+L107</f>
        <v>0</v>
      </c>
      <c r="K107" s="216"/>
      <c r="L107" s="216"/>
      <c r="M107" s="215">
        <f t="shared" ref="M107:M108" si="187">N107+O107</f>
        <v>0</v>
      </c>
      <c r="N107" s="216"/>
      <c r="O107" s="216"/>
      <c r="P107" s="6"/>
    </row>
    <row r="108" spans="1:16" ht="35.25" customHeight="1" x14ac:dyDescent="0.3">
      <c r="A108" s="42"/>
      <c r="B108" s="294" t="s">
        <v>11</v>
      </c>
      <c r="C108" s="295"/>
      <c r="D108" s="362"/>
      <c r="E108" s="406"/>
      <c r="F108" s="39" t="s">
        <v>11</v>
      </c>
      <c r="G108" s="215">
        <f t="shared" si="186"/>
        <v>0</v>
      </c>
      <c r="H108" s="216"/>
      <c r="I108" s="216"/>
      <c r="J108" s="215">
        <f t="shared" ref="J108" si="188">K108+L108</f>
        <v>0</v>
      </c>
      <c r="K108" s="216"/>
      <c r="L108" s="216"/>
      <c r="M108" s="215">
        <f t="shared" si="187"/>
        <v>0</v>
      </c>
      <c r="N108" s="216"/>
      <c r="O108" s="216"/>
      <c r="P108" s="6"/>
    </row>
    <row r="109" spans="1:16" ht="35.25" customHeight="1" x14ac:dyDescent="0.3">
      <c r="A109" s="42"/>
      <c r="B109" s="314" t="s">
        <v>37</v>
      </c>
      <c r="C109" s="315"/>
      <c r="D109" s="304"/>
      <c r="E109" s="307"/>
      <c r="F109" s="39"/>
      <c r="G109" s="215">
        <f>G110+G111+G112</f>
        <v>0</v>
      </c>
      <c r="H109" s="215">
        <f t="shared" ref="H109:I109" si="189">H110+H111+H112</f>
        <v>0</v>
      </c>
      <c r="I109" s="215">
        <f t="shared" si="189"/>
        <v>0</v>
      </c>
      <c r="J109" s="215">
        <f>J110+J111+J112</f>
        <v>0</v>
      </c>
      <c r="K109" s="215">
        <f t="shared" ref="K109:L109" si="190">K110+K111+K112</f>
        <v>0</v>
      </c>
      <c r="L109" s="215">
        <f t="shared" si="190"/>
        <v>0</v>
      </c>
      <c r="M109" s="215">
        <f>M110+M111+M112</f>
        <v>0</v>
      </c>
      <c r="N109" s="215">
        <f t="shared" ref="N109:O109" si="191">N110+N111+N112</f>
        <v>0</v>
      </c>
      <c r="O109" s="215">
        <f t="shared" si="191"/>
        <v>0</v>
      </c>
      <c r="P109" s="6"/>
    </row>
    <row r="110" spans="1:16" ht="35.25" customHeight="1" x14ac:dyDescent="0.3">
      <c r="A110" s="42"/>
      <c r="B110" s="294" t="s">
        <v>9</v>
      </c>
      <c r="C110" s="295"/>
      <c r="D110" s="304"/>
      <c r="E110" s="307"/>
      <c r="F110" s="39" t="s">
        <v>9</v>
      </c>
      <c r="G110" s="215">
        <f>H110+I110</f>
        <v>0</v>
      </c>
      <c r="H110" s="215"/>
      <c r="I110" s="215">
        <v>0</v>
      </c>
      <c r="J110" s="215">
        <f>K110+L110</f>
        <v>0</v>
      </c>
      <c r="K110" s="215"/>
      <c r="L110" s="215">
        <v>0</v>
      </c>
      <c r="M110" s="215">
        <f>N110+O110</f>
        <v>0</v>
      </c>
      <c r="N110" s="215">
        <f>611.2-611.2</f>
        <v>0</v>
      </c>
      <c r="O110" s="215">
        <v>0</v>
      </c>
      <c r="P110" s="6"/>
    </row>
    <row r="111" spans="1:16" ht="35.25" customHeight="1" x14ac:dyDescent="0.3">
      <c r="A111" s="42"/>
      <c r="B111" s="296" t="s">
        <v>10</v>
      </c>
      <c r="C111" s="297"/>
      <c r="D111" s="304"/>
      <c r="E111" s="307"/>
      <c r="F111" s="41" t="s">
        <v>10</v>
      </c>
      <c r="G111" s="215">
        <f t="shared" ref="G111:G112" si="192">H111+I111</f>
        <v>0</v>
      </c>
      <c r="H111" s="215"/>
      <c r="I111" s="215"/>
      <c r="J111" s="215">
        <f>K111+L111</f>
        <v>0</v>
      </c>
      <c r="K111" s="215"/>
      <c r="L111" s="215"/>
      <c r="M111" s="215">
        <f t="shared" ref="M111:M112" si="193">N111+O111</f>
        <v>0</v>
      </c>
      <c r="N111" s="215"/>
      <c r="O111" s="215"/>
      <c r="P111" s="6"/>
    </row>
    <row r="112" spans="1:16" ht="35.25" customHeight="1" x14ac:dyDescent="0.3">
      <c r="A112" s="42"/>
      <c r="B112" s="294" t="s">
        <v>11</v>
      </c>
      <c r="C112" s="295"/>
      <c r="D112" s="304"/>
      <c r="E112" s="307"/>
      <c r="F112" s="39" t="s">
        <v>11</v>
      </c>
      <c r="G112" s="215">
        <f t="shared" si="192"/>
        <v>0</v>
      </c>
      <c r="H112" s="215"/>
      <c r="I112" s="215"/>
      <c r="J112" s="215">
        <f t="shared" ref="J112" si="194">K112+L112</f>
        <v>0</v>
      </c>
      <c r="K112" s="215"/>
      <c r="L112" s="215"/>
      <c r="M112" s="215">
        <f t="shared" si="193"/>
        <v>0</v>
      </c>
      <c r="N112" s="215"/>
      <c r="O112" s="215"/>
      <c r="P112" s="6"/>
    </row>
    <row r="113" spans="1:16" ht="74.25" customHeight="1" x14ac:dyDescent="0.3">
      <c r="A113" s="42"/>
      <c r="B113" s="314" t="s">
        <v>686</v>
      </c>
      <c r="C113" s="315"/>
      <c r="D113" s="322">
        <v>3210</v>
      </c>
      <c r="E113" s="307"/>
      <c r="F113" s="39"/>
      <c r="G113" s="215">
        <f>G114+G115+G116</f>
        <v>100</v>
      </c>
      <c r="H113" s="215">
        <f t="shared" ref="H113:I113" si="195">H114+H115+H116</f>
        <v>0</v>
      </c>
      <c r="I113" s="215">
        <f t="shared" si="195"/>
        <v>100</v>
      </c>
      <c r="J113" s="215">
        <f>J114+J115+J116</f>
        <v>0</v>
      </c>
      <c r="K113" s="215">
        <f t="shared" ref="K113:L113" si="196">K114+K115+K116</f>
        <v>0</v>
      </c>
      <c r="L113" s="215">
        <f t="shared" si="196"/>
        <v>0</v>
      </c>
      <c r="M113" s="215">
        <f>M114+M115+M116</f>
        <v>100</v>
      </c>
      <c r="N113" s="215">
        <f t="shared" ref="N113:O113" si="197">N114+N115+N116</f>
        <v>0</v>
      </c>
      <c r="O113" s="215">
        <f t="shared" si="197"/>
        <v>100</v>
      </c>
      <c r="P113" s="6"/>
    </row>
    <row r="114" spans="1:16" ht="35.25" customHeight="1" x14ac:dyDescent="0.3">
      <c r="A114" s="42"/>
      <c r="B114" s="294" t="s">
        <v>9</v>
      </c>
      <c r="C114" s="295"/>
      <c r="D114" s="322"/>
      <c r="E114" s="307"/>
      <c r="F114" s="39" t="s">
        <v>9</v>
      </c>
      <c r="G114" s="215">
        <f>H114+I114</f>
        <v>0</v>
      </c>
      <c r="H114" s="215">
        <v>0</v>
      </c>
      <c r="I114" s="215">
        <v>0</v>
      </c>
      <c r="J114" s="215">
        <f>K114+L114</f>
        <v>0</v>
      </c>
      <c r="K114" s="215">
        <f>200-200</f>
        <v>0</v>
      </c>
      <c r="L114" s="215">
        <v>0</v>
      </c>
      <c r="M114" s="215">
        <f>N114+O114</f>
        <v>0</v>
      </c>
      <c r="N114" s="215">
        <f>200-200</f>
        <v>0</v>
      </c>
      <c r="O114" s="215">
        <v>0</v>
      </c>
      <c r="P114" s="6"/>
    </row>
    <row r="115" spans="1:16" ht="35.25" customHeight="1" x14ac:dyDescent="0.3">
      <c r="A115" s="42"/>
      <c r="B115" s="296" t="s">
        <v>10</v>
      </c>
      <c r="C115" s="297"/>
      <c r="D115" s="322"/>
      <c r="E115" s="307"/>
      <c r="F115" s="41" t="s">
        <v>10</v>
      </c>
      <c r="G115" s="215">
        <f t="shared" ref="G115:G116" si="198">H115+I115</f>
        <v>0</v>
      </c>
      <c r="H115" s="215"/>
      <c r="I115" s="215"/>
      <c r="J115" s="215">
        <f>K115+L115</f>
        <v>0</v>
      </c>
      <c r="K115" s="215"/>
      <c r="L115" s="215"/>
      <c r="M115" s="215">
        <f t="shared" ref="M115:M116" si="199">N115+O115</f>
        <v>0</v>
      </c>
      <c r="N115" s="215"/>
      <c r="O115" s="215"/>
      <c r="P115" s="6"/>
    </row>
    <row r="116" spans="1:16" ht="35.25" customHeight="1" x14ac:dyDescent="0.3">
      <c r="A116" s="42"/>
      <c r="B116" s="294" t="s">
        <v>11</v>
      </c>
      <c r="C116" s="295"/>
      <c r="D116" s="322"/>
      <c r="E116" s="307"/>
      <c r="F116" s="39" t="s">
        <v>11</v>
      </c>
      <c r="G116" s="215">
        <f t="shared" si="198"/>
        <v>100</v>
      </c>
      <c r="H116" s="215"/>
      <c r="I116" s="215">
        <v>100</v>
      </c>
      <c r="J116" s="215">
        <f t="shared" ref="J116" si="200">K116+L116</f>
        <v>0</v>
      </c>
      <c r="K116" s="215">
        <f>200-200</f>
        <v>0</v>
      </c>
      <c r="L116" s="215">
        <f>100-100</f>
        <v>0</v>
      </c>
      <c r="M116" s="215">
        <f t="shared" si="199"/>
        <v>100</v>
      </c>
      <c r="N116" s="215">
        <f>200-200</f>
        <v>0</v>
      </c>
      <c r="O116" s="215">
        <v>100</v>
      </c>
      <c r="P116" s="6"/>
    </row>
    <row r="117" spans="1:16" ht="35.25" customHeight="1" x14ac:dyDescent="0.3">
      <c r="A117" s="42"/>
      <c r="B117" s="314" t="s">
        <v>38</v>
      </c>
      <c r="C117" s="315"/>
      <c r="D117" s="304"/>
      <c r="E117" s="305" t="s">
        <v>719</v>
      </c>
      <c r="F117" s="39"/>
      <c r="G117" s="215">
        <f>G118+G119+G120</f>
        <v>739.3</v>
      </c>
      <c r="H117" s="215">
        <f t="shared" ref="H117:I117" si="201">H118+H119+H120</f>
        <v>739.3</v>
      </c>
      <c r="I117" s="215">
        <f t="shared" si="201"/>
        <v>0</v>
      </c>
      <c r="J117" s="215">
        <f>J118+J119+J120</f>
        <v>739.23</v>
      </c>
      <c r="K117" s="215">
        <f t="shared" ref="K117:L117" si="202">K118+K119+K120</f>
        <v>739.23</v>
      </c>
      <c r="L117" s="215">
        <f t="shared" si="202"/>
        <v>0</v>
      </c>
      <c r="M117" s="215">
        <f>M118+M119+M120</f>
        <v>703.49</v>
      </c>
      <c r="N117" s="215">
        <f t="shared" ref="N117:O117" si="203">N118+N119+N120</f>
        <v>703.49</v>
      </c>
      <c r="O117" s="215">
        <f t="shared" si="203"/>
        <v>0</v>
      </c>
      <c r="P117" s="6"/>
    </row>
    <row r="118" spans="1:16" ht="35.25" customHeight="1" x14ac:dyDescent="0.3">
      <c r="A118" s="42"/>
      <c r="B118" s="294" t="s">
        <v>9</v>
      </c>
      <c r="C118" s="295"/>
      <c r="D118" s="304"/>
      <c r="E118" s="305"/>
      <c r="F118" s="39" t="s">
        <v>9</v>
      </c>
      <c r="G118" s="215">
        <f>H118+I118</f>
        <v>739.3</v>
      </c>
      <c r="H118" s="215">
        <v>739.3</v>
      </c>
      <c r="I118" s="215">
        <v>0</v>
      </c>
      <c r="J118" s="215">
        <f>K118+L118</f>
        <v>739.23</v>
      </c>
      <c r="K118" s="215">
        <v>739.23</v>
      </c>
      <c r="L118" s="215">
        <v>0</v>
      </c>
      <c r="M118" s="215">
        <f>N118+O118</f>
        <v>703.49</v>
      </c>
      <c r="N118" s="215">
        <v>703.49</v>
      </c>
      <c r="O118" s="215">
        <v>0</v>
      </c>
      <c r="P118" s="6"/>
    </row>
    <row r="119" spans="1:16" ht="35.25" customHeight="1" x14ac:dyDescent="0.3">
      <c r="A119" s="42"/>
      <c r="B119" s="296" t="s">
        <v>10</v>
      </c>
      <c r="C119" s="297"/>
      <c r="D119" s="304"/>
      <c r="E119" s="305"/>
      <c r="F119" s="41" t="s">
        <v>10</v>
      </c>
      <c r="G119" s="215">
        <f t="shared" ref="G119:G120" si="204">H119+I119</f>
        <v>0</v>
      </c>
      <c r="H119" s="215"/>
      <c r="I119" s="215"/>
      <c r="J119" s="215">
        <f>K119+L119</f>
        <v>0</v>
      </c>
      <c r="K119" s="215"/>
      <c r="L119" s="215"/>
      <c r="M119" s="215">
        <f t="shared" ref="M119:M120" si="205">N119+O119</f>
        <v>0</v>
      </c>
      <c r="N119" s="215"/>
      <c r="O119" s="215"/>
      <c r="P119" s="6"/>
    </row>
    <row r="120" spans="1:16" ht="35.25" customHeight="1" x14ac:dyDescent="0.3">
      <c r="A120" s="42"/>
      <c r="B120" s="294" t="s">
        <v>11</v>
      </c>
      <c r="C120" s="295"/>
      <c r="D120" s="304"/>
      <c r="E120" s="305"/>
      <c r="F120" s="39" t="s">
        <v>11</v>
      </c>
      <c r="G120" s="215">
        <f t="shared" si="204"/>
        <v>0</v>
      </c>
      <c r="H120" s="215"/>
      <c r="I120" s="215"/>
      <c r="J120" s="215">
        <f t="shared" ref="J120" si="206">K120+L120</f>
        <v>0</v>
      </c>
      <c r="K120" s="215"/>
      <c r="L120" s="215"/>
      <c r="M120" s="215">
        <f t="shared" si="205"/>
        <v>0</v>
      </c>
      <c r="N120" s="215"/>
      <c r="O120" s="215"/>
      <c r="P120" s="6"/>
    </row>
    <row r="121" spans="1:16" ht="35.25" customHeight="1" x14ac:dyDescent="0.3">
      <c r="A121" s="42"/>
      <c r="B121" s="314" t="s">
        <v>39</v>
      </c>
      <c r="C121" s="315"/>
      <c r="D121" s="360"/>
      <c r="E121" s="350" t="s">
        <v>720</v>
      </c>
      <c r="F121" s="39"/>
      <c r="G121" s="215">
        <f>G122+G123+G124</f>
        <v>550</v>
      </c>
      <c r="H121" s="215">
        <f t="shared" ref="H121:I121" si="207">H122+H123+H124</f>
        <v>550</v>
      </c>
      <c r="I121" s="215">
        <f t="shared" si="207"/>
        <v>0</v>
      </c>
      <c r="J121" s="215">
        <f>J122+J123+J124</f>
        <v>550</v>
      </c>
      <c r="K121" s="215">
        <f t="shared" ref="K121:L121" si="208">K122+K123+K124</f>
        <v>550</v>
      </c>
      <c r="L121" s="215">
        <f t="shared" si="208"/>
        <v>0</v>
      </c>
      <c r="M121" s="215">
        <f>M122+M123+M124</f>
        <v>549.87</v>
      </c>
      <c r="N121" s="215">
        <f t="shared" ref="N121:O121" si="209">N122+N123+N124</f>
        <v>549.87</v>
      </c>
      <c r="O121" s="215">
        <f t="shared" si="209"/>
        <v>0</v>
      </c>
      <c r="P121" s="6"/>
    </row>
    <row r="122" spans="1:16" ht="35.25" customHeight="1" x14ac:dyDescent="0.3">
      <c r="A122" s="42"/>
      <c r="B122" s="294" t="s">
        <v>9</v>
      </c>
      <c r="C122" s="295"/>
      <c r="D122" s="361"/>
      <c r="E122" s="351"/>
      <c r="F122" s="39" t="s">
        <v>9</v>
      </c>
      <c r="G122" s="215">
        <f>H122+I122</f>
        <v>550</v>
      </c>
      <c r="H122" s="215">
        <v>550</v>
      </c>
      <c r="I122" s="215">
        <v>0</v>
      </c>
      <c r="J122" s="215">
        <f>K122+L122</f>
        <v>550</v>
      </c>
      <c r="K122" s="215">
        <v>550</v>
      </c>
      <c r="L122" s="215">
        <v>0</v>
      </c>
      <c r="M122" s="215">
        <f>N122+O122</f>
        <v>549.87</v>
      </c>
      <c r="N122" s="215">
        <v>549.87</v>
      </c>
      <c r="O122" s="215">
        <v>0</v>
      </c>
      <c r="P122" s="6"/>
    </row>
    <row r="123" spans="1:16" ht="35.25" customHeight="1" x14ac:dyDescent="0.3">
      <c r="A123" s="42"/>
      <c r="B123" s="296" t="s">
        <v>10</v>
      </c>
      <c r="C123" s="297"/>
      <c r="D123" s="361"/>
      <c r="E123" s="351"/>
      <c r="F123" s="41" t="s">
        <v>10</v>
      </c>
      <c r="G123" s="215">
        <f t="shared" ref="G123:G124" si="210">H123+I123</f>
        <v>0</v>
      </c>
      <c r="H123" s="215"/>
      <c r="I123" s="215"/>
      <c r="J123" s="215">
        <f>K123+L123</f>
        <v>0</v>
      </c>
      <c r="K123" s="215"/>
      <c r="L123" s="215"/>
      <c r="M123" s="215">
        <f t="shared" ref="M123:M124" si="211">N123+O123</f>
        <v>0</v>
      </c>
      <c r="N123" s="215"/>
      <c r="O123" s="215"/>
      <c r="P123" s="6"/>
    </row>
    <row r="124" spans="1:16" ht="35.25" customHeight="1" x14ac:dyDescent="0.3">
      <c r="A124" s="42"/>
      <c r="B124" s="294" t="s">
        <v>11</v>
      </c>
      <c r="C124" s="295"/>
      <c r="D124" s="362"/>
      <c r="E124" s="352"/>
      <c r="F124" s="39" t="s">
        <v>11</v>
      </c>
      <c r="G124" s="215">
        <f t="shared" si="210"/>
        <v>0</v>
      </c>
      <c r="H124" s="215"/>
      <c r="I124" s="215"/>
      <c r="J124" s="215">
        <f t="shared" ref="J124" si="212">K124+L124</f>
        <v>0</v>
      </c>
      <c r="K124" s="215"/>
      <c r="L124" s="215"/>
      <c r="M124" s="215">
        <f t="shared" si="211"/>
        <v>0</v>
      </c>
      <c r="N124" s="215"/>
      <c r="O124" s="215"/>
      <c r="P124" s="6"/>
    </row>
    <row r="125" spans="1:16" ht="35.25" customHeight="1" x14ac:dyDescent="0.3">
      <c r="A125" s="42"/>
      <c r="B125" s="314" t="s">
        <v>41</v>
      </c>
      <c r="C125" s="315"/>
      <c r="D125" s="304"/>
      <c r="E125" s="307"/>
      <c r="F125" s="39"/>
      <c r="G125" s="215">
        <f>G126+G127+G128</f>
        <v>0</v>
      </c>
      <c r="H125" s="215">
        <f t="shared" ref="H125:I125" si="213">H126+H127+H128</f>
        <v>0</v>
      </c>
      <c r="I125" s="215">
        <f t="shared" si="213"/>
        <v>0</v>
      </c>
      <c r="J125" s="215">
        <f>J126+J127+J128</f>
        <v>0</v>
      </c>
      <c r="K125" s="215">
        <f t="shared" ref="K125:L125" si="214">K126+K127+K128</f>
        <v>0</v>
      </c>
      <c r="L125" s="215">
        <f t="shared" si="214"/>
        <v>0</v>
      </c>
      <c r="M125" s="215">
        <f>M126+M127+M128</f>
        <v>0</v>
      </c>
      <c r="N125" s="215">
        <f t="shared" ref="N125:O125" si="215">N126+N127+N128</f>
        <v>0</v>
      </c>
      <c r="O125" s="215">
        <f t="shared" si="215"/>
        <v>0</v>
      </c>
      <c r="P125" s="6"/>
    </row>
    <row r="126" spans="1:16" ht="35.25" customHeight="1" x14ac:dyDescent="0.3">
      <c r="A126" s="42"/>
      <c r="B126" s="294" t="s">
        <v>9</v>
      </c>
      <c r="C126" s="295"/>
      <c r="D126" s="304"/>
      <c r="E126" s="307"/>
      <c r="F126" s="39" t="s">
        <v>9</v>
      </c>
      <c r="G126" s="215">
        <f>H126+I126</f>
        <v>0</v>
      </c>
      <c r="H126" s="215"/>
      <c r="I126" s="215">
        <v>0</v>
      </c>
      <c r="J126" s="215">
        <f>K126+L126</f>
        <v>0</v>
      </c>
      <c r="K126" s="215">
        <v>0</v>
      </c>
      <c r="L126" s="215">
        <v>0</v>
      </c>
      <c r="M126" s="215">
        <f>N126+O126</f>
        <v>0</v>
      </c>
      <c r="N126" s="215">
        <f>0+500-500</f>
        <v>0</v>
      </c>
      <c r="O126" s="215">
        <v>0</v>
      </c>
      <c r="P126" s="6"/>
    </row>
    <row r="127" spans="1:16" ht="35.25" customHeight="1" x14ac:dyDescent="0.3">
      <c r="A127" s="42"/>
      <c r="B127" s="296" t="s">
        <v>10</v>
      </c>
      <c r="C127" s="297"/>
      <c r="D127" s="304"/>
      <c r="E127" s="307"/>
      <c r="F127" s="41" t="s">
        <v>10</v>
      </c>
      <c r="G127" s="215">
        <f t="shared" ref="G127:G128" si="216">H127+I127</f>
        <v>0</v>
      </c>
      <c r="H127" s="215"/>
      <c r="I127" s="215"/>
      <c r="J127" s="215">
        <f>K127+L127</f>
        <v>0</v>
      </c>
      <c r="K127" s="215"/>
      <c r="L127" s="215"/>
      <c r="M127" s="215">
        <f t="shared" ref="M127:M128" si="217">N127+O127</f>
        <v>0</v>
      </c>
      <c r="N127" s="215"/>
      <c r="O127" s="215"/>
      <c r="P127" s="6"/>
    </row>
    <row r="128" spans="1:16" ht="35.25" customHeight="1" x14ac:dyDescent="0.3">
      <c r="A128" s="42"/>
      <c r="B128" s="294" t="s">
        <v>11</v>
      </c>
      <c r="C128" s="295"/>
      <c r="D128" s="304"/>
      <c r="E128" s="307"/>
      <c r="F128" s="39" t="s">
        <v>11</v>
      </c>
      <c r="G128" s="215">
        <f t="shared" si="216"/>
        <v>0</v>
      </c>
      <c r="H128" s="215"/>
      <c r="I128" s="215"/>
      <c r="J128" s="215">
        <f t="shared" ref="J128" si="218">K128+L128</f>
        <v>0</v>
      </c>
      <c r="K128" s="215"/>
      <c r="L128" s="215"/>
      <c r="M128" s="215">
        <f t="shared" si="217"/>
        <v>0</v>
      </c>
      <c r="N128" s="215"/>
      <c r="O128" s="215"/>
      <c r="P128" s="6"/>
    </row>
    <row r="129" spans="1:16" ht="51.75" customHeight="1" x14ac:dyDescent="0.3">
      <c r="A129" s="42"/>
      <c r="B129" s="314" t="s">
        <v>408</v>
      </c>
      <c r="C129" s="315"/>
      <c r="D129" s="304"/>
      <c r="E129" s="307"/>
      <c r="F129" s="39"/>
      <c r="G129" s="215">
        <f>G130+G131+G132</f>
        <v>0</v>
      </c>
      <c r="H129" s="215">
        <f t="shared" ref="H129:I129" si="219">H130+H131+H132</f>
        <v>0</v>
      </c>
      <c r="I129" s="215">
        <f t="shared" si="219"/>
        <v>0</v>
      </c>
      <c r="J129" s="215">
        <f>J130+J131+J132</f>
        <v>0</v>
      </c>
      <c r="K129" s="215">
        <f t="shared" ref="K129:L129" si="220">K130+K131+K132</f>
        <v>0</v>
      </c>
      <c r="L129" s="215">
        <f t="shared" si="220"/>
        <v>0</v>
      </c>
      <c r="M129" s="215">
        <f>M130+M131+M132</f>
        <v>0</v>
      </c>
      <c r="N129" s="215">
        <f t="shared" ref="N129:O129" si="221">N130+N131+N132</f>
        <v>0</v>
      </c>
      <c r="O129" s="215">
        <f t="shared" si="221"/>
        <v>0</v>
      </c>
      <c r="P129" s="6"/>
    </row>
    <row r="130" spans="1:16" ht="35.25" customHeight="1" x14ac:dyDescent="0.3">
      <c r="A130" s="42"/>
      <c r="B130" s="294" t="s">
        <v>9</v>
      </c>
      <c r="C130" s="295"/>
      <c r="D130" s="304"/>
      <c r="E130" s="307"/>
      <c r="F130" s="39" t="s">
        <v>9</v>
      </c>
      <c r="G130" s="215">
        <f>H130+I130</f>
        <v>0</v>
      </c>
      <c r="H130" s="215">
        <v>0</v>
      </c>
      <c r="I130" s="215">
        <v>0</v>
      </c>
      <c r="J130" s="215">
        <f>K130+L130</f>
        <v>0</v>
      </c>
      <c r="K130" s="215"/>
      <c r="L130" s="215">
        <v>0</v>
      </c>
      <c r="M130" s="215">
        <f>N130+O130</f>
        <v>0</v>
      </c>
      <c r="N130" s="215">
        <f>892.5-892.5</f>
        <v>0</v>
      </c>
      <c r="O130" s="215">
        <v>0</v>
      </c>
      <c r="P130" s="6"/>
    </row>
    <row r="131" spans="1:16" ht="35.25" customHeight="1" x14ac:dyDescent="0.3">
      <c r="A131" s="42"/>
      <c r="B131" s="296" t="s">
        <v>10</v>
      </c>
      <c r="C131" s="297"/>
      <c r="D131" s="304"/>
      <c r="E131" s="307"/>
      <c r="F131" s="41" t="s">
        <v>10</v>
      </c>
      <c r="G131" s="215">
        <f t="shared" ref="G131:G132" si="222">H131+I131</f>
        <v>0</v>
      </c>
      <c r="H131" s="215"/>
      <c r="I131" s="215"/>
      <c r="J131" s="215">
        <f>K131+L131</f>
        <v>0</v>
      </c>
      <c r="K131" s="215"/>
      <c r="L131" s="215"/>
      <c r="M131" s="215">
        <f t="shared" ref="M131:M132" si="223">N131+O131</f>
        <v>0</v>
      </c>
      <c r="N131" s="215"/>
      <c r="O131" s="215"/>
      <c r="P131" s="6"/>
    </row>
    <row r="132" spans="1:16" ht="35.25" customHeight="1" x14ac:dyDescent="0.3">
      <c r="A132" s="42"/>
      <c r="B132" s="294" t="s">
        <v>11</v>
      </c>
      <c r="C132" s="295"/>
      <c r="D132" s="304"/>
      <c r="E132" s="307"/>
      <c r="F132" s="39" t="s">
        <v>11</v>
      </c>
      <c r="G132" s="212">
        <f t="shared" si="222"/>
        <v>0</v>
      </c>
      <c r="H132" s="212"/>
      <c r="I132" s="212"/>
      <c r="J132" s="212">
        <f t="shared" ref="J132" si="224">K132+L132</f>
        <v>0</v>
      </c>
      <c r="K132" s="212"/>
      <c r="L132" s="212"/>
      <c r="M132" s="212">
        <f t="shared" si="223"/>
        <v>0</v>
      </c>
      <c r="N132" s="212"/>
      <c r="O132" s="212"/>
      <c r="P132" s="6"/>
    </row>
    <row r="133" spans="1:16" ht="57.75" customHeight="1" x14ac:dyDescent="0.3">
      <c r="A133" s="42"/>
      <c r="B133" s="314" t="s">
        <v>409</v>
      </c>
      <c r="C133" s="315"/>
      <c r="D133" s="304"/>
      <c r="E133" s="306" t="s">
        <v>761</v>
      </c>
      <c r="F133" s="39"/>
      <c r="G133" s="215">
        <f>G134+G135+G136</f>
        <v>271</v>
      </c>
      <c r="H133" s="215">
        <f t="shared" ref="H133:I133" si="225">H134+H135+H136</f>
        <v>271</v>
      </c>
      <c r="I133" s="215">
        <f t="shared" si="225"/>
        <v>0</v>
      </c>
      <c r="J133" s="215">
        <f>J134+J135+J136</f>
        <v>270.95999999999998</v>
      </c>
      <c r="K133" s="215">
        <f t="shared" ref="K133:L133" si="226">K134+K135+K136</f>
        <v>270.95999999999998</v>
      </c>
      <c r="L133" s="215">
        <f t="shared" si="226"/>
        <v>0</v>
      </c>
      <c r="M133" s="215">
        <f>M134+M135+M136</f>
        <v>267.66000000000003</v>
      </c>
      <c r="N133" s="215">
        <f t="shared" ref="N133:O133" si="227">N134+N135+N136</f>
        <v>267.66000000000003</v>
      </c>
      <c r="O133" s="215">
        <f t="shared" si="227"/>
        <v>0</v>
      </c>
      <c r="P133" s="6"/>
    </row>
    <row r="134" spans="1:16" ht="35.25" customHeight="1" x14ac:dyDescent="0.3">
      <c r="A134" s="42"/>
      <c r="B134" s="294" t="s">
        <v>9</v>
      </c>
      <c r="C134" s="295"/>
      <c r="D134" s="304"/>
      <c r="E134" s="306"/>
      <c r="F134" s="39" t="s">
        <v>9</v>
      </c>
      <c r="G134" s="215">
        <f>H134+I134</f>
        <v>271</v>
      </c>
      <c r="H134" s="215">
        <v>271</v>
      </c>
      <c r="I134" s="215">
        <v>0</v>
      </c>
      <c r="J134" s="215">
        <f>K134+L134</f>
        <v>270.95999999999998</v>
      </c>
      <c r="K134" s="215">
        <v>270.95999999999998</v>
      </c>
      <c r="L134" s="215">
        <v>0</v>
      </c>
      <c r="M134" s="215">
        <f>N134+O134</f>
        <v>267.66000000000003</v>
      </c>
      <c r="N134" s="215">
        <v>267.66000000000003</v>
      </c>
      <c r="O134" s="215">
        <v>0</v>
      </c>
      <c r="P134" s="6"/>
    </row>
    <row r="135" spans="1:16" ht="35.25" customHeight="1" x14ac:dyDescent="0.3">
      <c r="A135" s="42"/>
      <c r="B135" s="296" t="s">
        <v>10</v>
      </c>
      <c r="C135" s="297"/>
      <c r="D135" s="304"/>
      <c r="E135" s="306"/>
      <c r="F135" s="41" t="s">
        <v>10</v>
      </c>
      <c r="G135" s="215">
        <f t="shared" ref="G135:G136" si="228">H135+I135</f>
        <v>0</v>
      </c>
      <c r="H135" s="215"/>
      <c r="I135" s="215"/>
      <c r="J135" s="215">
        <f>K135+L135</f>
        <v>0</v>
      </c>
      <c r="K135" s="215"/>
      <c r="L135" s="215"/>
      <c r="M135" s="215">
        <f t="shared" ref="M135:M136" si="229">N135+O135</f>
        <v>0</v>
      </c>
      <c r="N135" s="215"/>
      <c r="O135" s="215"/>
      <c r="P135" s="6"/>
    </row>
    <row r="136" spans="1:16" ht="35.25" customHeight="1" x14ac:dyDescent="0.3">
      <c r="A136" s="42"/>
      <c r="B136" s="294" t="s">
        <v>11</v>
      </c>
      <c r="C136" s="295"/>
      <c r="D136" s="304"/>
      <c r="E136" s="306"/>
      <c r="F136" s="39" t="s">
        <v>11</v>
      </c>
      <c r="G136" s="215">
        <f t="shared" si="228"/>
        <v>0</v>
      </c>
      <c r="H136" s="215"/>
      <c r="I136" s="215"/>
      <c r="J136" s="215">
        <f t="shared" ref="J136" si="230">K136+L136</f>
        <v>0</v>
      </c>
      <c r="K136" s="215"/>
      <c r="L136" s="215"/>
      <c r="M136" s="215">
        <f t="shared" si="229"/>
        <v>0</v>
      </c>
      <c r="N136" s="215"/>
      <c r="O136" s="215"/>
      <c r="P136" s="6"/>
    </row>
    <row r="137" spans="1:16" ht="35.25" customHeight="1" x14ac:dyDescent="0.3">
      <c r="A137" s="42"/>
      <c r="B137" s="314" t="s">
        <v>410</v>
      </c>
      <c r="C137" s="315"/>
      <c r="D137" s="304"/>
      <c r="E137" s="307"/>
      <c r="F137" s="39"/>
      <c r="G137" s="215">
        <f>G138+G139+G140</f>
        <v>0</v>
      </c>
      <c r="H137" s="215">
        <f t="shared" ref="H137:I137" si="231">H138+H139+H140</f>
        <v>0</v>
      </c>
      <c r="I137" s="215">
        <f t="shared" si="231"/>
        <v>0</v>
      </c>
      <c r="J137" s="215">
        <f>J138+J139+J140</f>
        <v>0</v>
      </c>
      <c r="K137" s="215">
        <f t="shared" ref="K137:L137" si="232">K138+K139+K140</f>
        <v>0</v>
      </c>
      <c r="L137" s="215">
        <f t="shared" si="232"/>
        <v>0</v>
      </c>
      <c r="M137" s="215">
        <f>M138+M139+M140</f>
        <v>0</v>
      </c>
      <c r="N137" s="215">
        <f t="shared" ref="N137:O137" si="233">N138+N139+N140</f>
        <v>0</v>
      </c>
      <c r="O137" s="215">
        <f t="shared" si="233"/>
        <v>0</v>
      </c>
      <c r="P137" s="6"/>
    </row>
    <row r="138" spans="1:16" ht="35.25" customHeight="1" x14ac:dyDescent="0.3">
      <c r="A138" s="42"/>
      <c r="B138" s="294" t="s">
        <v>9</v>
      </c>
      <c r="C138" s="295"/>
      <c r="D138" s="304"/>
      <c r="E138" s="307"/>
      <c r="F138" s="39" t="s">
        <v>9</v>
      </c>
      <c r="G138" s="215">
        <f>H138+I138</f>
        <v>0</v>
      </c>
      <c r="H138" s="215">
        <v>0</v>
      </c>
      <c r="I138" s="215"/>
      <c r="J138" s="215">
        <f>K138+L138</f>
        <v>0</v>
      </c>
      <c r="K138" s="215">
        <v>0</v>
      </c>
      <c r="L138" s="215">
        <f>20530-20530</f>
        <v>0</v>
      </c>
      <c r="M138" s="215">
        <f>N138+O138</f>
        <v>0</v>
      </c>
      <c r="N138" s="215">
        <v>0</v>
      </c>
      <c r="O138" s="215">
        <f>21056.5+5943.5-27000</f>
        <v>0</v>
      </c>
      <c r="P138" s="6"/>
    </row>
    <row r="139" spans="1:16" ht="35.25" customHeight="1" x14ac:dyDescent="0.3">
      <c r="A139" s="42"/>
      <c r="B139" s="296" t="s">
        <v>10</v>
      </c>
      <c r="C139" s="297"/>
      <c r="D139" s="304"/>
      <c r="E139" s="307"/>
      <c r="F139" s="41" t="s">
        <v>10</v>
      </c>
      <c r="G139" s="215">
        <f t="shared" ref="G139:G140" si="234">H139+I139</f>
        <v>0</v>
      </c>
      <c r="H139" s="215"/>
      <c r="I139" s="215"/>
      <c r="J139" s="215">
        <f>K139+L139</f>
        <v>0</v>
      </c>
      <c r="K139" s="215"/>
      <c r="L139" s="215"/>
      <c r="M139" s="215">
        <f t="shared" ref="M139:M140" si="235">N139+O139</f>
        <v>0</v>
      </c>
      <c r="N139" s="215"/>
      <c r="O139" s="215"/>
      <c r="P139" s="6"/>
    </row>
    <row r="140" spans="1:16" ht="35.25" customHeight="1" x14ac:dyDescent="0.3">
      <c r="A140" s="42"/>
      <c r="B140" s="294" t="s">
        <v>11</v>
      </c>
      <c r="C140" s="295"/>
      <c r="D140" s="304"/>
      <c r="E140" s="307"/>
      <c r="F140" s="39" t="s">
        <v>11</v>
      </c>
      <c r="G140" s="215">
        <f t="shared" si="234"/>
        <v>0</v>
      </c>
      <c r="H140" s="215"/>
      <c r="I140" s="215"/>
      <c r="J140" s="215">
        <f t="shared" ref="J140" si="236">K140+L140</f>
        <v>0</v>
      </c>
      <c r="K140" s="215"/>
      <c r="L140" s="215"/>
      <c r="M140" s="215">
        <f t="shared" si="235"/>
        <v>0</v>
      </c>
      <c r="N140" s="215"/>
      <c r="O140" s="215"/>
      <c r="P140" s="6"/>
    </row>
    <row r="141" spans="1:16" ht="68.25" customHeight="1" x14ac:dyDescent="0.3">
      <c r="A141" s="42"/>
      <c r="B141" s="308" t="s">
        <v>42</v>
      </c>
      <c r="C141" s="309"/>
      <c r="D141" s="298" t="s">
        <v>44</v>
      </c>
      <c r="E141" s="301"/>
      <c r="F141" s="32"/>
      <c r="G141" s="44">
        <f t="shared" ref="G141" si="237">G142+G143+G144</f>
        <v>19613.420000000002</v>
      </c>
      <c r="H141" s="44">
        <f t="shared" ref="H141" si="238">H142+H143+H144</f>
        <v>19613.420000000002</v>
      </c>
      <c r="I141" s="44">
        <f t="shared" ref="I141" si="239">I142+I143+I144</f>
        <v>0</v>
      </c>
      <c r="J141" s="44">
        <f t="shared" ref="J141" si="240">J142+J143+J144</f>
        <v>19613.210000000003</v>
      </c>
      <c r="K141" s="44">
        <f t="shared" ref="K141" si="241">K142+K143+K144</f>
        <v>19613.210000000003</v>
      </c>
      <c r="L141" s="44">
        <f t="shared" ref="L141" si="242">L142+L143+L144</f>
        <v>0</v>
      </c>
      <c r="M141" s="44">
        <f t="shared" ref="M141" si="243">M142+M143+M144</f>
        <v>19188.310000000001</v>
      </c>
      <c r="N141" s="44">
        <f t="shared" ref="N141" si="244">N142+N143+N144</f>
        <v>19188.310000000001</v>
      </c>
      <c r="O141" s="44">
        <f t="shared" ref="O141" si="245">O142+O143+O144</f>
        <v>0</v>
      </c>
      <c r="P141" s="6"/>
    </row>
    <row r="142" spans="1:16" ht="35.25" customHeight="1" x14ac:dyDescent="0.3">
      <c r="A142" s="42"/>
      <c r="B142" s="310" t="s">
        <v>9</v>
      </c>
      <c r="C142" s="311"/>
      <c r="D142" s="299"/>
      <c r="E142" s="302"/>
      <c r="F142" s="34" t="s">
        <v>9</v>
      </c>
      <c r="G142" s="27">
        <f>H142+I142</f>
        <v>19613.420000000002</v>
      </c>
      <c r="H142" s="27">
        <f>H146+H150+H154+H158+H162+H166+H170</f>
        <v>19613.420000000002</v>
      </c>
      <c r="I142" s="27">
        <f>I146+I150+I154+I158+I162+I166+I170</f>
        <v>0</v>
      </c>
      <c r="J142" s="27">
        <f>K142+L142</f>
        <v>19613.210000000003</v>
      </c>
      <c r="K142" s="27">
        <f>K146+K150+K154+K158+K162+K166+K170</f>
        <v>19613.210000000003</v>
      </c>
      <c r="L142" s="27">
        <f>L146+L150+L154+L158+L162+L166+L170</f>
        <v>0</v>
      </c>
      <c r="M142" s="27">
        <f>N142+O142</f>
        <v>19188.310000000001</v>
      </c>
      <c r="N142" s="27">
        <f>N146+N150+N154+N158+N162+N166+N170</f>
        <v>19188.310000000001</v>
      </c>
      <c r="O142" s="27">
        <f>O146+O150+O154+O158+O162+O166+O170</f>
        <v>0</v>
      </c>
      <c r="P142" s="6"/>
    </row>
    <row r="143" spans="1:16" ht="35.25" customHeight="1" x14ac:dyDescent="0.3">
      <c r="A143" s="42"/>
      <c r="B143" s="312" t="s">
        <v>10</v>
      </c>
      <c r="C143" s="313"/>
      <c r="D143" s="299"/>
      <c r="E143" s="302"/>
      <c r="F143" s="35" t="s">
        <v>10</v>
      </c>
      <c r="G143" s="27">
        <f t="shared" ref="G143:G144" si="246">H143+I143</f>
        <v>0</v>
      </c>
      <c r="H143" s="27">
        <f t="shared" ref="H143:I143" si="247">H147+H151+H155+H159+H163+H167+H171</f>
        <v>0</v>
      </c>
      <c r="I143" s="27">
        <f t="shared" si="247"/>
        <v>0</v>
      </c>
      <c r="J143" s="27">
        <f t="shared" ref="J143:J144" si="248">K143+L143</f>
        <v>0</v>
      </c>
      <c r="K143" s="27">
        <f t="shared" ref="K143:L143" si="249">K147+K151+K155+K159+K163+K167+K171</f>
        <v>0</v>
      </c>
      <c r="L143" s="27">
        <f t="shared" si="249"/>
        <v>0</v>
      </c>
      <c r="M143" s="27">
        <f t="shared" ref="M143:M144" si="250">N143+O143</f>
        <v>0</v>
      </c>
      <c r="N143" s="27">
        <f t="shared" ref="N143:O143" si="251">N147+N151+N155+N159+N163+N167+N171</f>
        <v>0</v>
      </c>
      <c r="O143" s="27">
        <f t="shared" si="251"/>
        <v>0</v>
      </c>
      <c r="P143" s="6"/>
    </row>
    <row r="144" spans="1:16" ht="35.25" customHeight="1" x14ac:dyDescent="0.3">
      <c r="A144" s="42"/>
      <c r="B144" s="310" t="s">
        <v>11</v>
      </c>
      <c r="C144" s="311"/>
      <c r="D144" s="300"/>
      <c r="E144" s="303"/>
      <c r="F144" s="34" t="s">
        <v>11</v>
      </c>
      <c r="G144" s="27">
        <f t="shared" si="246"/>
        <v>0</v>
      </c>
      <c r="H144" s="27">
        <f t="shared" ref="H144:I144" si="252">H148+H152+H156+H160+H164+H168+H172</f>
        <v>0</v>
      </c>
      <c r="I144" s="27">
        <f t="shared" si="252"/>
        <v>0</v>
      </c>
      <c r="J144" s="27">
        <f t="shared" si="248"/>
        <v>0</v>
      </c>
      <c r="K144" s="27">
        <f t="shared" ref="K144:L144" si="253">K148+K152+K156+K160+K164+K168+K172</f>
        <v>0</v>
      </c>
      <c r="L144" s="27">
        <f t="shared" si="253"/>
        <v>0</v>
      </c>
      <c r="M144" s="27">
        <f t="shared" si="250"/>
        <v>0</v>
      </c>
      <c r="N144" s="27">
        <f>N148+N152+N156+N160+N164+N168+N172</f>
        <v>0</v>
      </c>
      <c r="O144" s="27">
        <f t="shared" ref="O144" si="254">O148+O152+O156+O160+O164+O168+O172</f>
        <v>0</v>
      </c>
      <c r="P144" s="6"/>
    </row>
    <row r="145" spans="1:16" ht="35.25" customHeight="1" x14ac:dyDescent="0.3">
      <c r="A145" s="42"/>
      <c r="B145" s="314" t="s">
        <v>45</v>
      </c>
      <c r="C145" s="315"/>
      <c r="D145" s="360"/>
      <c r="E145" s="350" t="s">
        <v>712</v>
      </c>
      <c r="F145" s="37"/>
      <c r="G145" s="216">
        <f>G146+G147+G148</f>
        <v>13677.3</v>
      </c>
      <c r="H145" s="216">
        <f t="shared" ref="H145:I145" si="255">H146+H147+H148</f>
        <v>13677.3</v>
      </c>
      <c r="I145" s="216">
        <f t="shared" si="255"/>
        <v>0</v>
      </c>
      <c r="J145" s="216">
        <f>J146+J147+J148</f>
        <v>13677.29</v>
      </c>
      <c r="K145" s="216">
        <f t="shared" ref="K145:L145" si="256">K146+K147+K148</f>
        <v>13677.29</v>
      </c>
      <c r="L145" s="216">
        <f t="shared" si="256"/>
        <v>0</v>
      </c>
      <c r="M145" s="216">
        <f>M146+M147+M148</f>
        <v>13348.3</v>
      </c>
      <c r="N145" s="216">
        <f t="shared" ref="N145:O145" si="257">N146+N147+N148</f>
        <v>13348.3</v>
      </c>
      <c r="O145" s="216">
        <f t="shared" si="257"/>
        <v>0</v>
      </c>
      <c r="P145" s="6"/>
    </row>
    <row r="146" spans="1:16" ht="35.25" customHeight="1" x14ac:dyDescent="0.3">
      <c r="A146" s="42"/>
      <c r="B146" s="294" t="s">
        <v>9</v>
      </c>
      <c r="C146" s="295"/>
      <c r="D146" s="361"/>
      <c r="E146" s="351"/>
      <c r="F146" s="39" t="s">
        <v>9</v>
      </c>
      <c r="G146" s="215">
        <f>H146+I146</f>
        <v>13677.3</v>
      </c>
      <c r="H146" s="216">
        <v>13677.3</v>
      </c>
      <c r="I146" s="216">
        <v>0</v>
      </c>
      <c r="J146" s="215">
        <f>K146+L146</f>
        <v>13677.29</v>
      </c>
      <c r="K146" s="216">
        <v>13677.29</v>
      </c>
      <c r="L146" s="216">
        <v>0</v>
      </c>
      <c r="M146" s="215">
        <f>N146+O146</f>
        <v>13348.3</v>
      </c>
      <c r="N146" s="216">
        <v>13348.3</v>
      </c>
      <c r="O146" s="216">
        <v>0</v>
      </c>
      <c r="P146" s="6"/>
    </row>
    <row r="147" spans="1:16" ht="35.25" customHeight="1" x14ac:dyDescent="0.3">
      <c r="A147" s="42"/>
      <c r="B147" s="296" t="s">
        <v>10</v>
      </c>
      <c r="C147" s="297"/>
      <c r="D147" s="361"/>
      <c r="E147" s="351"/>
      <c r="F147" s="41" t="s">
        <v>10</v>
      </c>
      <c r="G147" s="215">
        <f t="shared" ref="G147:G148" si="258">H147+I147</f>
        <v>0</v>
      </c>
      <c r="H147" s="216"/>
      <c r="I147" s="216">
        <v>0</v>
      </c>
      <c r="J147" s="215">
        <f>K147+L147</f>
        <v>0</v>
      </c>
      <c r="K147" s="216"/>
      <c r="L147" s="216"/>
      <c r="M147" s="215">
        <f t="shared" ref="M147:M148" si="259">N147+O147</f>
        <v>0</v>
      </c>
      <c r="N147" s="216"/>
      <c r="O147" s="216"/>
      <c r="P147" s="6"/>
    </row>
    <row r="148" spans="1:16" ht="35.25" customHeight="1" x14ac:dyDescent="0.3">
      <c r="A148" s="42"/>
      <c r="B148" s="294" t="s">
        <v>11</v>
      </c>
      <c r="C148" s="295"/>
      <c r="D148" s="362"/>
      <c r="E148" s="352"/>
      <c r="F148" s="39" t="s">
        <v>11</v>
      </c>
      <c r="G148" s="215">
        <f t="shared" si="258"/>
        <v>0</v>
      </c>
      <c r="H148" s="216"/>
      <c r="I148" s="216"/>
      <c r="J148" s="215">
        <f t="shared" ref="J148" si="260">K148+L148</f>
        <v>0</v>
      </c>
      <c r="K148" s="216"/>
      <c r="L148" s="216"/>
      <c r="M148" s="215">
        <f t="shared" si="259"/>
        <v>0</v>
      </c>
      <c r="N148" s="216"/>
      <c r="O148" s="216"/>
      <c r="P148" s="6"/>
    </row>
    <row r="149" spans="1:16" ht="48.75" customHeight="1" x14ac:dyDescent="0.3">
      <c r="A149" s="42"/>
      <c r="B149" s="314" t="s">
        <v>46</v>
      </c>
      <c r="C149" s="315"/>
      <c r="D149" s="304"/>
      <c r="E149" s="306" t="s">
        <v>714</v>
      </c>
      <c r="F149" s="39"/>
      <c r="G149" s="215">
        <f>G150+G151+G152</f>
        <v>544.6</v>
      </c>
      <c r="H149" s="215">
        <f t="shared" ref="H149:I149" si="261">H150+H151+H152</f>
        <v>544.6</v>
      </c>
      <c r="I149" s="215">
        <f t="shared" si="261"/>
        <v>0</v>
      </c>
      <c r="J149" s="215">
        <f>J150+J151+J152</f>
        <v>544.53</v>
      </c>
      <c r="K149" s="215">
        <f t="shared" ref="K149:L149" si="262">K150+K151+K152</f>
        <v>544.53</v>
      </c>
      <c r="L149" s="215">
        <f t="shared" si="262"/>
        <v>0</v>
      </c>
      <c r="M149" s="215">
        <f>M150+M151+M152</f>
        <v>459.12</v>
      </c>
      <c r="N149" s="215">
        <f t="shared" ref="N149:O149" si="263">N150+N151+N152</f>
        <v>459.12</v>
      </c>
      <c r="O149" s="215">
        <f t="shared" si="263"/>
        <v>0</v>
      </c>
      <c r="P149" s="6"/>
    </row>
    <row r="150" spans="1:16" ht="35.25" customHeight="1" x14ac:dyDescent="0.3">
      <c r="A150" s="42"/>
      <c r="B150" s="294" t="s">
        <v>9</v>
      </c>
      <c r="C150" s="295"/>
      <c r="D150" s="304"/>
      <c r="E150" s="306"/>
      <c r="F150" s="39" t="s">
        <v>9</v>
      </c>
      <c r="G150" s="215">
        <f>H150+I150</f>
        <v>544.6</v>
      </c>
      <c r="H150" s="215">
        <v>544.6</v>
      </c>
      <c r="I150" s="215">
        <v>0</v>
      </c>
      <c r="J150" s="215">
        <f>K150+L150</f>
        <v>544.53</v>
      </c>
      <c r="K150" s="215">
        <v>544.53</v>
      </c>
      <c r="L150" s="215">
        <v>0</v>
      </c>
      <c r="M150" s="215">
        <f>N150+O150</f>
        <v>459.12</v>
      </c>
      <c r="N150" s="215">
        <v>459.12</v>
      </c>
      <c r="O150" s="215">
        <v>0</v>
      </c>
      <c r="P150" s="6"/>
    </row>
    <row r="151" spans="1:16" ht="35.25" customHeight="1" x14ac:dyDescent="0.3">
      <c r="A151" s="42"/>
      <c r="B151" s="296" t="s">
        <v>10</v>
      </c>
      <c r="C151" s="297"/>
      <c r="D151" s="304"/>
      <c r="E151" s="306"/>
      <c r="F151" s="41" t="s">
        <v>10</v>
      </c>
      <c r="G151" s="215">
        <f t="shared" ref="G151:G152" si="264">H151+I151</f>
        <v>0</v>
      </c>
      <c r="H151" s="215"/>
      <c r="I151" s="215"/>
      <c r="J151" s="215">
        <f>K151+L151</f>
        <v>0</v>
      </c>
      <c r="K151" s="215"/>
      <c r="L151" s="215"/>
      <c r="M151" s="215">
        <f t="shared" ref="M151:M152" si="265">N151+O151</f>
        <v>0</v>
      </c>
      <c r="N151" s="215"/>
      <c r="O151" s="215"/>
      <c r="P151" s="6"/>
    </row>
    <row r="152" spans="1:16" ht="56.25" customHeight="1" x14ac:dyDescent="0.3">
      <c r="A152" s="42"/>
      <c r="B152" s="294" t="s">
        <v>11</v>
      </c>
      <c r="C152" s="295"/>
      <c r="D152" s="304"/>
      <c r="E152" s="306"/>
      <c r="F152" s="39" t="s">
        <v>11</v>
      </c>
      <c r="G152" s="215">
        <f t="shared" si="264"/>
        <v>0</v>
      </c>
      <c r="H152" s="215"/>
      <c r="I152" s="215"/>
      <c r="J152" s="215">
        <f t="shared" ref="J152" si="266">K152+L152</f>
        <v>0</v>
      </c>
      <c r="K152" s="215"/>
      <c r="L152" s="215"/>
      <c r="M152" s="215">
        <f t="shared" si="265"/>
        <v>0</v>
      </c>
      <c r="N152" s="215"/>
      <c r="O152" s="215"/>
      <c r="P152" s="6"/>
    </row>
    <row r="153" spans="1:16" ht="35.25" customHeight="1" x14ac:dyDescent="0.3">
      <c r="A153" s="42"/>
      <c r="B153" s="314" t="s">
        <v>47</v>
      </c>
      <c r="C153" s="315"/>
      <c r="D153" s="304"/>
      <c r="E153" s="307" t="s">
        <v>715</v>
      </c>
      <c r="F153" s="39"/>
      <c r="G153" s="215">
        <f>G154+G155+G156</f>
        <v>5091.6000000000004</v>
      </c>
      <c r="H153" s="215">
        <f t="shared" ref="H153:I153" si="267">H154+H155+H156</f>
        <v>5091.6000000000004</v>
      </c>
      <c r="I153" s="215">
        <f t="shared" si="267"/>
        <v>0</v>
      </c>
      <c r="J153" s="215">
        <f>J154+J155+J156</f>
        <v>5091.54</v>
      </c>
      <c r="K153" s="215">
        <f t="shared" ref="K153:L153" si="268">K154+K155+K156</f>
        <v>5091.54</v>
      </c>
      <c r="L153" s="215">
        <f t="shared" si="268"/>
        <v>0</v>
      </c>
      <c r="M153" s="215">
        <f>M154+M155+M156</f>
        <v>5091.54</v>
      </c>
      <c r="N153" s="215">
        <f t="shared" ref="N153:O153" si="269">N154+N155+N156</f>
        <v>5091.54</v>
      </c>
      <c r="O153" s="215">
        <f t="shared" si="269"/>
        <v>0</v>
      </c>
      <c r="P153" s="6"/>
    </row>
    <row r="154" spans="1:16" ht="35.25" customHeight="1" x14ac:dyDescent="0.3">
      <c r="A154" s="42"/>
      <c r="B154" s="294" t="s">
        <v>9</v>
      </c>
      <c r="C154" s="295"/>
      <c r="D154" s="304"/>
      <c r="E154" s="307"/>
      <c r="F154" s="39" t="s">
        <v>9</v>
      </c>
      <c r="G154" s="215">
        <f>H154+I154</f>
        <v>5091.6000000000004</v>
      </c>
      <c r="H154" s="215">
        <v>5091.6000000000004</v>
      </c>
      <c r="I154" s="215">
        <v>0</v>
      </c>
      <c r="J154" s="215">
        <f>K154+L154</f>
        <v>5091.54</v>
      </c>
      <c r="K154" s="215">
        <v>5091.54</v>
      </c>
      <c r="L154" s="215">
        <v>0</v>
      </c>
      <c r="M154" s="215">
        <f>N154+O154</f>
        <v>5091.54</v>
      </c>
      <c r="N154" s="215">
        <v>5091.54</v>
      </c>
      <c r="O154" s="215">
        <v>0</v>
      </c>
      <c r="P154" s="6"/>
    </row>
    <row r="155" spans="1:16" ht="35.25" customHeight="1" x14ac:dyDescent="0.3">
      <c r="A155" s="42"/>
      <c r="B155" s="296" t="s">
        <v>10</v>
      </c>
      <c r="C155" s="297"/>
      <c r="D155" s="304"/>
      <c r="E155" s="307"/>
      <c r="F155" s="41" t="s">
        <v>10</v>
      </c>
      <c r="G155" s="215">
        <f t="shared" ref="G155:G156" si="270">H155+I155</f>
        <v>0</v>
      </c>
      <c r="H155" s="215"/>
      <c r="I155" s="215"/>
      <c r="J155" s="215">
        <f>K155+L155</f>
        <v>0</v>
      </c>
      <c r="K155" s="215"/>
      <c r="L155" s="215"/>
      <c r="M155" s="215">
        <f t="shared" ref="M155:M156" si="271">N155+O155</f>
        <v>0</v>
      </c>
      <c r="N155" s="215"/>
      <c r="O155" s="215"/>
      <c r="P155" s="6"/>
    </row>
    <row r="156" spans="1:16" ht="35.25" customHeight="1" x14ac:dyDescent="0.3">
      <c r="A156" s="42"/>
      <c r="B156" s="294" t="s">
        <v>11</v>
      </c>
      <c r="C156" s="295"/>
      <c r="D156" s="304"/>
      <c r="E156" s="307"/>
      <c r="F156" s="39" t="s">
        <v>11</v>
      </c>
      <c r="G156" s="215">
        <f t="shared" si="270"/>
        <v>0</v>
      </c>
      <c r="H156" s="215"/>
      <c r="I156" s="215"/>
      <c r="J156" s="215">
        <f t="shared" ref="J156" si="272">K156+L156</f>
        <v>0</v>
      </c>
      <c r="K156" s="215"/>
      <c r="L156" s="215"/>
      <c r="M156" s="215">
        <f t="shared" si="271"/>
        <v>0</v>
      </c>
      <c r="N156" s="215"/>
      <c r="O156" s="215"/>
      <c r="P156" s="6"/>
    </row>
    <row r="157" spans="1:16" ht="48.75" customHeight="1" x14ac:dyDescent="0.3">
      <c r="A157" s="42"/>
      <c r="B157" s="314" t="s">
        <v>48</v>
      </c>
      <c r="C157" s="315"/>
      <c r="D157" s="360"/>
      <c r="E157" s="350" t="s">
        <v>713</v>
      </c>
      <c r="F157" s="37"/>
      <c r="G157" s="216">
        <f>G158+G159+G160</f>
        <v>270.39999999999998</v>
      </c>
      <c r="H157" s="216">
        <f t="shared" ref="H157:I157" si="273">H158+H159+H160</f>
        <v>270.39999999999998</v>
      </c>
      <c r="I157" s="216">
        <f t="shared" si="273"/>
        <v>0</v>
      </c>
      <c r="J157" s="216">
        <f>J158+J159+J160</f>
        <v>270.33</v>
      </c>
      <c r="K157" s="216">
        <f t="shared" ref="K157:L157" si="274">K158+K159+K160</f>
        <v>270.33</v>
      </c>
      <c r="L157" s="216">
        <f t="shared" si="274"/>
        <v>0</v>
      </c>
      <c r="M157" s="216">
        <f>M158+M159+M160</f>
        <v>263.89999999999998</v>
      </c>
      <c r="N157" s="216">
        <f t="shared" ref="N157:O157" si="275">N158+N159+N160</f>
        <v>263.89999999999998</v>
      </c>
      <c r="O157" s="216">
        <f t="shared" si="275"/>
        <v>0</v>
      </c>
      <c r="P157" s="6"/>
    </row>
    <row r="158" spans="1:16" ht="35.25" customHeight="1" x14ac:dyDescent="0.3">
      <c r="A158" s="42"/>
      <c r="B158" s="294" t="s">
        <v>9</v>
      </c>
      <c r="C158" s="295"/>
      <c r="D158" s="361"/>
      <c r="E158" s="351"/>
      <c r="F158" s="39" t="s">
        <v>9</v>
      </c>
      <c r="G158" s="215">
        <f>H158+I158</f>
        <v>270.39999999999998</v>
      </c>
      <c r="H158" s="216">
        <v>270.39999999999998</v>
      </c>
      <c r="I158" s="216">
        <v>0</v>
      </c>
      <c r="J158" s="215">
        <f>K158+L158</f>
        <v>270.33</v>
      </c>
      <c r="K158" s="216">
        <v>270.33</v>
      </c>
      <c r="L158" s="216">
        <v>0</v>
      </c>
      <c r="M158" s="215">
        <f>N158+O158</f>
        <v>263.89999999999998</v>
      </c>
      <c r="N158" s="216">
        <v>263.89999999999998</v>
      </c>
      <c r="O158" s="216">
        <v>0</v>
      </c>
      <c r="P158" s="6"/>
    </row>
    <row r="159" spans="1:16" ht="35.25" customHeight="1" x14ac:dyDescent="0.3">
      <c r="A159" s="42"/>
      <c r="B159" s="296" t="s">
        <v>10</v>
      </c>
      <c r="C159" s="297"/>
      <c r="D159" s="361"/>
      <c r="E159" s="351"/>
      <c r="F159" s="41" t="s">
        <v>10</v>
      </c>
      <c r="G159" s="212">
        <f t="shared" ref="G159:G160" si="276">H159+I159</f>
        <v>0</v>
      </c>
      <c r="H159" s="211"/>
      <c r="I159" s="211"/>
      <c r="J159" s="212">
        <f>K159+L159</f>
        <v>0</v>
      </c>
      <c r="K159" s="211"/>
      <c r="L159" s="211"/>
      <c r="M159" s="212">
        <f t="shared" ref="M159:M160" si="277">N159+O159</f>
        <v>0</v>
      </c>
      <c r="N159" s="211"/>
      <c r="O159" s="211"/>
      <c r="P159" s="6"/>
    </row>
    <row r="160" spans="1:16" ht="35.25" customHeight="1" x14ac:dyDescent="0.3">
      <c r="A160" s="42"/>
      <c r="B160" s="294" t="s">
        <v>11</v>
      </c>
      <c r="C160" s="295"/>
      <c r="D160" s="362"/>
      <c r="E160" s="352"/>
      <c r="F160" s="39" t="s">
        <v>11</v>
      </c>
      <c r="G160" s="212">
        <f t="shared" si="276"/>
        <v>0</v>
      </c>
      <c r="H160" s="211"/>
      <c r="I160" s="211"/>
      <c r="J160" s="212">
        <f t="shared" ref="J160" si="278">K160+L160</f>
        <v>0</v>
      </c>
      <c r="K160" s="211"/>
      <c r="L160" s="211"/>
      <c r="M160" s="212">
        <f t="shared" si="277"/>
        <v>0</v>
      </c>
      <c r="N160" s="211"/>
      <c r="O160" s="211"/>
      <c r="P160" s="6"/>
    </row>
    <row r="161" spans="1:16" ht="50.25" customHeight="1" x14ac:dyDescent="0.3">
      <c r="A161" s="42"/>
      <c r="B161" s="314" t="s">
        <v>49</v>
      </c>
      <c r="C161" s="315"/>
      <c r="D161" s="304"/>
      <c r="E161" s="307" t="s">
        <v>716</v>
      </c>
      <c r="F161" s="39"/>
      <c r="G161" s="215">
        <f>G162+G163+G164</f>
        <v>29.52</v>
      </c>
      <c r="H161" s="215">
        <f t="shared" ref="H161:I161" si="279">H162+H163+H164</f>
        <v>29.52</v>
      </c>
      <c r="I161" s="215">
        <f t="shared" si="279"/>
        <v>0</v>
      </c>
      <c r="J161" s="215">
        <f>J162+J163+J164</f>
        <v>29.52</v>
      </c>
      <c r="K161" s="215">
        <f t="shared" ref="K161:L161" si="280">K162+K163+K164</f>
        <v>29.52</v>
      </c>
      <c r="L161" s="215">
        <f t="shared" si="280"/>
        <v>0</v>
      </c>
      <c r="M161" s="215">
        <f>M162+M163+M164</f>
        <v>25.45</v>
      </c>
      <c r="N161" s="215">
        <f t="shared" ref="N161:O161" si="281">N162+N163+N164</f>
        <v>25.45</v>
      </c>
      <c r="O161" s="215">
        <f t="shared" si="281"/>
        <v>0</v>
      </c>
      <c r="P161" s="6"/>
    </row>
    <row r="162" spans="1:16" ht="35.25" customHeight="1" x14ac:dyDescent="0.3">
      <c r="A162" s="42"/>
      <c r="B162" s="294" t="s">
        <v>9</v>
      </c>
      <c r="C162" s="295"/>
      <c r="D162" s="304"/>
      <c r="E162" s="307"/>
      <c r="F162" s="39" t="s">
        <v>9</v>
      </c>
      <c r="G162" s="215">
        <f>H162+I162</f>
        <v>29.52</v>
      </c>
      <c r="H162" s="215">
        <v>29.52</v>
      </c>
      <c r="I162" s="215">
        <v>0</v>
      </c>
      <c r="J162" s="215">
        <f>K162+L162</f>
        <v>29.52</v>
      </c>
      <c r="K162" s="215">
        <v>29.52</v>
      </c>
      <c r="L162" s="215">
        <v>0</v>
      </c>
      <c r="M162" s="215">
        <f>N162+O162</f>
        <v>25.45</v>
      </c>
      <c r="N162" s="215">
        <v>25.45</v>
      </c>
      <c r="O162" s="215">
        <v>0</v>
      </c>
      <c r="P162" s="6"/>
    </row>
    <row r="163" spans="1:16" ht="35.25" customHeight="1" x14ac:dyDescent="0.3">
      <c r="A163" s="42"/>
      <c r="B163" s="296" t="s">
        <v>10</v>
      </c>
      <c r="C163" s="297"/>
      <c r="D163" s="304"/>
      <c r="E163" s="307"/>
      <c r="F163" s="41" t="s">
        <v>10</v>
      </c>
      <c r="G163" s="215">
        <f t="shared" ref="G163:G164" si="282">H163+I163</f>
        <v>0</v>
      </c>
      <c r="H163" s="215"/>
      <c r="I163" s="215"/>
      <c r="J163" s="215">
        <f>K163+L163</f>
        <v>0</v>
      </c>
      <c r="K163" s="215"/>
      <c r="L163" s="215"/>
      <c r="M163" s="215">
        <f t="shared" ref="M163:M164" si="283">N163+O163</f>
        <v>0</v>
      </c>
      <c r="N163" s="215"/>
      <c r="O163" s="215"/>
      <c r="P163" s="6"/>
    </row>
    <row r="164" spans="1:16" ht="35.25" customHeight="1" x14ac:dyDescent="0.3">
      <c r="A164" s="42"/>
      <c r="B164" s="294" t="s">
        <v>11</v>
      </c>
      <c r="C164" s="295"/>
      <c r="D164" s="304"/>
      <c r="E164" s="307"/>
      <c r="F164" s="39" t="s">
        <v>11</v>
      </c>
      <c r="G164" s="215">
        <f t="shared" si="282"/>
        <v>0</v>
      </c>
      <c r="H164" s="215"/>
      <c r="I164" s="215"/>
      <c r="J164" s="215">
        <f t="shared" ref="J164" si="284">K164+L164</f>
        <v>0</v>
      </c>
      <c r="K164" s="215"/>
      <c r="L164" s="215"/>
      <c r="M164" s="215">
        <f t="shared" si="283"/>
        <v>0</v>
      </c>
      <c r="N164" s="215"/>
      <c r="O164" s="215"/>
      <c r="P164" s="6"/>
    </row>
    <row r="165" spans="1:16" ht="63.75" customHeight="1" x14ac:dyDescent="0.3">
      <c r="A165" s="42"/>
      <c r="B165" s="314" t="s">
        <v>50</v>
      </c>
      <c r="C165" s="315"/>
      <c r="D165" s="304"/>
      <c r="E165" s="307"/>
      <c r="F165" s="39"/>
      <c r="G165" s="215">
        <f>G166+G167+G168</f>
        <v>0</v>
      </c>
      <c r="H165" s="215">
        <f t="shared" ref="H165:I165" si="285">H166+H167+H168</f>
        <v>0</v>
      </c>
      <c r="I165" s="215">
        <f t="shared" si="285"/>
        <v>0</v>
      </c>
      <c r="J165" s="215">
        <f>J166+J167+J168</f>
        <v>0</v>
      </c>
      <c r="K165" s="215">
        <f t="shared" ref="K165:L165" si="286">K166+K167+K168</f>
        <v>0</v>
      </c>
      <c r="L165" s="215">
        <f t="shared" si="286"/>
        <v>0</v>
      </c>
      <c r="M165" s="215">
        <f>M166+M167+M168</f>
        <v>0</v>
      </c>
      <c r="N165" s="215">
        <f t="shared" ref="N165:O165" si="287">N166+N167+N168</f>
        <v>0</v>
      </c>
      <c r="O165" s="215">
        <f t="shared" si="287"/>
        <v>0</v>
      </c>
      <c r="P165" s="6"/>
    </row>
    <row r="166" spans="1:16" ht="35.25" customHeight="1" x14ac:dyDescent="0.3">
      <c r="A166" s="42"/>
      <c r="B166" s="294" t="s">
        <v>9</v>
      </c>
      <c r="C166" s="295"/>
      <c r="D166" s="304"/>
      <c r="E166" s="307"/>
      <c r="F166" s="39" t="s">
        <v>9</v>
      </c>
      <c r="G166" s="215">
        <f>H166+I166</f>
        <v>0</v>
      </c>
      <c r="H166" s="215"/>
      <c r="I166" s="215">
        <v>0</v>
      </c>
      <c r="J166" s="215">
        <f>K166+L166</f>
        <v>0</v>
      </c>
      <c r="K166" s="215">
        <v>0</v>
      </c>
      <c r="L166" s="215">
        <v>0</v>
      </c>
      <c r="M166" s="215">
        <f>N166+O166</f>
        <v>0</v>
      </c>
      <c r="N166" s="215">
        <v>0</v>
      </c>
      <c r="O166" s="215">
        <v>0</v>
      </c>
      <c r="P166" s="6"/>
    </row>
    <row r="167" spans="1:16" ht="35.25" customHeight="1" x14ac:dyDescent="0.3">
      <c r="A167" s="42"/>
      <c r="B167" s="296" t="s">
        <v>10</v>
      </c>
      <c r="C167" s="297"/>
      <c r="D167" s="304"/>
      <c r="E167" s="307"/>
      <c r="F167" s="41" t="s">
        <v>10</v>
      </c>
      <c r="G167" s="215">
        <f t="shared" ref="G167:G168" si="288">H167+I167</f>
        <v>0</v>
      </c>
      <c r="H167" s="215"/>
      <c r="I167" s="215"/>
      <c r="J167" s="215">
        <f>K167+L167</f>
        <v>0</v>
      </c>
      <c r="K167" s="215"/>
      <c r="L167" s="215"/>
      <c r="M167" s="215">
        <f t="shared" ref="M167:M168" si="289">N167+O167</f>
        <v>0</v>
      </c>
      <c r="N167" s="215"/>
      <c r="O167" s="215"/>
      <c r="P167" s="6"/>
    </row>
    <row r="168" spans="1:16" ht="35.25" customHeight="1" x14ac:dyDescent="0.3">
      <c r="A168" s="42"/>
      <c r="B168" s="294" t="s">
        <v>11</v>
      </c>
      <c r="C168" s="295"/>
      <c r="D168" s="304"/>
      <c r="E168" s="307"/>
      <c r="F168" s="39" t="s">
        <v>11</v>
      </c>
      <c r="G168" s="215">
        <f t="shared" si="288"/>
        <v>0</v>
      </c>
      <c r="H168" s="215"/>
      <c r="I168" s="215"/>
      <c r="J168" s="215">
        <f t="shared" ref="J168" si="290">K168+L168</f>
        <v>0</v>
      </c>
      <c r="K168" s="215"/>
      <c r="L168" s="215"/>
      <c r="M168" s="215">
        <f t="shared" si="289"/>
        <v>0</v>
      </c>
      <c r="N168" s="215"/>
      <c r="O168" s="215"/>
      <c r="P168" s="6"/>
    </row>
    <row r="169" spans="1:16" ht="60.75" customHeight="1" x14ac:dyDescent="0.3">
      <c r="A169" s="42"/>
      <c r="B169" s="314" t="s">
        <v>51</v>
      </c>
      <c r="C169" s="315"/>
      <c r="D169" s="304"/>
      <c r="E169" s="307"/>
      <c r="F169" s="39"/>
      <c r="G169" s="215">
        <f>G170+G171+G172</f>
        <v>0</v>
      </c>
      <c r="H169" s="215">
        <f t="shared" ref="H169:I169" si="291">H170+H171+H172</f>
        <v>0</v>
      </c>
      <c r="I169" s="215">
        <f t="shared" si="291"/>
        <v>0</v>
      </c>
      <c r="J169" s="215">
        <f>J170+J171+J172</f>
        <v>0</v>
      </c>
      <c r="K169" s="215">
        <f t="shared" ref="K169:L169" si="292">K170+K171+K172</f>
        <v>0</v>
      </c>
      <c r="L169" s="215">
        <f t="shared" si="292"/>
        <v>0</v>
      </c>
      <c r="M169" s="215">
        <f>M170+M171+M172</f>
        <v>0</v>
      </c>
      <c r="N169" s="215">
        <f t="shared" ref="N169:O169" si="293">N170+N171+N172</f>
        <v>0</v>
      </c>
      <c r="O169" s="215">
        <f t="shared" si="293"/>
        <v>0</v>
      </c>
      <c r="P169" s="6"/>
    </row>
    <row r="170" spans="1:16" ht="35.25" customHeight="1" x14ac:dyDescent="0.3">
      <c r="A170" s="42"/>
      <c r="B170" s="294" t="s">
        <v>9</v>
      </c>
      <c r="C170" s="295"/>
      <c r="D170" s="304"/>
      <c r="E170" s="307"/>
      <c r="F170" s="39" t="s">
        <v>9</v>
      </c>
      <c r="G170" s="215">
        <f>H170+I170</f>
        <v>0</v>
      </c>
      <c r="H170" s="215">
        <v>0</v>
      </c>
      <c r="I170" s="215">
        <v>0</v>
      </c>
      <c r="J170" s="215">
        <f>K170+L170</f>
        <v>0</v>
      </c>
      <c r="K170" s="215">
        <f>52.6-52.6</f>
        <v>0</v>
      </c>
      <c r="L170" s="215">
        <v>0</v>
      </c>
      <c r="M170" s="215">
        <f>N170+O170</f>
        <v>0</v>
      </c>
      <c r="N170" s="215">
        <f>55.3-55.3</f>
        <v>0</v>
      </c>
      <c r="O170" s="215">
        <v>0</v>
      </c>
      <c r="P170" s="6"/>
    </row>
    <row r="171" spans="1:16" ht="35.25" customHeight="1" x14ac:dyDescent="0.3">
      <c r="A171" s="42"/>
      <c r="B171" s="296" t="s">
        <v>10</v>
      </c>
      <c r="C171" s="297"/>
      <c r="D171" s="304"/>
      <c r="E171" s="307"/>
      <c r="F171" s="41" t="s">
        <v>10</v>
      </c>
      <c r="G171" s="212">
        <f t="shared" ref="G171:G172" si="294">H171+I171</f>
        <v>0</v>
      </c>
      <c r="H171" s="212"/>
      <c r="I171" s="212"/>
      <c r="J171" s="212">
        <f>K171+L171</f>
        <v>0</v>
      </c>
      <c r="K171" s="212"/>
      <c r="L171" s="212"/>
      <c r="M171" s="212">
        <f t="shared" ref="M171:M172" si="295">N171+O171</f>
        <v>0</v>
      </c>
      <c r="N171" s="212"/>
      <c r="O171" s="212"/>
      <c r="P171" s="6"/>
    </row>
    <row r="172" spans="1:16" ht="35.25" customHeight="1" x14ac:dyDescent="0.3">
      <c r="A172" s="42"/>
      <c r="B172" s="294" t="s">
        <v>11</v>
      </c>
      <c r="C172" s="295"/>
      <c r="D172" s="304"/>
      <c r="E172" s="307"/>
      <c r="F172" s="39" t="s">
        <v>11</v>
      </c>
      <c r="G172" s="212">
        <f t="shared" si="294"/>
        <v>0</v>
      </c>
      <c r="H172" s="212">
        <v>0</v>
      </c>
      <c r="I172" s="212"/>
      <c r="J172" s="212">
        <f t="shared" ref="J172" si="296">K172+L172</f>
        <v>0</v>
      </c>
      <c r="K172" s="212">
        <f>52.6-52.6</f>
        <v>0</v>
      </c>
      <c r="L172" s="212"/>
      <c r="M172" s="212">
        <f t="shared" si="295"/>
        <v>0</v>
      </c>
      <c r="N172" s="212">
        <f>55.3-55.3</f>
        <v>0</v>
      </c>
      <c r="O172" s="212"/>
      <c r="P172" s="6"/>
    </row>
    <row r="173" spans="1:16" ht="63.75" customHeight="1" x14ac:dyDescent="0.3">
      <c r="A173" s="42"/>
      <c r="B173" s="308" t="s">
        <v>52</v>
      </c>
      <c r="C173" s="309"/>
      <c r="D173" s="298" t="s">
        <v>60</v>
      </c>
      <c r="E173" s="301"/>
      <c r="F173" s="32"/>
      <c r="G173" s="44">
        <f t="shared" ref="G173:O173" si="297">G174+G175+G176</f>
        <v>9819.2999999999993</v>
      </c>
      <c r="H173" s="44">
        <f t="shared" si="297"/>
        <v>9819.2999999999993</v>
      </c>
      <c r="I173" s="44">
        <f t="shared" si="297"/>
        <v>0</v>
      </c>
      <c r="J173" s="44">
        <f t="shared" si="297"/>
        <v>9817.4499999999989</v>
      </c>
      <c r="K173" s="44">
        <f t="shared" si="297"/>
        <v>9817.4499999999989</v>
      </c>
      <c r="L173" s="44">
        <f t="shared" si="297"/>
        <v>0</v>
      </c>
      <c r="M173" s="44">
        <f t="shared" si="297"/>
        <v>9738.2699999999986</v>
      </c>
      <c r="N173" s="44">
        <f t="shared" si="297"/>
        <v>9738.2699999999986</v>
      </c>
      <c r="O173" s="44">
        <f t="shared" si="297"/>
        <v>0</v>
      </c>
      <c r="P173" s="6"/>
    </row>
    <row r="174" spans="1:16" ht="35.25" customHeight="1" x14ac:dyDescent="0.3">
      <c r="A174" s="42"/>
      <c r="B174" s="310" t="s">
        <v>9</v>
      </c>
      <c r="C174" s="311"/>
      <c r="D174" s="299"/>
      <c r="E174" s="302"/>
      <c r="F174" s="34" t="s">
        <v>9</v>
      </c>
      <c r="G174" s="27">
        <f>H174+I174</f>
        <v>9819.2999999999993</v>
      </c>
      <c r="H174" s="27">
        <f>H178+H182+H186+H190+H194+H198+H202</f>
        <v>9819.2999999999993</v>
      </c>
      <c r="I174" s="27">
        <f>I178+I182+I186+I190+I194+I198+I202+I206</f>
        <v>0</v>
      </c>
      <c r="J174" s="27">
        <f>K174+L174</f>
        <v>9817.4499999999989</v>
      </c>
      <c r="K174" s="27">
        <f>K178+K182+K186+K190+K194+K198+K202</f>
        <v>9817.4499999999989</v>
      </c>
      <c r="L174" s="27">
        <f>L178+L182+L186+L190+L194+L198+L202+L206</f>
        <v>0</v>
      </c>
      <c r="M174" s="27">
        <f>N174+O174</f>
        <v>9738.2699999999986</v>
      </c>
      <c r="N174" s="27">
        <f>N178+N182+N186+N190+N194+N198+N202</f>
        <v>9738.2699999999986</v>
      </c>
      <c r="O174" s="27">
        <f>O178+O182+O186+O190+O194+O198+O202+O206</f>
        <v>0</v>
      </c>
      <c r="P174" s="6"/>
    </row>
    <row r="175" spans="1:16" ht="35.25" customHeight="1" x14ac:dyDescent="0.3">
      <c r="A175" s="42"/>
      <c r="B175" s="312" t="s">
        <v>10</v>
      </c>
      <c r="C175" s="313"/>
      <c r="D175" s="299"/>
      <c r="E175" s="302"/>
      <c r="F175" s="35" t="s">
        <v>10</v>
      </c>
      <c r="G175" s="27">
        <f t="shared" ref="G175:G176" si="298">H175+I175</f>
        <v>0</v>
      </c>
      <c r="H175" s="27">
        <f t="shared" ref="H175:H176" si="299">H179+H183+H187+H191+H195+H199+H203</f>
        <v>0</v>
      </c>
      <c r="I175" s="27">
        <f t="shared" ref="I175:I176" si="300">I179+I183+I187+I191+I195+I199+I203+I207</f>
        <v>0</v>
      </c>
      <c r="J175" s="27">
        <f t="shared" ref="J175:J176" si="301">K175+L175</f>
        <v>0</v>
      </c>
      <c r="K175" s="27">
        <f t="shared" ref="K175:K176" si="302">K179+K183+K187+K191+K195+K199+K203</f>
        <v>0</v>
      </c>
      <c r="L175" s="27">
        <f t="shared" ref="L175:L176" si="303">L179+L183+L187+L191+L195+L199+L203+L207</f>
        <v>0</v>
      </c>
      <c r="M175" s="27">
        <f t="shared" ref="M175:M176" si="304">N175+O175</f>
        <v>0</v>
      </c>
      <c r="N175" s="27">
        <f t="shared" ref="N175:N176" si="305">N179+N183+N187+N191+N195+N199+N203</f>
        <v>0</v>
      </c>
      <c r="O175" s="27">
        <f t="shared" ref="O175:O176" si="306">O179+O183+O187+O191+O195+O199+O203+O207</f>
        <v>0</v>
      </c>
      <c r="P175" s="6"/>
    </row>
    <row r="176" spans="1:16" ht="35.25" customHeight="1" x14ac:dyDescent="0.3">
      <c r="A176" s="42"/>
      <c r="B176" s="310" t="s">
        <v>11</v>
      </c>
      <c r="C176" s="311"/>
      <c r="D176" s="300"/>
      <c r="E176" s="303"/>
      <c r="F176" s="34" t="s">
        <v>11</v>
      </c>
      <c r="G176" s="27">
        <f t="shared" si="298"/>
        <v>0</v>
      </c>
      <c r="H176" s="27">
        <f t="shared" si="299"/>
        <v>0</v>
      </c>
      <c r="I176" s="27">
        <f t="shared" si="300"/>
        <v>0</v>
      </c>
      <c r="J176" s="27">
        <f t="shared" si="301"/>
        <v>0</v>
      </c>
      <c r="K176" s="27">
        <f t="shared" si="302"/>
        <v>0</v>
      </c>
      <c r="L176" s="27">
        <f t="shared" si="303"/>
        <v>0</v>
      </c>
      <c r="M176" s="27">
        <f t="shared" si="304"/>
        <v>0</v>
      </c>
      <c r="N176" s="27">
        <f t="shared" si="305"/>
        <v>0</v>
      </c>
      <c r="O176" s="27">
        <f t="shared" si="306"/>
        <v>0</v>
      </c>
      <c r="P176" s="6"/>
    </row>
    <row r="177" spans="1:16" ht="78.75" customHeight="1" x14ac:dyDescent="0.3">
      <c r="A177" s="42"/>
      <c r="B177" s="314" t="s">
        <v>54</v>
      </c>
      <c r="C177" s="315"/>
      <c r="D177" s="304"/>
      <c r="E177" s="306" t="s">
        <v>732</v>
      </c>
      <c r="F177" s="39"/>
      <c r="G177" s="215">
        <f>G178+G179+G180</f>
        <v>500.3</v>
      </c>
      <c r="H177" s="215">
        <f t="shared" ref="H177:I177" si="307">H178+H179+H180</f>
        <v>500.3</v>
      </c>
      <c r="I177" s="215">
        <f t="shared" si="307"/>
        <v>0</v>
      </c>
      <c r="J177" s="215">
        <f>J178+J179+J180</f>
        <v>500</v>
      </c>
      <c r="K177" s="215">
        <f t="shared" ref="K177:L177" si="308">K178+K179+K180</f>
        <v>500</v>
      </c>
      <c r="L177" s="215">
        <f t="shared" si="308"/>
        <v>0</v>
      </c>
      <c r="M177" s="215">
        <f>M178+M179+M180</f>
        <v>500</v>
      </c>
      <c r="N177" s="215">
        <f t="shared" ref="N177:O177" si="309">N178+N179+N180</f>
        <v>500</v>
      </c>
      <c r="O177" s="215">
        <f t="shared" si="309"/>
        <v>0</v>
      </c>
      <c r="P177" s="6"/>
    </row>
    <row r="178" spans="1:16" ht="35.25" customHeight="1" x14ac:dyDescent="0.3">
      <c r="A178" s="42"/>
      <c r="B178" s="294" t="s">
        <v>9</v>
      </c>
      <c r="C178" s="295"/>
      <c r="D178" s="304"/>
      <c r="E178" s="306"/>
      <c r="F178" s="39" t="s">
        <v>9</v>
      </c>
      <c r="G178" s="215">
        <f>H178+I178</f>
        <v>500.3</v>
      </c>
      <c r="H178" s="215">
        <v>500.3</v>
      </c>
      <c r="I178" s="215">
        <v>0</v>
      </c>
      <c r="J178" s="215">
        <f>K178+L178</f>
        <v>500</v>
      </c>
      <c r="K178" s="215">
        <v>500</v>
      </c>
      <c r="L178" s="215">
        <v>0</v>
      </c>
      <c r="M178" s="215">
        <f>N178+O178</f>
        <v>500</v>
      </c>
      <c r="N178" s="215">
        <v>500</v>
      </c>
      <c r="O178" s="215">
        <v>0</v>
      </c>
      <c r="P178" s="6"/>
    </row>
    <row r="179" spans="1:16" ht="35.25" customHeight="1" x14ac:dyDescent="0.3">
      <c r="A179" s="42"/>
      <c r="B179" s="296" t="s">
        <v>10</v>
      </c>
      <c r="C179" s="297"/>
      <c r="D179" s="304"/>
      <c r="E179" s="306"/>
      <c r="F179" s="41" t="s">
        <v>10</v>
      </c>
      <c r="G179" s="215">
        <f t="shared" ref="G179:G180" si="310">H179+I179</f>
        <v>0</v>
      </c>
      <c r="H179" s="215"/>
      <c r="I179" s="215"/>
      <c r="J179" s="215">
        <f>K179+L179</f>
        <v>0</v>
      </c>
      <c r="K179" s="215"/>
      <c r="L179" s="215"/>
      <c r="M179" s="215">
        <f t="shared" ref="M179:M180" si="311">N179+O179</f>
        <v>0</v>
      </c>
      <c r="N179" s="215"/>
      <c r="O179" s="215"/>
      <c r="P179" s="6"/>
    </row>
    <row r="180" spans="1:16" ht="35.25" customHeight="1" x14ac:dyDescent="0.3">
      <c r="A180" s="42"/>
      <c r="B180" s="294" t="s">
        <v>11</v>
      </c>
      <c r="C180" s="295"/>
      <c r="D180" s="304"/>
      <c r="E180" s="306"/>
      <c r="F180" s="39" t="s">
        <v>11</v>
      </c>
      <c r="G180" s="215">
        <f t="shared" si="310"/>
        <v>0</v>
      </c>
      <c r="H180" s="215"/>
      <c r="I180" s="215"/>
      <c r="J180" s="215">
        <f t="shared" ref="J180" si="312">K180+L180</f>
        <v>0</v>
      </c>
      <c r="K180" s="215"/>
      <c r="L180" s="215"/>
      <c r="M180" s="215">
        <f t="shared" si="311"/>
        <v>0</v>
      </c>
      <c r="N180" s="215"/>
      <c r="O180" s="215"/>
      <c r="P180" s="6"/>
    </row>
    <row r="181" spans="1:16" ht="50.25" customHeight="1" x14ac:dyDescent="0.3">
      <c r="A181" s="42"/>
      <c r="B181" s="314" t="s">
        <v>55</v>
      </c>
      <c r="C181" s="315"/>
      <c r="D181" s="304"/>
      <c r="E181" s="306" t="s">
        <v>733</v>
      </c>
      <c r="F181" s="39"/>
      <c r="G181" s="215">
        <f>G182+G183+G184</f>
        <v>4200</v>
      </c>
      <c r="H181" s="215">
        <f t="shared" ref="H181:I181" si="313">H182+H183+H184</f>
        <v>4200</v>
      </c>
      <c r="I181" s="215">
        <f t="shared" si="313"/>
        <v>0</v>
      </c>
      <c r="J181" s="215">
        <f>J182+J183+J184</f>
        <v>4200</v>
      </c>
      <c r="K181" s="215">
        <f t="shared" ref="K181:L181" si="314">K182+K183+K184</f>
        <v>4200</v>
      </c>
      <c r="L181" s="215">
        <f t="shared" si="314"/>
        <v>0</v>
      </c>
      <c r="M181" s="215">
        <f>M182+M183+M184</f>
        <v>4200</v>
      </c>
      <c r="N181" s="215">
        <f t="shared" ref="N181:O181" si="315">N182+N183+N184</f>
        <v>4200</v>
      </c>
      <c r="O181" s="215">
        <f t="shared" si="315"/>
        <v>0</v>
      </c>
      <c r="P181" s="6"/>
    </row>
    <row r="182" spans="1:16" ht="35.25" customHeight="1" x14ac:dyDescent="0.3">
      <c r="A182" s="42"/>
      <c r="B182" s="294" t="s">
        <v>9</v>
      </c>
      <c r="C182" s="295"/>
      <c r="D182" s="304"/>
      <c r="E182" s="306"/>
      <c r="F182" s="39" t="s">
        <v>9</v>
      </c>
      <c r="G182" s="215">
        <f>H182+I182</f>
        <v>4200</v>
      </c>
      <c r="H182" s="215">
        <v>4200</v>
      </c>
      <c r="I182" s="215">
        <v>0</v>
      </c>
      <c r="J182" s="215">
        <f>K182+L182</f>
        <v>4200</v>
      </c>
      <c r="K182" s="215">
        <v>4200</v>
      </c>
      <c r="L182" s="215">
        <v>0</v>
      </c>
      <c r="M182" s="215">
        <f>N182+O182</f>
        <v>4200</v>
      </c>
      <c r="N182" s="215">
        <v>4200</v>
      </c>
      <c r="O182" s="215">
        <v>0</v>
      </c>
      <c r="P182" s="6"/>
    </row>
    <row r="183" spans="1:16" ht="35.25" customHeight="1" x14ac:dyDescent="0.3">
      <c r="A183" s="42"/>
      <c r="B183" s="296" t="s">
        <v>10</v>
      </c>
      <c r="C183" s="297"/>
      <c r="D183" s="304"/>
      <c r="E183" s="306"/>
      <c r="F183" s="41" t="s">
        <v>10</v>
      </c>
      <c r="G183" s="215">
        <f t="shared" ref="G183:G184" si="316">H183+I183</f>
        <v>0</v>
      </c>
      <c r="H183" s="215"/>
      <c r="I183" s="215"/>
      <c r="J183" s="215">
        <f>K183+L183</f>
        <v>0</v>
      </c>
      <c r="K183" s="215"/>
      <c r="L183" s="215"/>
      <c r="M183" s="215">
        <f t="shared" ref="M183:M184" si="317">N183+O183</f>
        <v>0</v>
      </c>
      <c r="N183" s="215"/>
      <c r="O183" s="215"/>
      <c r="P183" s="6"/>
    </row>
    <row r="184" spans="1:16" ht="35.25" customHeight="1" x14ac:dyDescent="0.3">
      <c r="A184" s="42"/>
      <c r="B184" s="294" t="s">
        <v>11</v>
      </c>
      <c r="C184" s="295"/>
      <c r="D184" s="304"/>
      <c r="E184" s="306"/>
      <c r="F184" s="39" t="s">
        <v>11</v>
      </c>
      <c r="G184" s="215">
        <f t="shared" si="316"/>
        <v>0</v>
      </c>
      <c r="H184" s="215"/>
      <c r="I184" s="215"/>
      <c r="J184" s="212">
        <f t="shared" ref="J184" si="318">K184+L184</f>
        <v>0</v>
      </c>
      <c r="K184" s="212"/>
      <c r="L184" s="212"/>
      <c r="M184" s="212">
        <f t="shared" si="317"/>
        <v>0</v>
      </c>
      <c r="N184" s="212"/>
      <c r="O184" s="212"/>
      <c r="P184" s="6"/>
    </row>
    <row r="185" spans="1:16" ht="47.25" customHeight="1" x14ac:dyDescent="0.3">
      <c r="A185" s="42"/>
      <c r="B185" s="314" t="s">
        <v>56</v>
      </c>
      <c r="C185" s="315"/>
      <c r="D185" s="304"/>
      <c r="E185" s="307"/>
      <c r="F185" s="39"/>
      <c r="G185" s="215">
        <f>G186+G187+G188</f>
        <v>0</v>
      </c>
      <c r="H185" s="215">
        <f t="shared" ref="H185:I185" si="319">H186+H187+H188</f>
        <v>0</v>
      </c>
      <c r="I185" s="215">
        <f t="shared" si="319"/>
        <v>0</v>
      </c>
      <c r="J185" s="212">
        <f>J186+J187+J188</f>
        <v>0</v>
      </c>
      <c r="K185" s="212">
        <f t="shared" ref="K185:L185" si="320">K186+K187+K188</f>
        <v>0</v>
      </c>
      <c r="L185" s="212">
        <f t="shared" si="320"/>
        <v>0</v>
      </c>
      <c r="M185" s="212">
        <f>M186+M187+M188</f>
        <v>0</v>
      </c>
      <c r="N185" s="212">
        <f t="shared" ref="N185:O185" si="321">N186+N187+N188</f>
        <v>0</v>
      </c>
      <c r="O185" s="212">
        <f t="shared" si="321"/>
        <v>0</v>
      </c>
      <c r="P185" s="6"/>
    </row>
    <row r="186" spans="1:16" ht="35.25" customHeight="1" x14ac:dyDescent="0.3">
      <c r="A186" s="42"/>
      <c r="B186" s="294" t="s">
        <v>9</v>
      </c>
      <c r="C186" s="295"/>
      <c r="D186" s="304"/>
      <c r="E186" s="307"/>
      <c r="F186" s="39" t="s">
        <v>9</v>
      </c>
      <c r="G186" s="212">
        <f>H186+I186</f>
        <v>0</v>
      </c>
      <c r="H186" s="212"/>
      <c r="I186" s="212">
        <v>0</v>
      </c>
      <c r="J186" s="212">
        <f>K186+L186</f>
        <v>0</v>
      </c>
      <c r="K186" s="212"/>
      <c r="L186" s="212">
        <v>0</v>
      </c>
      <c r="M186" s="212">
        <f>N186+O186</f>
        <v>0</v>
      </c>
      <c r="N186" s="212">
        <f>331.7-331.7</f>
        <v>0</v>
      </c>
      <c r="O186" s="212">
        <v>0</v>
      </c>
      <c r="P186" s="6"/>
    </row>
    <row r="187" spans="1:16" ht="35.25" customHeight="1" x14ac:dyDescent="0.3">
      <c r="A187" s="42"/>
      <c r="B187" s="296" t="s">
        <v>10</v>
      </c>
      <c r="C187" s="297"/>
      <c r="D187" s="304"/>
      <c r="E187" s="307"/>
      <c r="F187" s="41" t="s">
        <v>10</v>
      </c>
      <c r="G187" s="212">
        <f t="shared" ref="G187:G188" si="322">H187+I187</f>
        <v>0</v>
      </c>
      <c r="H187" s="212"/>
      <c r="I187" s="212"/>
      <c r="J187" s="212">
        <f>K187+L187</f>
        <v>0</v>
      </c>
      <c r="K187" s="212"/>
      <c r="L187" s="212"/>
      <c r="M187" s="212">
        <f t="shared" ref="M187:M188" si="323">N187+O187</f>
        <v>0</v>
      </c>
      <c r="N187" s="212"/>
      <c r="O187" s="212"/>
      <c r="P187" s="6"/>
    </row>
    <row r="188" spans="1:16" ht="35.25" customHeight="1" x14ac:dyDescent="0.3">
      <c r="A188" s="42"/>
      <c r="B188" s="294" t="s">
        <v>11</v>
      </c>
      <c r="C188" s="295"/>
      <c r="D188" s="304"/>
      <c r="E188" s="307"/>
      <c r="F188" s="39" t="s">
        <v>11</v>
      </c>
      <c r="G188" s="212">
        <f t="shared" si="322"/>
        <v>0</v>
      </c>
      <c r="H188" s="212"/>
      <c r="I188" s="212"/>
      <c r="J188" s="212">
        <f t="shared" ref="J188" si="324">K188+L188</f>
        <v>0</v>
      </c>
      <c r="K188" s="212"/>
      <c r="L188" s="212"/>
      <c r="M188" s="212">
        <f t="shared" si="323"/>
        <v>0</v>
      </c>
      <c r="N188" s="212"/>
      <c r="O188" s="212"/>
      <c r="P188" s="6"/>
    </row>
    <row r="189" spans="1:16" ht="71.25" customHeight="1" x14ac:dyDescent="0.3">
      <c r="A189" s="42"/>
      <c r="B189" s="314" t="s">
        <v>57</v>
      </c>
      <c r="C189" s="315"/>
      <c r="D189" s="304"/>
      <c r="E189" s="350" t="s">
        <v>760</v>
      </c>
      <c r="F189" s="39"/>
      <c r="G189" s="215">
        <f>G190+G191+G192</f>
        <v>2917</v>
      </c>
      <c r="H189" s="215">
        <f t="shared" ref="H189:I189" si="325">H190+H191+H192</f>
        <v>2917</v>
      </c>
      <c r="I189" s="215">
        <f t="shared" si="325"/>
        <v>0</v>
      </c>
      <c r="J189" s="215">
        <f>J190+J191+J192</f>
        <v>2916.22</v>
      </c>
      <c r="K189" s="215">
        <f t="shared" ref="K189:L189" si="326">K190+K191+K192</f>
        <v>2916.22</v>
      </c>
      <c r="L189" s="215">
        <f t="shared" si="326"/>
        <v>0</v>
      </c>
      <c r="M189" s="215">
        <f>M190+M191+M192</f>
        <v>2916.22</v>
      </c>
      <c r="N189" s="215">
        <f t="shared" ref="N189:O189" si="327">N190+N191+N192</f>
        <v>2916.22</v>
      </c>
      <c r="O189" s="212">
        <f t="shared" si="327"/>
        <v>0</v>
      </c>
      <c r="P189" s="6"/>
    </row>
    <row r="190" spans="1:16" ht="35.25" customHeight="1" x14ac:dyDescent="0.3">
      <c r="A190" s="42"/>
      <c r="B190" s="294" t="s">
        <v>9</v>
      </c>
      <c r="C190" s="295"/>
      <c r="D190" s="304"/>
      <c r="E190" s="351"/>
      <c r="F190" s="39" t="s">
        <v>9</v>
      </c>
      <c r="G190" s="215">
        <f>H190+I190</f>
        <v>2917</v>
      </c>
      <c r="H190" s="215">
        <v>2917</v>
      </c>
      <c r="I190" s="215">
        <v>0</v>
      </c>
      <c r="J190" s="215">
        <f>K190+L190</f>
        <v>2916.22</v>
      </c>
      <c r="K190" s="215">
        <v>2916.22</v>
      </c>
      <c r="L190" s="215">
        <v>0</v>
      </c>
      <c r="M190" s="215">
        <f>N190+O190</f>
        <v>2916.22</v>
      </c>
      <c r="N190" s="215">
        <v>2916.22</v>
      </c>
      <c r="O190" s="212">
        <v>0</v>
      </c>
      <c r="P190" s="6"/>
    </row>
    <row r="191" spans="1:16" ht="35.25" customHeight="1" x14ac:dyDescent="0.3">
      <c r="A191" s="42"/>
      <c r="B191" s="296" t="s">
        <v>10</v>
      </c>
      <c r="C191" s="297"/>
      <c r="D191" s="304"/>
      <c r="E191" s="351"/>
      <c r="F191" s="41" t="s">
        <v>10</v>
      </c>
      <c r="G191" s="215">
        <f t="shared" ref="G191:G192" si="328">H191+I191</f>
        <v>0</v>
      </c>
      <c r="H191" s="215"/>
      <c r="I191" s="215"/>
      <c r="J191" s="215">
        <f>K191+L191</f>
        <v>0</v>
      </c>
      <c r="K191" s="215"/>
      <c r="L191" s="215"/>
      <c r="M191" s="215">
        <f t="shared" ref="M191:M192" si="329">N191+O191</f>
        <v>0</v>
      </c>
      <c r="N191" s="215"/>
      <c r="O191" s="215"/>
      <c r="P191" s="6"/>
    </row>
    <row r="192" spans="1:16" ht="35.25" customHeight="1" x14ac:dyDescent="0.3">
      <c r="A192" s="42"/>
      <c r="B192" s="294" t="s">
        <v>11</v>
      </c>
      <c r="C192" s="295"/>
      <c r="D192" s="304"/>
      <c r="E192" s="351"/>
      <c r="F192" s="39" t="s">
        <v>11</v>
      </c>
      <c r="G192" s="215">
        <f t="shared" si="328"/>
        <v>0</v>
      </c>
      <c r="H192" s="215"/>
      <c r="I192" s="215"/>
      <c r="J192" s="215">
        <f t="shared" ref="J192" si="330">K192+L192</f>
        <v>0</v>
      </c>
      <c r="K192" s="215"/>
      <c r="L192" s="215"/>
      <c r="M192" s="215">
        <f t="shared" si="329"/>
        <v>0</v>
      </c>
      <c r="N192" s="215"/>
      <c r="O192" s="215"/>
      <c r="P192" s="6"/>
    </row>
    <row r="193" spans="1:16" ht="74.25" customHeight="1" x14ac:dyDescent="0.3">
      <c r="A193" s="42"/>
      <c r="B193" s="314" t="s">
        <v>58</v>
      </c>
      <c r="C193" s="315"/>
      <c r="D193" s="304"/>
      <c r="E193" s="351"/>
      <c r="F193" s="39"/>
      <c r="G193" s="215">
        <f>G194+G195+G196</f>
        <v>1302</v>
      </c>
      <c r="H193" s="215">
        <f t="shared" ref="H193:I193" si="331">H194+H195+H196</f>
        <v>1302</v>
      </c>
      <c r="I193" s="215">
        <f t="shared" si="331"/>
        <v>0</v>
      </c>
      <c r="J193" s="215">
        <f>J194+J195+J196</f>
        <v>1301.23</v>
      </c>
      <c r="K193" s="215">
        <f t="shared" ref="K193:L193" si="332">K194+K195+K196</f>
        <v>1301.23</v>
      </c>
      <c r="L193" s="215">
        <f t="shared" si="332"/>
        <v>0</v>
      </c>
      <c r="M193" s="215">
        <f>M194+M195+M196</f>
        <v>1226.29</v>
      </c>
      <c r="N193" s="215">
        <f t="shared" ref="N193:O193" si="333">N194+N195+N196</f>
        <v>1226.29</v>
      </c>
      <c r="O193" s="215">
        <f t="shared" si="333"/>
        <v>0</v>
      </c>
      <c r="P193" s="6"/>
    </row>
    <row r="194" spans="1:16" ht="35.25" customHeight="1" x14ac:dyDescent="0.3">
      <c r="A194" s="42"/>
      <c r="B194" s="294" t="s">
        <v>9</v>
      </c>
      <c r="C194" s="295"/>
      <c r="D194" s="304"/>
      <c r="E194" s="351"/>
      <c r="F194" s="39" t="s">
        <v>9</v>
      </c>
      <c r="G194" s="215">
        <f>H194+I194</f>
        <v>1302</v>
      </c>
      <c r="H194" s="215">
        <v>1302</v>
      </c>
      <c r="I194" s="215">
        <v>0</v>
      </c>
      <c r="J194" s="215">
        <f>K194+L194</f>
        <v>1301.23</v>
      </c>
      <c r="K194" s="215">
        <v>1301.23</v>
      </c>
      <c r="L194" s="215">
        <v>0</v>
      </c>
      <c r="M194" s="215">
        <f>N194+O194</f>
        <v>1226.29</v>
      </c>
      <c r="N194" s="215">
        <v>1226.29</v>
      </c>
      <c r="O194" s="215">
        <v>0</v>
      </c>
      <c r="P194" s="6"/>
    </row>
    <row r="195" spans="1:16" ht="35.25" customHeight="1" x14ac:dyDescent="0.3">
      <c r="A195" s="42"/>
      <c r="B195" s="296" t="s">
        <v>10</v>
      </c>
      <c r="C195" s="297"/>
      <c r="D195" s="304"/>
      <c r="E195" s="351"/>
      <c r="F195" s="41" t="s">
        <v>10</v>
      </c>
      <c r="G195" s="215">
        <f t="shared" ref="G195:G196" si="334">H195+I195</f>
        <v>0</v>
      </c>
      <c r="H195" s="215"/>
      <c r="I195" s="215"/>
      <c r="J195" s="215">
        <f>K195+L195</f>
        <v>0</v>
      </c>
      <c r="K195" s="215"/>
      <c r="L195" s="215"/>
      <c r="M195" s="215">
        <f t="shared" ref="M195:M196" si="335">N195+O195</f>
        <v>0</v>
      </c>
      <c r="N195" s="215"/>
      <c r="O195" s="215"/>
      <c r="P195" s="6"/>
    </row>
    <row r="196" spans="1:16" ht="35.25" customHeight="1" x14ac:dyDescent="0.3">
      <c r="A196" s="42"/>
      <c r="B196" s="294" t="s">
        <v>11</v>
      </c>
      <c r="C196" s="295"/>
      <c r="D196" s="304"/>
      <c r="E196" s="352"/>
      <c r="F196" s="39" t="s">
        <v>11</v>
      </c>
      <c r="G196" s="212">
        <f t="shared" si="334"/>
        <v>0</v>
      </c>
      <c r="H196" s="212"/>
      <c r="I196" s="212"/>
      <c r="J196" s="212">
        <f t="shared" ref="J196" si="336">K196+L196</f>
        <v>0</v>
      </c>
      <c r="K196" s="212"/>
      <c r="L196" s="212"/>
      <c r="M196" s="212">
        <f t="shared" si="335"/>
        <v>0</v>
      </c>
      <c r="N196" s="212"/>
      <c r="O196" s="212"/>
      <c r="P196" s="6"/>
    </row>
    <row r="197" spans="1:16" ht="57.75" customHeight="1" x14ac:dyDescent="0.3">
      <c r="A197" s="42"/>
      <c r="B197" s="314" t="s">
        <v>294</v>
      </c>
      <c r="C197" s="315"/>
      <c r="D197" s="304"/>
      <c r="E197" s="349" t="s">
        <v>721</v>
      </c>
      <c r="F197" s="39"/>
      <c r="G197" s="215">
        <f>G198+G199+G200</f>
        <v>900</v>
      </c>
      <c r="H197" s="215">
        <f t="shared" ref="H197:I197" si="337">H198+H199+H200</f>
        <v>900</v>
      </c>
      <c r="I197" s="215">
        <f t="shared" si="337"/>
        <v>0</v>
      </c>
      <c r="J197" s="215">
        <f>J198+J199+J200</f>
        <v>900</v>
      </c>
      <c r="K197" s="215">
        <f t="shared" ref="K197:L197" si="338">K198+K199+K200</f>
        <v>900</v>
      </c>
      <c r="L197" s="215">
        <f t="shared" si="338"/>
        <v>0</v>
      </c>
      <c r="M197" s="215">
        <f>M198+M199+M200</f>
        <v>895.76</v>
      </c>
      <c r="N197" s="215">
        <f t="shared" ref="N197:O197" si="339">N198+N199+N200</f>
        <v>895.76</v>
      </c>
      <c r="O197" s="215">
        <f t="shared" si="339"/>
        <v>0</v>
      </c>
      <c r="P197" s="6"/>
    </row>
    <row r="198" spans="1:16" ht="35.25" customHeight="1" x14ac:dyDescent="0.3">
      <c r="A198" s="42"/>
      <c r="B198" s="294" t="s">
        <v>9</v>
      </c>
      <c r="C198" s="295"/>
      <c r="D198" s="304"/>
      <c r="E198" s="349"/>
      <c r="F198" s="39" t="s">
        <v>9</v>
      </c>
      <c r="G198" s="215">
        <f>H198+I198</f>
        <v>900</v>
      </c>
      <c r="H198" s="215">
        <v>900</v>
      </c>
      <c r="I198" s="215">
        <v>0</v>
      </c>
      <c r="J198" s="215">
        <f>K198+L198</f>
        <v>900</v>
      </c>
      <c r="K198" s="215">
        <v>900</v>
      </c>
      <c r="L198" s="215">
        <v>0</v>
      </c>
      <c r="M198" s="215">
        <f>N198+O198</f>
        <v>895.76</v>
      </c>
      <c r="N198" s="215">
        <v>895.76</v>
      </c>
      <c r="O198" s="215">
        <v>0</v>
      </c>
      <c r="P198" s="6"/>
    </row>
    <row r="199" spans="1:16" ht="35.25" customHeight="1" x14ac:dyDescent="0.3">
      <c r="A199" s="42"/>
      <c r="B199" s="296" t="s">
        <v>10</v>
      </c>
      <c r="C199" s="297"/>
      <c r="D199" s="304"/>
      <c r="E199" s="349"/>
      <c r="F199" s="41" t="s">
        <v>10</v>
      </c>
      <c r="G199" s="215">
        <f t="shared" ref="G199:G200" si="340">H199+I199</f>
        <v>0</v>
      </c>
      <c r="H199" s="215"/>
      <c r="I199" s="215"/>
      <c r="J199" s="215">
        <f>K199+L199</f>
        <v>0</v>
      </c>
      <c r="K199" s="215"/>
      <c r="L199" s="215"/>
      <c r="M199" s="215">
        <f t="shared" ref="M199:M200" si="341">N199+O199</f>
        <v>0</v>
      </c>
      <c r="N199" s="215"/>
      <c r="O199" s="215"/>
      <c r="P199" s="6"/>
    </row>
    <row r="200" spans="1:16" ht="76.5" customHeight="1" x14ac:dyDescent="0.3">
      <c r="A200" s="42"/>
      <c r="B200" s="294" t="s">
        <v>11</v>
      </c>
      <c r="C200" s="295"/>
      <c r="D200" s="304"/>
      <c r="E200" s="349"/>
      <c r="F200" s="39" t="s">
        <v>11</v>
      </c>
      <c r="G200" s="215">
        <f t="shared" si="340"/>
        <v>0</v>
      </c>
      <c r="H200" s="215"/>
      <c r="I200" s="215"/>
      <c r="J200" s="215">
        <f t="shared" ref="J200" si="342">K200+L200</f>
        <v>0</v>
      </c>
      <c r="K200" s="215"/>
      <c r="L200" s="215"/>
      <c r="M200" s="215">
        <f t="shared" si="341"/>
        <v>0</v>
      </c>
      <c r="N200" s="215"/>
      <c r="O200" s="215"/>
      <c r="P200" s="6"/>
    </row>
    <row r="201" spans="1:16" ht="54.75" customHeight="1" x14ac:dyDescent="0.3">
      <c r="A201" s="42"/>
      <c r="B201" s="314" t="s">
        <v>59</v>
      </c>
      <c r="C201" s="315"/>
      <c r="D201" s="322">
        <v>6014</v>
      </c>
      <c r="E201" s="307"/>
      <c r="F201" s="39"/>
      <c r="G201" s="215">
        <f>G202+G203+G204</f>
        <v>0</v>
      </c>
      <c r="H201" s="215">
        <f t="shared" ref="H201:I201" si="343">H202+H203+H204</f>
        <v>0</v>
      </c>
      <c r="I201" s="215">
        <f t="shared" si="343"/>
        <v>0</v>
      </c>
      <c r="J201" s="215">
        <f>J202+J203+J204</f>
        <v>0</v>
      </c>
      <c r="K201" s="215">
        <f t="shared" ref="K201:L201" si="344">K202+K203+K204</f>
        <v>0</v>
      </c>
      <c r="L201" s="215">
        <f t="shared" si="344"/>
        <v>0</v>
      </c>
      <c r="M201" s="215">
        <f>M202+M203+M204</f>
        <v>0</v>
      </c>
      <c r="N201" s="215">
        <f t="shared" ref="N201:O201" si="345">N202+N203+N204</f>
        <v>0</v>
      </c>
      <c r="O201" s="215">
        <f t="shared" si="345"/>
        <v>0</v>
      </c>
      <c r="P201" s="6"/>
    </row>
    <row r="202" spans="1:16" ht="35.25" customHeight="1" x14ac:dyDescent="0.3">
      <c r="A202" s="42"/>
      <c r="B202" s="294" t="s">
        <v>9</v>
      </c>
      <c r="C202" s="295"/>
      <c r="D202" s="322"/>
      <c r="E202" s="307"/>
      <c r="F202" s="39" t="s">
        <v>9</v>
      </c>
      <c r="G202" s="215">
        <f>H202+I202</f>
        <v>0</v>
      </c>
      <c r="H202" s="215">
        <v>0</v>
      </c>
      <c r="I202" s="215">
        <v>0</v>
      </c>
      <c r="J202" s="215">
        <f>K202+L202</f>
        <v>0</v>
      </c>
      <c r="K202" s="215">
        <v>0</v>
      </c>
      <c r="L202" s="215">
        <v>0</v>
      </c>
      <c r="M202" s="215">
        <f>N202+O202</f>
        <v>0</v>
      </c>
      <c r="N202" s="215">
        <v>0</v>
      </c>
      <c r="O202" s="215">
        <v>0</v>
      </c>
      <c r="P202" s="6"/>
    </row>
    <row r="203" spans="1:16" ht="35.25" customHeight="1" x14ac:dyDescent="0.3">
      <c r="A203" s="42"/>
      <c r="B203" s="296" t="s">
        <v>10</v>
      </c>
      <c r="C203" s="297"/>
      <c r="D203" s="322"/>
      <c r="E203" s="307"/>
      <c r="F203" s="41" t="s">
        <v>10</v>
      </c>
      <c r="G203" s="212">
        <f t="shared" ref="G203:G204" si="346">H203+I203</f>
        <v>0</v>
      </c>
      <c r="H203" s="212"/>
      <c r="I203" s="212"/>
      <c r="J203" s="212">
        <f>K203+L203</f>
        <v>0</v>
      </c>
      <c r="K203" s="212"/>
      <c r="L203" s="212"/>
      <c r="M203" s="212">
        <f t="shared" ref="M203:M204" si="347">N203+O203</f>
        <v>0</v>
      </c>
      <c r="N203" s="212"/>
      <c r="O203" s="212"/>
      <c r="P203" s="6"/>
    </row>
    <row r="204" spans="1:16" ht="35.25" customHeight="1" x14ac:dyDescent="0.3">
      <c r="A204" s="42"/>
      <c r="B204" s="294" t="s">
        <v>11</v>
      </c>
      <c r="C204" s="295"/>
      <c r="D204" s="322"/>
      <c r="E204" s="307"/>
      <c r="F204" s="39" t="s">
        <v>11</v>
      </c>
      <c r="G204" s="212">
        <f t="shared" si="346"/>
        <v>0</v>
      </c>
      <c r="H204" s="212"/>
      <c r="I204" s="212"/>
      <c r="J204" s="212">
        <f t="shared" ref="J204" si="348">K204+L204</f>
        <v>0</v>
      </c>
      <c r="K204" s="212"/>
      <c r="L204" s="212"/>
      <c r="M204" s="212">
        <f t="shared" si="347"/>
        <v>0</v>
      </c>
      <c r="N204" s="212"/>
      <c r="O204" s="212"/>
      <c r="P204" s="6"/>
    </row>
    <row r="205" spans="1:16" ht="51.75" customHeight="1" x14ac:dyDescent="0.3">
      <c r="A205" s="42"/>
      <c r="B205" s="308" t="s">
        <v>61</v>
      </c>
      <c r="C205" s="309"/>
      <c r="D205" s="298" t="s">
        <v>53</v>
      </c>
      <c r="E205" s="301"/>
      <c r="F205" s="32"/>
      <c r="G205" s="44">
        <f t="shared" ref="G205:O205" si="349">G206+G207+G208</f>
        <v>4034.1</v>
      </c>
      <c r="H205" s="44">
        <f t="shared" si="349"/>
        <v>4034.1</v>
      </c>
      <c r="I205" s="44">
        <f t="shared" si="349"/>
        <v>0</v>
      </c>
      <c r="J205" s="44">
        <f t="shared" si="349"/>
        <v>4029.13</v>
      </c>
      <c r="K205" s="44">
        <f t="shared" si="349"/>
        <v>4029.13</v>
      </c>
      <c r="L205" s="44">
        <f t="shared" si="349"/>
        <v>0</v>
      </c>
      <c r="M205" s="44">
        <f t="shared" si="349"/>
        <v>3932.2999999999997</v>
      </c>
      <c r="N205" s="44">
        <f t="shared" si="349"/>
        <v>3932.2999999999997</v>
      </c>
      <c r="O205" s="44">
        <f t="shared" si="349"/>
        <v>0</v>
      </c>
      <c r="P205" s="6"/>
    </row>
    <row r="206" spans="1:16" ht="35.25" customHeight="1" x14ac:dyDescent="0.3">
      <c r="A206" s="42"/>
      <c r="B206" s="310" t="s">
        <v>9</v>
      </c>
      <c r="C206" s="311"/>
      <c r="D206" s="299"/>
      <c r="E206" s="302"/>
      <c r="F206" s="34" t="s">
        <v>9</v>
      </c>
      <c r="G206" s="27">
        <f>H206+I206</f>
        <v>4034.1</v>
      </c>
      <c r="H206" s="27">
        <f>H210+H214+H218+H222+H226+H230+H234+H238+H242+H246</f>
        <v>4034.1</v>
      </c>
      <c r="I206" s="27">
        <f>I210+I214+I218+I222+I226+I230+I234+I238+I242+I246</f>
        <v>0</v>
      </c>
      <c r="J206" s="27">
        <f>K206+L206</f>
        <v>4029.13</v>
      </c>
      <c r="K206" s="27">
        <f>K210+K214+K218+K222+K226+K230+K234+K238+K242+K246</f>
        <v>4029.13</v>
      </c>
      <c r="L206" s="27">
        <f>L210+L214+L218+L222+L226+L230+L234+L238+L242+L246</f>
        <v>0</v>
      </c>
      <c r="M206" s="27">
        <f>N206+O206</f>
        <v>3932.2999999999997</v>
      </c>
      <c r="N206" s="27">
        <f>N210+N214+N218+N222+N226+N230+N234+N238+N242+N246</f>
        <v>3932.2999999999997</v>
      </c>
      <c r="O206" s="27">
        <f>O210+O214+O218+O222+O226+O230+O234+O238+O242+O246</f>
        <v>0</v>
      </c>
      <c r="P206" s="6"/>
    </row>
    <row r="207" spans="1:16" ht="35.25" customHeight="1" x14ac:dyDescent="0.3">
      <c r="A207" s="42"/>
      <c r="B207" s="312" t="s">
        <v>10</v>
      </c>
      <c r="C207" s="313"/>
      <c r="D207" s="299"/>
      <c r="E207" s="302"/>
      <c r="F207" s="35" t="s">
        <v>10</v>
      </c>
      <c r="G207" s="27">
        <f t="shared" ref="G207:G208" si="350">H207+I207</f>
        <v>0</v>
      </c>
      <c r="H207" s="27">
        <f t="shared" ref="H207:I207" si="351">H211+H215+H219+H223+H227+H231+H235+H239+H243+H247</f>
        <v>0</v>
      </c>
      <c r="I207" s="27">
        <f t="shared" si="351"/>
        <v>0</v>
      </c>
      <c r="J207" s="27">
        <f t="shared" ref="J207:J208" si="352">K207+L207</f>
        <v>0</v>
      </c>
      <c r="K207" s="27">
        <f t="shared" ref="K207:L207" si="353">K211+K215+K219+K223+K227+K231+K235+K239+K243+K247</f>
        <v>0</v>
      </c>
      <c r="L207" s="27">
        <f t="shared" si="353"/>
        <v>0</v>
      </c>
      <c r="M207" s="27">
        <f t="shared" ref="M207:M208" si="354">N207+O207</f>
        <v>0</v>
      </c>
      <c r="N207" s="27">
        <f t="shared" ref="N207:O207" si="355">N211+N215+N219+N223+N227+N231+N235+N239+N243+N247</f>
        <v>0</v>
      </c>
      <c r="O207" s="27">
        <f t="shared" si="355"/>
        <v>0</v>
      </c>
      <c r="P207" s="6"/>
    </row>
    <row r="208" spans="1:16" ht="35.25" customHeight="1" x14ac:dyDescent="0.3">
      <c r="A208" s="42"/>
      <c r="B208" s="310" t="s">
        <v>11</v>
      </c>
      <c r="C208" s="311"/>
      <c r="D208" s="300"/>
      <c r="E208" s="303"/>
      <c r="F208" s="34" t="s">
        <v>11</v>
      </c>
      <c r="G208" s="27">
        <f t="shared" si="350"/>
        <v>0</v>
      </c>
      <c r="H208" s="27">
        <f t="shared" ref="H208:I208" si="356">H212+H216+H220+H224+H228+H232+H236+H240+H244+H248</f>
        <v>0</v>
      </c>
      <c r="I208" s="27">
        <f t="shared" si="356"/>
        <v>0</v>
      </c>
      <c r="J208" s="27">
        <f t="shared" si="352"/>
        <v>0</v>
      </c>
      <c r="K208" s="27">
        <f t="shared" ref="K208:L208" si="357">K212+K216+K220+K224+K228+K232+K236+K240+K244+K248</f>
        <v>0</v>
      </c>
      <c r="L208" s="27">
        <f t="shared" si="357"/>
        <v>0</v>
      </c>
      <c r="M208" s="27">
        <f t="shared" si="354"/>
        <v>0</v>
      </c>
      <c r="N208" s="27">
        <f t="shared" ref="N208:O208" si="358">N212+N216+N220+N224+N228+N232+N236+N240+N244+N248</f>
        <v>0</v>
      </c>
      <c r="O208" s="27">
        <f t="shared" si="358"/>
        <v>0</v>
      </c>
      <c r="P208" s="6"/>
    </row>
    <row r="209" spans="1:16" ht="53.25" customHeight="1" x14ac:dyDescent="0.3">
      <c r="A209" s="42"/>
      <c r="B209" s="314" t="s">
        <v>62</v>
      </c>
      <c r="C209" s="315"/>
      <c r="D209" s="304"/>
      <c r="E209" s="305" t="s">
        <v>722</v>
      </c>
      <c r="F209" s="39"/>
      <c r="G209" s="215">
        <f>G210+G211+G212</f>
        <v>647</v>
      </c>
      <c r="H209" s="215">
        <f t="shared" ref="H209:I209" si="359">H210+H211+H212</f>
        <v>647</v>
      </c>
      <c r="I209" s="215">
        <f t="shared" si="359"/>
        <v>0</v>
      </c>
      <c r="J209" s="215">
        <f>J210+J211+J212</f>
        <v>646.98</v>
      </c>
      <c r="K209" s="215">
        <f t="shared" ref="K209:L209" si="360">K210+K211+K212</f>
        <v>646.98</v>
      </c>
      <c r="L209" s="215">
        <f t="shared" si="360"/>
        <v>0</v>
      </c>
      <c r="M209" s="215">
        <f>M210+M211+M212</f>
        <v>634.91</v>
      </c>
      <c r="N209" s="215">
        <f t="shared" ref="N209:O209" si="361">N210+N211+N212</f>
        <v>634.91</v>
      </c>
      <c r="O209" s="215">
        <f t="shared" si="361"/>
        <v>0</v>
      </c>
      <c r="P209" s="6"/>
    </row>
    <row r="210" spans="1:16" ht="35.25" customHeight="1" x14ac:dyDescent="0.3">
      <c r="A210" s="42"/>
      <c r="B210" s="294" t="s">
        <v>9</v>
      </c>
      <c r="C210" s="295"/>
      <c r="D210" s="304"/>
      <c r="E210" s="305"/>
      <c r="F210" s="39" t="s">
        <v>9</v>
      </c>
      <c r="G210" s="215">
        <f>H210+I210</f>
        <v>647</v>
      </c>
      <c r="H210" s="215">
        <v>647</v>
      </c>
      <c r="I210" s="215">
        <v>0</v>
      </c>
      <c r="J210" s="215">
        <f>K210+L210</f>
        <v>646.98</v>
      </c>
      <c r="K210" s="215">
        <v>646.98</v>
      </c>
      <c r="L210" s="215">
        <v>0</v>
      </c>
      <c r="M210" s="215">
        <f>N210+O210</f>
        <v>634.91</v>
      </c>
      <c r="N210" s="215">
        <f>635.91-1</f>
        <v>634.91</v>
      </c>
      <c r="O210" s="215">
        <v>0</v>
      </c>
      <c r="P210" s="6"/>
    </row>
    <row r="211" spans="1:16" ht="35.25" customHeight="1" x14ac:dyDescent="0.3">
      <c r="A211" s="42"/>
      <c r="B211" s="296" t="s">
        <v>10</v>
      </c>
      <c r="C211" s="297"/>
      <c r="D211" s="304"/>
      <c r="E211" s="305"/>
      <c r="F211" s="41" t="s">
        <v>10</v>
      </c>
      <c r="G211" s="215">
        <f t="shared" ref="G211:G212" si="362">H211+I211</f>
        <v>0</v>
      </c>
      <c r="H211" s="215"/>
      <c r="I211" s="215"/>
      <c r="J211" s="215">
        <f>K211+L211</f>
        <v>0</v>
      </c>
      <c r="K211" s="215"/>
      <c r="L211" s="215"/>
      <c r="M211" s="215">
        <f t="shared" ref="M211:M212" si="363">N211+O211</f>
        <v>0</v>
      </c>
      <c r="N211" s="215"/>
      <c r="O211" s="215"/>
      <c r="P211" s="6"/>
    </row>
    <row r="212" spans="1:16" ht="35.25" customHeight="1" x14ac:dyDescent="0.3">
      <c r="A212" s="42"/>
      <c r="B212" s="294" t="s">
        <v>11</v>
      </c>
      <c r="C212" s="295"/>
      <c r="D212" s="304"/>
      <c r="E212" s="305"/>
      <c r="F212" s="39" t="s">
        <v>11</v>
      </c>
      <c r="G212" s="215">
        <f t="shared" si="362"/>
        <v>0</v>
      </c>
      <c r="H212" s="215"/>
      <c r="I212" s="215"/>
      <c r="J212" s="215">
        <f t="shared" ref="J212" si="364">K212+L212</f>
        <v>0</v>
      </c>
      <c r="K212" s="215"/>
      <c r="L212" s="215"/>
      <c r="M212" s="215">
        <f t="shared" si="363"/>
        <v>0</v>
      </c>
      <c r="N212" s="215"/>
      <c r="O212" s="215"/>
      <c r="P212" s="6"/>
    </row>
    <row r="213" spans="1:16" ht="71.25" customHeight="1" x14ac:dyDescent="0.3">
      <c r="A213" s="42"/>
      <c r="B213" s="314" t="s">
        <v>63</v>
      </c>
      <c r="C213" s="315"/>
      <c r="D213" s="304"/>
      <c r="E213" s="306" t="s">
        <v>734</v>
      </c>
      <c r="F213" s="39"/>
      <c r="G213" s="215">
        <f>G214+G215+G216</f>
        <v>391.1</v>
      </c>
      <c r="H213" s="215">
        <f t="shared" ref="H213:I213" si="365">H214+H215+H216</f>
        <v>391.1</v>
      </c>
      <c r="I213" s="215">
        <f t="shared" si="365"/>
        <v>0</v>
      </c>
      <c r="J213" s="215">
        <f>J214+J215+J216</f>
        <v>390.13</v>
      </c>
      <c r="K213" s="215">
        <f t="shared" ref="K213:L213" si="366">K214+K215+K216</f>
        <v>390.13</v>
      </c>
      <c r="L213" s="215">
        <f t="shared" si="366"/>
        <v>0</v>
      </c>
      <c r="M213" s="215">
        <f>M214+M215+M216</f>
        <v>390.13</v>
      </c>
      <c r="N213" s="215">
        <f t="shared" ref="N213:O213" si="367">N214+N215+N216</f>
        <v>390.13</v>
      </c>
      <c r="O213" s="215">
        <f t="shared" si="367"/>
        <v>0</v>
      </c>
      <c r="P213" s="6"/>
    </row>
    <row r="214" spans="1:16" ht="35.25" customHeight="1" x14ac:dyDescent="0.3">
      <c r="A214" s="42"/>
      <c r="B214" s="294" t="s">
        <v>9</v>
      </c>
      <c r="C214" s="295"/>
      <c r="D214" s="304"/>
      <c r="E214" s="306"/>
      <c r="F214" s="39" t="s">
        <v>9</v>
      </c>
      <c r="G214" s="215">
        <f>H214+I214</f>
        <v>391.1</v>
      </c>
      <c r="H214" s="215">
        <v>391.1</v>
      </c>
      <c r="I214" s="215">
        <v>0</v>
      </c>
      <c r="J214" s="215">
        <f>K214+L214</f>
        <v>390.13</v>
      </c>
      <c r="K214" s="215">
        <v>390.13</v>
      </c>
      <c r="L214" s="215">
        <v>0</v>
      </c>
      <c r="M214" s="215">
        <f>N214+O214</f>
        <v>390.13</v>
      </c>
      <c r="N214" s="215">
        <v>390.13</v>
      </c>
      <c r="O214" s="215">
        <v>0</v>
      </c>
      <c r="P214" s="6"/>
    </row>
    <row r="215" spans="1:16" ht="35.25" customHeight="1" x14ac:dyDescent="0.3">
      <c r="A215" s="42"/>
      <c r="B215" s="296" t="s">
        <v>10</v>
      </c>
      <c r="C215" s="297"/>
      <c r="D215" s="304"/>
      <c r="E215" s="306"/>
      <c r="F215" s="41" t="s">
        <v>10</v>
      </c>
      <c r="G215" s="215">
        <f t="shared" ref="G215:G216" si="368">H215+I215</f>
        <v>0</v>
      </c>
      <c r="H215" s="215"/>
      <c r="I215" s="215"/>
      <c r="J215" s="215">
        <f>K215+L215</f>
        <v>0</v>
      </c>
      <c r="K215" s="215"/>
      <c r="L215" s="215"/>
      <c r="M215" s="215">
        <f t="shared" ref="M215:M216" si="369">N215+O215</f>
        <v>0</v>
      </c>
      <c r="N215" s="215"/>
      <c r="O215" s="215"/>
      <c r="P215" s="6"/>
    </row>
    <row r="216" spans="1:16" ht="35.25" customHeight="1" x14ac:dyDescent="0.3">
      <c r="A216" s="42"/>
      <c r="B216" s="294" t="s">
        <v>11</v>
      </c>
      <c r="C216" s="295"/>
      <c r="D216" s="304"/>
      <c r="E216" s="306"/>
      <c r="F216" s="39" t="s">
        <v>11</v>
      </c>
      <c r="G216" s="215">
        <f t="shared" si="368"/>
        <v>0</v>
      </c>
      <c r="H216" s="215"/>
      <c r="I216" s="215"/>
      <c r="J216" s="215">
        <f t="shared" ref="J216" si="370">K216+L216</f>
        <v>0</v>
      </c>
      <c r="K216" s="215"/>
      <c r="L216" s="215"/>
      <c r="M216" s="215">
        <f t="shared" si="369"/>
        <v>0</v>
      </c>
      <c r="N216" s="215"/>
      <c r="O216" s="215"/>
      <c r="P216" s="6"/>
    </row>
    <row r="217" spans="1:16" ht="72.75" customHeight="1" x14ac:dyDescent="0.3">
      <c r="A217" s="42"/>
      <c r="B217" s="314" t="s">
        <v>64</v>
      </c>
      <c r="C217" s="315"/>
      <c r="D217" s="304"/>
      <c r="E217" s="307"/>
      <c r="F217" s="39"/>
      <c r="G217" s="215">
        <f>G218+G219+G220</f>
        <v>0</v>
      </c>
      <c r="H217" s="215">
        <f t="shared" ref="H217:I217" si="371">H218+H219+H220</f>
        <v>0</v>
      </c>
      <c r="I217" s="215">
        <f t="shared" si="371"/>
        <v>0</v>
      </c>
      <c r="J217" s="215">
        <f>J218+J219+J220</f>
        <v>0</v>
      </c>
      <c r="K217" s="215">
        <f t="shared" ref="K217:L217" si="372">K218+K219+K220</f>
        <v>0</v>
      </c>
      <c r="L217" s="215">
        <f t="shared" si="372"/>
        <v>0</v>
      </c>
      <c r="M217" s="215">
        <f>M218+M219+M220</f>
        <v>0</v>
      </c>
      <c r="N217" s="215">
        <f t="shared" ref="N217:O217" si="373">N218+N219+N220</f>
        <v>0</v>
      </c>
      <c r="O217" s="215">
        <f t="shared" si="373"/>
        <v>0</v>
      </c>
      <c r="P217" s="6"/>
    </row>
    <row r="218" spans="1:16" ht="35.25" customHeight="1" x14ac:dyDescent="0.3">
      <c r="A218" s="42"/>
      <c r="B218" s="294" t="s">
        <v>9</v>
      </c>
      <c r="C218" s="295"/>
      <c r="D218" s="304"/>
      <c r="E218" s="307"/>
      <c r="F218" s="39" t="s">
        <v>9</v>
      </c>
      <c r="G218" s="215">
        <f>H218+I218</f>
        <v>0</v>
      </c>
      <c r="H218" s="215">
        <v>0</v>
      </c>
      <c r="I218" s="215">
        <v>0</v>
      </c>
      <c r="J218" s="215">
        <f>K218+L218</f>
        <v>0</v>
      </c>
      <c r="K218" s="215">
        <f>84.2-84.2</f>
        <v>0</v>
      </c>
      <c r="L218" s="215">
        <v>0</v>
      </c>
      <c r="M218" s="215">
        <f>N218+O218</f>
        <v>0</v>
      </c>
      <c r="N218" s="215">
        <f>88.4-88.4</f>
        <v>0</v>
      </c>
      <c r="O218" s="215">
        <v>0</v>
      </c>
      <c r="P218" s="6"/>
    </row>
    <row r="219" spans="1:16" ht="35.25" customHeight="1" x14ac:dyDescent="0.3">
      <c r="A219" s="42"/>
      <c r="B219" s="296" t="s">
        <v>10</v>
      </c>
      <c r="C219" s="297"/>
      <c r="D219" s="304"/>
      <c r="E219" s="307"/>
      <c r="F219" s="41" t="s">
        <v>10</v>
      </c>
      <c r="G219" s="215">
        <f t="shared" ref="G219:G220" si="374">H219+I219</f>
        <v>0</v>
      </c>
      <c r="H219" s="215"/>
      <c r="I219" s="215"/>
      <c r="J219" s="215">
        <f>K219+L219</f>
        <v>0</v>
      </c>
      <c r="K219" s="215"/>
      <c r="L219" s="215"/>
      <c r="M219" s="215">
        <f t="shared" ref="M219:M220" si="375">N219+O219</f>
        <v>0</v>
      </c>
      <c r="N219" s="215"/>
      <c r="O219" s="215"/>
      <c r="P219" s="6"/>
    </row>
    <row r="220" spans="1:16" ht="35.25" customHeight="1" x14ac:dyDescent="0.3">
      <c r="A220" s="42"/>
      <c r="B220" s="294" t="s">
        <v>11</v>
      </c>
      <c r="C220" s="295"/>
      <c r="D220" s="304"/>
      <c r="E220" s="307"/>
      <c r="F220" s="39" t="s">
        <v>11</v>
      </c>
      <c r="G220" s="215">
        <f t="shared" si="374"/>
        <v>0</v>
      </c>
      <c r="H220" s="215"/>
      <c r="I220" s="215"/>
      <c r="J220" s="215">
        <f t="shared" ref="J220" si="376">K220+L220</f>
        <v>0</v>
      </c>
      <c r="K220" s="215"/>
      <c r="L220" s="215"/>
      <c r="M220" s="215">
        <f t="shared" si="375"/>
        <v>0</v>
      </c>
      <c r="N220" s="215"/>
      <c r="O220" s="215"/>
      <c r="P220" s="6"/>
    </row>
    <row r="221" spans="1:16" ht="35.25" customHeight="1" x14ac:dyDescent="0.3">
      <c r="A221" s="42"/>
      <c r="B221" s="314" t="s">
        <v>65</v>
      </c>
      <c r="C221" s="315"/>
      <c r="D221" s="304"/>
      <c r="E221" s="306" t="s">
        <v>735</v>
      </c>
      <c r="F221" s="39"/>
      <c r="G221" s="215">
        <f>G222+G223+G224</f>
        <v>920</v>
      </c>
      <c r="H221" s="215">
        <f t="shared" ref="H221:I221" si="377">H222+H223+H224</f>
        <v>920</v>
      </c>
      <c r="I221" s="215">
        <f t="shared" si="377"/>
        <v>0</v>
      </c>
      <c r="J221" s="215">
        <f>J222+J223+J224</f>
        <v>919.82</v>
      </c>
      <c r="K221" s="215">
        <f t="shared" ref="K221:L221" si="378">K222+K223+K224</f>
        <v>919.82</v>
      </c>
      <c r="L221" s="215">
        <f t="shared" si="378"/>
        <v>0</v>
      </c>
      <c r="M221" s="215">
        <f>M222+M223+M224</f>
        <v>901.35</v>
      </c>
      <c r="N221" s="215">
        <f t="shared" ref="N221:O221" si="379">N222+N223+N224</f>
        <v>901.35</v>
      </c>
      <c r="O221" s="215">
        <f t="shared" si="379"/>
        <v>0</v>
      </c>
      <c r="P221" s="6"/>
    </row>
    <row r="222" spans="1:16" ht="35.25" customHeight="1" x14ac:dyDescent="0.3">
      <c r="A222" s="42"/>
      <c r="B222" s="294" t="s">
        <v>9</v>
      </c>
      <c r="C222" s="295"/>
      <c r="D222" s="304"/>
      <c r="E222" s="306"/>
      <c r="F222" s="39" t="s">
        <v>9</v>
      </c>
      <c r="G222" s="215">
        <f>H222+I222</f>
        <v>920</v>
      </c>
      <c r="H222" s="215">
        <v>920</v>
      </c>
      <c r="I222" s="215">
        <v>0</v>
      </c>
      <c r="J222" s="215">
        <f>K222+L222</f>
        <v>919.82</v>
      </c>
      <c r="K222" s="215">
        <v>919.82</v>
      </c>
      <c r="L222" s="215">
        <v>0</v>
      </c>
      <c r="M222" s="215">
        <f>N222+O222</f>
        <v>901.35</v>
      </c>
      <c r="N222" s="215">
        <f>900.35+1</f>
        <v>901.35</v>
      </c>
      <c r="O222" s="215">
        <v>0</v>
      </c>
      <c r="P222" s="6"/>
    </row>
    <row r="223" spans="1:16" ht="35.25" customHeight="1" x14ac:dyDescent="0.3">
      <c r="A223" s="42"/>
      <c r="B223" s="296" t="s">
        <v>10</v>
      </c>
      <c r="C223" s="297"/>
      <c r="D223" s="304"/>
      <c r="E223" s="306"/>
      <c r="F223" s="41" t="s">
        <v>10</v>
      </c>
      <c r="G223" s="215">
        <f t="shared" ref="G223:G224" si="380">H223+I223</f>
        <v>0</v>
      </c>
      <c r="H223" s="215"/>
      <c r="I223" s="215"/>
      <c r="J223" s="215">
        <f>K223+L223</f>
        <v>0</v>
      </c>
      <c r="K223" s="215"/>
      <c r="L223" s="215"/>
      <c r="M223" s="215">
        <f t="shared" ref="M223:M224" si="381">N223+O223</f>
        <v>0</v>
      </c>
      <c r="N223" s="215"/>
      <c r="O223" s="215"/>
      <c r="P223" s="6"/>
    </row>
    <row r="224" spans="1:16" ht="35.25" customHeight="1" x14ac:dyDescent="0.3">
      <c r="A224" s="42"/>
      <c r="B224" s="294" t="s">
        <v>11</v>
      </c>
      <c r="C224" s="295"/>
      <c r="D224" s="304"/>
      <c r="E224" s="306"/>
      <c r="F224" s="39" t="s">
        <v>11</v>
      </c>
      <c r="G224" s="215">
        <f t="shared" si="380"/>
        <v>0</v>
      </c>
      <c r="H224" s="215"/>
      <c r="I224" s="215"/>
      <c r="J224" s="215">
        <f t="shared" ref="J224" si="382">K224+L224</f>
        <v>0</v>
      </c>
      <c r="K224" s="215"/>
      <c r="L224" s="215"/>
      <c r="M224" s="215">
        <f t="shared" si="381"/>
        <v>0</v>
      </c>
      <c r="N224" s="215"/>
      <c r="O224" s="215"/>
      <c r="P224" s="6"/>
    </row>
    <row r="225" spans="1:16" ht="47.25" customHeight="1" x14ac:dyDescent="0.3">
      <c r="A225" s="42"/>
      <c r="B225" s="314" t="s">
        <v>66</v>
      </c>
      <c r="C225" s="315"/>
      <c r="D225" s="304"/>
      <c r="E225" s="306" t="s">
        <v>736</v>
      </c>
      <c r="F225" s="39"/>
      <c r="G225" s="215">
        <f>G226+G227+G228</f>
        <v>493</v>
      </c>
      <c r="H225" s="215">
        <f t="shared" ref="H225:I225" si="383">H226+H227+H228</f>
        <v>493</v>
      </c>
      <c r="I225" s="215">
        <f t="shared" si="383"/>
        <v>0</v>
      </c>
      <c r="J225" s="215">
        <f>J226+J227+J228</f>
        <v>492.12</v>
      </c>
      <c r="K225" s="215">
        <f t="shared" ref="K225:L225" si="384">K226+K227+K228</f>
        <v>492.12</v>
      </c>
      <c r="L225" s="215">
        <f t="shared" si="384"/>
        <v>0</v>
      </c>
      <c r="M225" s="215">
        <f>M226+M227+M228</f>
        <v>486.18</v>
      </c>
      <c r="N225" s="215">
        <f t="shared" ref="N225:O225" si="385">N226+N227+N228</f>
        <v>486.18</v>
      </c>
      <c r="O225" s="215">
        <f t="shared" si="385"/>
        <v>0</v>
      </c>
      <c r="P225" s="6"/>
    </row>
    <row r="226" spans="1:16" ht="35.25" customHeight="1" x14ac:dyDescent="0.3">
      <c r="A226" s="42"/>
      <c r="B226" s="294" t="s">
        <v>9</v>
      </c>
      <c r="C226" s="295"/>
      <c r="D226" s="304"/>
      <c r="E226" s="306"/>
      <c r="F226" s="39" t="s">
        <v>9</v>
      </c>
      <c r="G226" s="215">
        <f>H226+I226</f>
        <v>493</v>
      </c>
      <c r="H226" s="215">
        <v>493</v>
      </c>
      <c r="I226" s="215">
        <v>0</v>
      </c>
      <c r="J226" s="215">
        <f>K226+L226</f>
        <v>492.12</v>
      </c>
      <c r="K226" s="215">
        <v>492.12</v>
      </c>
      <c r="L226" s="215">
        <v>0</v>
      </c>
      <c r="M226" s="215">
        <f>N226+O226</f>
        <v>486.18</v>
      </c>
      <c r="N226" s="215">
        <v>486.18</v>
      </c>
      <c r="O226" s="215">
        <v>0</v>
      </c>
      <c r="P226" s="6"/>
    </row>
    <row r="227" spans="1:16" ht="35.25" customHeight="1" x14ac:dyDescent="0.3">
      <c r="A227" s="42"/>
      <c r="B227" s="296" t="s">
        <v>10</v>
      </c>
      <c r="C227" s="297"/>
      <c r="D227" s="304"/>
      <c r="E227" s="306"/>
      <c r="F227" s="41" t="s">
        <v>10</v>
      </c>
      <c r="G227" s="215">
        <f t="shared" ref="G227:G228" si="386">H227+I227</f>
        <v>0</v>
      </c>
      <c r="H227" s="215"/>
      <c r="I227" s="215"/>
      <c r="J227" s="215">
        <f>K227+L227</f>
        <v>0</v>
      </c>
      <c r="K227" s="215"/>
      <c r="L227" s="215"/>
      <c r="M227" s="215">
        <f t="shared" ref="M227:M228" si="387">N227+O227</f>
        <v>0</v>
      </c>
      <c r="N227" s="215"/>
      <c r="O227" s="215"/>
      <c r="P227" s="6"/>
    </row>
    <row r="228" spans="1:16" ht="35.25" customHeight="1" x14ac:dyDescent="0.3">
      <c r="A228" s="42"/>
      <c r="B228" s="294" t="s">
        <v>11</v>
      </c>
      <c r="C228" s="295"/>
      <c r="D228" s="304"/>
      <c r="E228" s="306"/>
      <c r="F228" s="39" t="s">
        <v>11</v>
      </c>
      <c r="G228" s="215">
        <f t="shared" si="386"/>
        <v>0</v>
      </c>
      <c r="H228" s="215"/>
      <c r="I228" s="215"/>
      <c r="J228" s="215">
        <f t="shared" ref="J228" si="388">K228+L228</f>
        <v>0</v>
      </c>
      <c r="K228" s="215"/>
      <c r="L228" s="215"/>
      <c r="M228" s="215">
        <f t="shared" si="387"/>
        <v>0</v>
      </c>
      <c r="N228" s="215"/>
      <c r="O228" s="215"/>
      <c r="P228" s="6"/>
    </row>
    <row r="229" spans="1:16" ht="47.25" customHeight="1" x14ac:dyDescent="0.3">
      <c r="A229" s="42"/>
      <c r="B229" s="314" t="s">
        <v>67</v>
      </c>
      <c r="C229" s="315"/>
      <c r="D229" s="304"/>
      <c r="E229" s="306" t="s">
        <v>759</v>
      </c>
      <c r="F229" s="39"/>
      <c r="G229" s="215">
        <f>G230+G231+G232</f>
        <v>134</v>
      </c>
      <c r="H229" s="215">
        <f t="shared" ref="H229:I229" si="389">H230+H231+H232</f>
        <v>134</v>
      </c>
      <c r="I229" s="215">
        <f t="shared" si="389"/>
        <v>0</v>
      </c>
      <c r="J229" s="215">
        <f>J230+J231+J232</f>
        <v>133</v>
      </c>
      <c r="K229" s="215">
        <f t="shared" ref="K229:L229" si="390">K230+K231+K232</f>
        <v>133</v>
      </c>
      <c r="L229" s="215">
        <f t="shared" si="390"/>
        <v>0</v>
      </c>
      <c r="M229" s="215">
        <f>M230+M231+M232</f>
        <v>79.97999999999999</v>
      </c>
      <c r="N229" s="215">
        <f t="shared" ref="N229:O229" si="391">N230+N231+N232</f>
        <v>79.97999999999999</v>
      </c>
      <c r="O229" s="215">
        <f t="shared" si="391"/>
        <v>0</v>
      </c>
      <c r="P229" s="6"/>
    </row>
    <row r="230" spans="1:16" ht="35.25" customHeight="1" x14ac:dyDescent="0.3">
      <c r="A230" s="42"/>
      <c r="B230" s="294" t="s">
        <v>9</v>
      </c>
      <c r="C230" s="295"/>
      <c r="D230" s="304"/>
      <c r="E230" s="306"/>
      <c r="F230" s="39" t="s">
        <v>9</v>
      </c>
      <c r="G230" s="215">
        <f>H230+I230</f>
        <v>134</v>
      </c>
      <c r="H230" s="215">
        <v>134</v>
      </c>
      <c r="I230" s="215">
        <v>0</v>
      </c>
      <c r="J230" s="215">
        <f>K230+L230</f>
        <v>133</v>
      </c>
      <c r="K230" s="215">
        <v>133</v>
      </c>
      <c r="L230" s="215">
        <v>0</v>
      </c>
      <c r="M230" s="215">
        <f>N230+O230</f>
        <v>79.97999999999999</v>
      </c>
      <c r="N230" s="215">
        <f>85.55-5.57</f>
        <v>79.97999999999999</v>
      </c>
      <c r="O230" s="215">
        <v>0</v>
      </c>
      <c r="P230" s="6"/>
    </row>
    <row r="231" spans="1:16" ht="35.25" customHeight="1" x14ac:dyDescent="0.3">
      <c r="A231" s="42"/>
      <c r="B231" s="296" t="s">
        <v>10</v>
      </c>
      <c r="C231" s="297"/>
      <c r="D231" s="304"/>
      <c r="E231" s="306"/>
      <c r="F231" s="41" t="s">
        <v>10</v>
      </c>
      <c r="G231" s="215">
        <f t="shared" ref="G231:G232" si="392">H231+I231</f>
        <v>0</v>
      </c>
      <c r="H231" s="215"/>
      <c r="I231" s="215"/>
      <c r="J231" s="215">
        <f>K231+L231</f>
        <v>0</v>
      </c>
      <c r="K231" s="212"/>
      <c r="L231" s="212"/>
      <c r="M231" s="212">
        <f t="shared" ref="M231:M232" si="393">N231+O231</f>
        <v>0</v>
      </c>
      <c r="N231" s="212"/>
      <c r="O231" s="212"/>
      <c r="P231" s="6"/>
    </row>
    <row r="232" spans="1:16" ht="35.25" customHeight="1" x14ac:dyDescent="0.3">
      <c r="A232" s="42"/>
      <c r="B232" s="294" t="s">
        <v>11</v>
      </c>
      <c r="C232" s="295"/>
      <c r="D232" s="304"/>
      <c r="E232" s="306"/>
      <c r="F232" s="39" t="s">
        <v>11</v>
      </c>
      <c r="G232" s="212">
        <f t="shared" si="392"/>
        <v>0</v>
      </c>
      <c r="H232" s="212"/>
      <c r="I232" s="212"/>
      <c r="J232" s="212">
        <f t="shared" ref="J232" si="394">K232+L232</f>
        <v>0</v>
      </c>
      <c r="K232" s="212"/>
      <c r="L232" s="212"/>
      <c r="M232" s="212">
        <f t="shared" si="393"/>
        <v>0</v>
      </c>
      <c r="N232" s="212"/>
      <c r="O232" s="212"/>
      <c r="P232" s="6"/>
    </row>
    <row r="233" spans="1:16" ht="56.25" customHeight="1" x14ac:dyDescent="0.3">
      <c r="A233" s="42"/>
      <c r="B233" s="314" t="s">
        <v>68</v>
      </c>
      <c r="C233" s="315"/>
      <c r="D233" s="304"/>
      <c r="E233" s="349" t="s">
        <v>723</v>
      </c>
      <c r="F233" s="39"/>
      <c r="G233" s="215">
        <f>G234+G235+G236</f>
        <v>1300</v>
      </c>
      <c r="H233" s="215">
        <f t="shared" ref="H233:I233" si="395">H234+H235+H236</f>
        <v>1300</v>
      </c>
      <c r="I233" s="215">
        <f t="shared" si="395"/>
        <v>0</v>
      </c>
      <c r="J233" s="215">
        <f>J234+J235+J236</f>
        <v>1299.3800000000001</v>
      </c>
      <c r="K233" s="215">
        <f t="shared" ref="K233:L233" si="396">K234+K235+K236</f>
        <v>1299.3800000000001</v>
      </c>
      <c r="L233" s="215">
        <f t="shared" si="396"/>
        <v>0</v>
      </c>
      <c r="M233" s="215">
        <f>M234+M235+M236</f>
        <v>1299.3900000000001</v>
      </c>
      <c r="N233" s="215">
        <f t="shared" ref="N233:O233" si="397">N234+N235+N236</f>
        <v>1299.3900000000001</v>
      </c>
      <c r="O233" s="215">
        <f t="shared" si="397"/>
        <v>0</v>
      </c>
      <c r="P233" s="6"/>
    </row>
    <row r="234" spans="1:16" ht="35.25" customHeight="1" x14ac:dyDescent="0.3">
      <c r="A234" s="42"/>
      <c r="B234" s="294" t="s">
        <v>9</v>
      </c>
      <c r="C234" s="295"/>
      <c r="D234" s="304"/>
      <c r="E234" s="349"/>
      <c r="F234" s="39" t="s">
        <v>9</v>
      </c>
      <c r="G234" s="215">
        <f>H234+I234</f>
        <v>1300</v>
      </c>
      <c r="H234" s="215">
        <v>1300</v>
      </c>
      <c r="I234" s="215">
        <v>0</v>
      </c>
      <c r="J234" s="215">
        <f>K234+L234</f>
        <v>1299.3800000000001</v>
      </c>
      <c r="K234" s="215">
        <v>1299.3800000000001</v>
      </c>
      <c r="L234" s="215">
        <v>0</v>
      </c>
      <c r="M234" s="215">
        <f>N234+O234</f>
        <v>1299.3900000000001</v>
      </c>
      <c r="N234" s="215">
        <v>1299.3900000000001</v>
      </c>
      <c r="O234" s="215">
        <v>0</v>
      </c>
      <c r="P234" s="6"/>
    </row>
    <row r="235" spans="1:16" ht="35.25" customHeight="1" x14ac:dyDescent="0.3">
      <c r="A235" s="42"/>
      <c r="B235" s="296" t="s">
        <v>10</v>
      </c>
      <c r="C235" s="297"/>
      <c r="D235" s="304"/>
      <c r="E235" s="349"/>
      <c r="F235" s="41" t="s">
        <v>10</v>
      </c>
      <c r="G235" s="215">
        <f t="shared" ref="G235:G236" si="398">H235+I235</f>
        <v>0</v>
      </c>
      <c r="H235" s="215"/>
      <c r="I235" s="215"/>
      <c r="J235" s="215">
        <f>K235+L235</f>
        <v>0</v>
      </c>
      <c r="K235" s="215"/>
      <c r="L235" s="215"/>
      <c r="M235" s="215">
        <f t="shared" ref="M235:M236" si="399">N235+O235</f>
        <v>0</v>
      </c>
      <c r="N235" s="215"/>
      <c r="O235" s="215"/>
      <c r="P235" s="6"/>
    </row>
    <row r="236" spans="1:16" ht="63.75" customHeight="1" x14ac:dyDescent="0.3">
      <c r="A236" s="42"/>
      <c r="B236" s="294" t="s">
        <v>11</v>
      </c>
      <c r="C236" s="295"/>
      <c r="D236" s="304"/>
      <c r="E236" s="349"/>
      <c r="F236" s="39" t="s">
        <v>11</v>
      </c>
      <c r="G236" s="215">
        <f t="shared" si="398"/>
        <v>0</v>
      </c>
      <c r="H236" s="215"/>
      <c r="I236" s="215"/>
      <c r="J236" s="215">
        <f t="shared" ref="J236" si="400">K236+L236</f>
        <v>0</v>
      </c>
      <c r="K236" s="215"/>
      <c r="L236" s="215"/>
      <c r="M236" s="215">
        <f t="shared" si="399"/>
        <v>0</v>
      </c>
      <c r="N236" s="215"/>
      <c r="O236" s="215"/>
      <c r="P236" s="6"/>
    </row>
    <row r="237" spans="1:16" ht="44.25" customHeight="1" x14ac:dyDescent="0.3">
      <c r="A237" s="42"/>
      <c r="B237" s="314" t="s">
        <v>69</v>
      </c>
      <c r="C237" s="315"/>
      <c r="D237" s="304"/>
      <c r="E237" s="306" t="s">
        <v>737</v>
      </c>
      <c r="F237" s="39"/>
      <c r="G237" s="215">
        <f>G238+G239+G240</f>
        <v>7</v>
      </c>
      <c r="H237" s="215">
        <f t="shared" ref="H237:I237" si="401">H238+H239+H240</f>
        <v>7</v>
      </c>
      <c r="I237" s="215">
        <f t="shared" si="401"/>
        <v>0</v>
      </c>
      <c r="J237" s="215">
        <f>J238+J239+J240</f>
        <v>6.5</v>
      </c>
      <c r="K237" s="215">
        <f t="shared" ref="K237:L237" si="402">K238+K239+K240</f>
        <v>6.5</v>
      </c>
      <c r="L237" s="215">
        <f t="shared" si="402"/>
        <v>0</v>
      </c>
      <c r="M237" s="215">
        <f>M238+M239+M240</f>
        <v>6.5</v>
      </c>
      <c r="N237" s="215">
        <f t="shared" ref="N237:O237" si="403">N238+N239+N240</f>
        <v>6.5</v>
      </c>
      <c r="O237" s="215">
        <f t="shared" si="403"/>
        <v>0</v>
      </c>
      <c r="P237" s="6"/>
    </row>
    <row r="238" spans="1:16" ht="35.25" customHeight="1" x14ac:dyDescent="0.3">
      <c r="A238" s="42"/>
      <c r="B238" s="294" t="s">
        <v>9</v>
      </c>
      <c r="C238" s="295"/>
      <c r="D238" s="304"/>
      <c r="E238" s="306"/>
      <c r="F238" s="39" t="s">
        <v>9</v>
      </c>
      <c r="G238" s="215">
        <f>H238+I238</f>
        <v>7</v>
      </c>
      <c r="H238" s="215">
        <v>7</v>
      </c>
      <c r="I238" s="215">
        <v>0</v>
      </c>
      <c r="J238" s="215">
        <f>K238+L238</f>
        <v>6.5</v>
      </c>
      <c r="K238" s="215">
        <v>6.5</v>
      </c>
      <c r="L238" s="215">
        <v>0</v>
      </c>
      <c r="M238" s="215">
        <f>N238+O238</f>
        <v>6.5</v>
      </c>
      <c r="N238" s="215">
        <v>6.5</v>
      </c>
      <c r="O238" s="215">
        <v>0</v>
      </c>
      <c r="P238" s="6"/>
    </row>
    <row r="239" spans="1:16" ht="35.25" customHeight="1" x14ac:dyDescent="0.3">
      <c r="A239" s="42"/>
      <c r="B239" s="296" t="s">
        <v>10</v>
      </c>
      <c r="C239" s="297"/>
      <c r="D239" s="304"/>
      <c r="E239" s="306"/>
      <c r="F239" s="41" t="s">
        <v>10</v>
      </c>
      <c r="G239" s="215">
        <f t="shared" ref="G239:G240" si="404">H239+I239</f>
        <v>0</v>
      </c>
      <c r="H239" s="215"/>
      <c r="I239" s="215"/>
      <c r="J239" s="215">
        <f>K239+L239</f>
        <v>0</v>
      </c>
      <c r="K239" s="215"/>
      <c r="L239" s="215"/>
      <c r="M239" s="215">
        <f t="shared" ref="M239:M240" si="405">N239+O239</f>
        <v>0</v>
      </c>
      <c r="N239" s="215"/>
      <c r="O239" s="215"/>
      <c r="P239" s="6"/>
    </row>
    <row r="240" spans="1:16" ht="35.25" customHeight="1" x14ac:dyDescent="0.3">
      <c r="A240" s="42"/>
      <c r="B240" s="294" t="s">
        <v>11</v>
      </c>
      <c r="C240" s="295"/>
      <c r="D240" s="304"/>
      <c r="E240" s="306"/>
      <c r="F240" s="39" t="s">
        <v>11</v>
      </c>
      <c r="G240" s="215">
        <f t="shared" si="404"/>
        <v>0</v>
      </c>
      <c r="H240" s="215"/>
      <c r="I240" s="215"/>
      <c r="J240" s="215">
        <f t="shared" ref="J240" si="406">K240+L240</f>
        <v>0</v>
      </c>
      <c r="K240" s="215"/>
      <c r="L240" s="215"/>
      <c r="M240" s="215">
        <f t="shared" si="405"/>
        <v>0</v>
      </c>
      <c r="N240" s="215"/>
      <c r="O240" s="215"/>
      <c r="P240" s="6"/>
    </row>
    <row r="241" spans="1:16" ht="48.75" customHeight="1" x14ac:dyDescent="0.3">
      <c r="A241" s="42"/>
      <c r="B241" s="314" t="s">
        <v>70</v>
      </c>
      <c r="C241" s="315"/>
      <c r="D241" s="304"/>
      <c r="E241" s="307"/>
      <c r="F241" s="39"/>
      <c r="G241" s="212">
        <f>G242+G243+G244</f>
        <v>0</v>
      </c>
      <c r="H241" s="212">
        <f t="shared" ref="H241:I241" si="407">H242+H243+H244</f>
        <v>0</v>
      </c>
      <c r="I241" s="215">
        <f t="shared" si="407"/>
        <v>0</v>
      </c>
      <c r="J241" s="215">
        <f>J242+J243+J244</f>
        <v>0</v>
      </c>
      <c r="K241" s="215">
        <f t="shared" ref="K241:L241" si="408">K242+K243+K244</f>
        <v>0</v>
      </c>
      <c r="L241" s="215">
        <f t="shared" si="408"/>
        <v>0</v>
      </c>
      <c r="M241" s="215">
        <f>M242+M243+M244</f>
        <v>0</v>
      </c>
      <c r="N241" s="215">
        <f t="shared" ref="N241:O241" si="409">N242+N243+N244</f>
        <v>0</v>
      </c>
      <c r="O241" s="215">
        <f t="shared" si="409"/>
        <v>0</v>
      </c>
      <c r="P241" s="6"/>
    </row>
    <row r="242" spans="1:16" ht="35.25" customHeight="1" x14ac:dyDescent="0.3">
      <c r="A242" s="42"/>
      <c r="B242" s="294" t="s">
        <v>9</v>
      </c>
      <c r="C242" s="295"/>
      <c r="D242" s="304"/>
      <c r="E242" s="307"/>
      <c r="F242" s="39" t="s">
        <v>9</v>
      </c>
      <c r="G242" s="212">
        <f>H242+I242</f>
        <v>0</v>
      </c>
      <c r="H242" s="212">
        <v>0</v>
      </c>
      <c r="I242" s="215">
        <v>0</v>
      </c>
      <c r="J242" s="215">
        <f>K242+L242</f>
        <v>0</v>
      </c>
      <c r="K242" s="215">
        <f>564.3-564.3</f>
        <v>0</v>
      </c>
      <c r="L242" s="215">
        <v>0</v>
      </c>
      <c r="M242" s="215">
        <f>N242+O242</f>
        <v>0</v>
      </c>
      <c r="N242" s="215">
        <f>592-592</f>
        <v>0</v>
      </c>
      <c r="O242" s="215">
        <v>0</v>
      </c>
      <c r="P242" s="6"/>
    </row>
    <row r="243" spans="1:16" ht="35.25" customHeight="1" x14ac:dyDescent="0.3">
      <c r="A243" s="42"/>
      <c r="B243" s="296" t="s">
        <v>10</v>
      </c>
      <c r="C243" s="297"/>
      <c r="D243" s="304"/>
      <c r="E243" s="307"/>
      <c r="F243" s="41" t="s">
        <v>10</v>
      </c>
      <c r="G243" s="212">
        <f t="shared" ref="G243:G244" si="410">H243+I243</f>
        <v>0</v>
      </c>
      <c r="H243" s="212"/>
      <c r="I243" s="212"/>
      <c r="J243" s="212">
        <f>K243+L243</f>
        <v>0</v>
      </c>
      <c r="K243" s="212"/>
      <c r="L243" s="212"/>
      <c r="M243" s="212">
        <f t="shared" ref="M243:M244" si="411">N243+O243</f>
        <v>0</v>
      </c>
      <c r="N243" s="212"/>
      <c r="O243" s="212"/>
      <c r="P243" s="6"/>
    </row>
    <row r="244" spans="1:16" ht="35.25" customHeight="1" x14ac:dyDescent="0.3">
      <c r="A244" s="42"/>
      <c r="B244" s="294" t="s">
        <v>11</v>
      </c>
      <c r="C244" s="295"/>
      <c r="D244" s="304"/>
      <c r="E244" s="307"/>
      <c r="F244" s="39" t="s">
        <v>11</v>
      </c>
      <c r="G244" s="212">
        <f t="shared" si="410"/>
        <v>0</v>
      </c>
      <c r="H244" s="212"/>
      <c r="I244" s="212"/>
      <c r="J244" s="212">
        <f t="shared" ref="J244" si="412">K244+L244</f>
        <v>0</v>
      </c>
      <c r="K244" s="212"/>
      <c r="L244" s="212"/>
      <c r="M244" s="212">
        <f t="shared" si="411"/>
        <v>0</v>
      </c>
      <c r="N244" s="212"/>
      <c r="O244" s="212"/>
      <c r="P244" s="6"/>
    </row>
    <row r="245" spans="1:16" ht="60.75" customHeight="1" x14ac:dyDescent="0.3">
      <c r="A245" s="42"/>
      <c r="B245" s="314" t="s">
        <v>71</v>
      </c>
      <c r="C245" s="315"/>
      <c r="D245" s="304"/>
      <c r="E245" s="307" t="s">
        <v>717</v>
      </c>
      <c r="F245" s="39"/>
      <c r="G245" s="215">
        <f>G246+G247+G248</f>
        <v>142</v>
      </c>
      <c r="H245" s="215">
        <f t="shared" ref="H245:I245" si="413">H246+H247+H248</f>
        <v>142</v>
      </c>
      <c r="I245" s="215">
        <f t="shared" si="413"/>
        <v>0</v>
      </c>
      <c r="J245" s="215">
        <f>J246+J247+J248</f>
        <v>141.19999999999999</v>
      </c>
      <c r="K245" s="215">
        <f t="shared" ref="K245:L245" si="414">K246+K247+K248</f>
        <v>141.19999999999999</v>
      </c>
      <c r="L245" s="215">
        <f t="shared" si="414"/>
        <v>0</v>
      </c>
      <c r="M245" s="215">
        <f>M246+M247+M248</f>
        <v>133.86000000000001</v>
      </c>
      <c r="N245" s="215">
        <f t="shared" ref="N245:O245" si="415">N246+N247+N248</f>
        <v>133.86000000000001</v>
      </c>
      <c r="O245" s="215">
        <f t="shared" si="415"/>
        <v>0</v>
      </c>
      <c r="P245" s="6"/>
    </row>
    <row r="246" spans="1:16" ht="35.25" customHeight="1" x14ac:dyDescent="0.3">
      <c r="A246" s="42"/>
      <c r="B246" s="294" t="s">
        <v>9</v>
      </c>
      <c r="C246" s="295"/>
      <c r="D246" s="304"/>
      <c r="E246" s="307"/>
      <c r="F246" s="39" t="s">
        <v>9</v>
      </c>
      <c r="G246" s="215">
        <f>H246+I246</f>
        <v>142</v>
      </c>
      <c r="H246" s="215">
        <v>142</v>
      </c>
      <c r="I246" s="215">
        <v>0</v>
      </c>
      <c r="J246" s="215">
        <f>K246+L246</f>
        <v>141.19999999999999</v>
      </c>
      <c r="K246" s="215">
        <v>141.19999999999999</v>
      </c>
      <c r="L246" s="215">
        <v>0</v>
      </c>
      <c r="M246" s="215">
        <f>N246+O246</f>
        <v>133.86000000000001</v>
      </c>
      <c r="N246" s="215">
        <v>133.86000000000001</v>
      </c>
      <c r="O246" s="215">
        <v>0</v>
      </c>
      <c r="P246" s="6"/>
    </row>
    <row r="247" spans="1:16" ht="35.25" customHeight="1" x14ac:dyDescent="0.3">
      <c r="A247" s="42"/>
      <c r="B247" s="296" t="s">
        <v>10</v>
      </c>
      <c r="C247" s="297"/>
      <c r="D247" s="304"/>
      <c r="E247" s="307"/>
      <c r="F247" s="41" t="s">
        <v>10</v>
      </c>
      <c r="G247" s="212">
        <f t="shared" ref="G247:G248" si="416">H247+I247</f>
        <v>0</v>
      </c>
      <c r="H247" s="212"/>
      <c r="I247" s="212"/>
      <c r="J247" s="215">
        <f>K247+L247</f>
        <v>0</v>
      </c>
      <c r="K247" s="215"/>
      <c r="L247" s="215"/>
      <c r="M247" s="215">
        <f t="shared" ref="M247:M248" si="417">N247+O247</f>
        <v>0</v>
      </c>
      <c r="N247" s="215"/>
      <c r="O247" s="215"/>
      <c r="P247" s="6"/>
    </row>
    <row r="248" spans="1:16" ht="35.25" customHeight="1" x14ac:dyDescent="0.3">
      <c r="A248" s="42"/>
      <c r="B248" s="294" t="s">
        <v>11</v>
      </c>
      <c r="C248" s="295"/>
      <c r="D248" s="304"/>
      <c r="E248" s="307"/>
      <c r="F248" s="39" t="s">
        <v>11</v>
      </c>
      <c r="G248" s="212">
        <f t="shared" si="416"/>
        <v>0</v>
      </c>
      <c r="H248" s="212"/>
      <c r="I248" s="212"/>
      <c r="J248" s="212">
        <f t="shared" ref="J248" si="418">K248+L248</f>
        <v>0</v>
      </c>
      <c r="K248" s="212"/>
      <c r="L248" s="212"/>
      <c r="M248" s="212">
        <f t="shared" si="417"/>
        <v>0</v>
      </c>
      <c r="N248" s="212"/>
      <c r="O248" s="212"/>
      <c r="P248" s="6"/>
    </row>
    <row r="249" spans="1:16" ht="35.25" customHeight="1" x14ac:dyDescent="0.3">
      <c r="A249" s="42"/>
      <c r="B249" s="308" t="s">
        <v>72</v>
      </c>
      <c r="C249" s="309"/>
      <c r="D249" s="335" t="s">
        <v>53</v>
      </c>
      <c r="E249" s="343" t="s">
        <v>718</v>
      </c>
      <c r="F249" s="43"/>
      <c r="G249" s="44">
        <f t="shared" ref="G249:O249" si="419">G250+G251+G252</f>
        <v>1726.61</v>
      </c>
      <c r="H249" s="44">
        <f t="shared" si="419"/>
        <v>1726.61</v>
      </c>
      <c r="I249" s="44">
        <f t="shared" si="419"/>
        <v>0</v>
      </c>
      <c r="J249" s="44">
        <f t="shared" si="419"/>
        <v>1726.61</v>
      </c>
      <c r="K249" s="44">
        <f t="shared" si="419"/>
        <v>1726.61</v>
      </c>
      <c r="L249" s="44">
        <f t="shared" si="419"/>
        <v>0</v>
      </c>
      <c r="M249" s="44">
        <f t="shared" si="419"/>
        <v>1725.27</v>
      </c>
      <c r="N249" s="44">
        <f t="shared" si="419"/>
        <v>1725.27</v>
      </c>
      <c r="O249" s="44">
        <f t="shared" si="419"/>
        <v>0</v>
      </c>
      <c r="P249" s="6"/>
    </row>
    <row r="250" spans="1:16" ht="35.25" customHeight="1" x14ac:dyDescent="0.3">
      <c r="A250" s="42"/>
      <c r="B250" s="318" t="s">
        <v>9</v>
      </c>
      <c r="C250" s="319"/>
      <c r="D250" s="336"/>
      <c r="E250" s="344"/>
      <c r="F250" s="45" t="s">
        <v>9</v>
      </c>
      <c r="G250" s="27">
        <f>H250+I250</f>
        <v>1726.61</v>
      </c>
      <c r="H250" s="27">
        <v>1726.61</v>
      </c>
      <c r="I250" s="27">
        <v>0</v>
      </c>
      <c r="J250" s="27">
        <f>K250+L250</f>
        <v>1726.61</v>
      </c>
      <c r="K250" s="27">
        <v>1726.61</v>
      </c>
      <c r="L250" s="27">
        <v>0</v>
      </c>
      <c r="M250" s="27">
        <f>N250+O250</f>
        <v>1725.27</v>
      </c>
      <c r="N250" s="27">
        <v>1725.27</v>
      </c>
      <c r="O250" s="27">
        <v>0</v>
      </c>
      <c r="P250" s="6"/>
    </row>
    <row r="251" spans="1:16" ht="35.25" customHeight="1" x14ac:dyDescent="0.3">
      <c r="A251" s="42"/>
      <c r="B251" s="320" t="s">
        <v>10</v>
      </c>
      <c r="C251" s="321"/>
      <c r="D251" s="336"/>
      <c r="E251" s="344"/>
      <c r="F251" s="46" t="s">
        <v>10</v>
      </c>
      <c r="G251" s="27">
        <f t="shared" ref="G251:G252" si="420">H251+I251</f>
        <v>0</v>
      </c>
      <c r="H251" s="27">
        <f t="shared" ref="H251:I251" si="421">H255+H259</f>
        <v>0</v>
      </c>
      <c r="I251" s="27">
        <f t="shared" si="421"/>
        <v>0</v>
      </c>
      <c r="J251" s="27">
        <f t="shared" ref="J251:J252" si="422">K251+L251</f>
        <v>0</v>
      </c>
      <c r="K251" s="27">
        <f t="shared" ref="K251:L251" si="423">K255+K259</f>
        <v>0</v>
      </c>
      <c r="L251" s="27">
        <f t="shared" si="423"/>
        <v>0</v>
      </c>
      <c r="M251" s="27">
        <f t="shared" ref="M251:M252" si="424">N251+O251</f>
        <v>0</v>
      </c>
      <c r="N251" s="27">
        <f t="shared" ref="N251:O251" si="425">N255+N259</f>
        <v>0</v>
      </c>
      <c r="O251" s="27">
        <f t="shared" si="425"/>
        <v>0</v>
      </c>
      <c r="P251" s="6"/>
    </row>
    <row r="252" spans="1:16" ht="87.75" customHeight="1" x14ac:dyDescent="0.3">
      <c r="A252" s="42"/>
      <c r="B252" s="318" t="s">
        <v>11</v>
      </c>
      <c r="C252" s="319"/>
      <c r="D252" s="337"/>
      <c r="E252" s="345"/>
      <c r="F252" s="45" t="s">
        <v>11</v>
      </c>
      <c r="G252" s="27">
        <f t="shared" si="420"/>
        <v>0</v>
      </c>
      <c r="H252" s="27">
        <f t="shared" ref="H252:I252" si="426">H256+H260</f>
        <v>0</v>
      </c>
      <c r="I252" s="27">
        <f t="shared" si="426"/>
        <v>0</v>
      </c>
      <c r="J252" s="27">
        <f t="shared" si="422"/>
        <v>0</v>
      </c>
      <c r="K252" s="27">
        <f t="shared" ref="K252:L252" si="427">K256+K260</f>
        <v>0</v>
      </c>
      <c r="L252" s="27">
        <f t="shared" si="427"/>
        <v>0</v>
      </c>
      <c r="M252" s="27">
        <f t="shared" si="424"/>
        <v>0</v>
      </c>
      <c r="N252" s="27">
        <f t="shared" ref="N252:O252" si="428">N256+N260</f>
        <v>0</v>
      </c>
      <c r="O252" s="27">
        <f t="shared" si="428"/>
        <v>0</v>
      </c>
      <c r="P252" s="6"/>
    </row>
    <row r="253" spans="1:16" ht="35.25" customHeight="1" x14ac:dyDescent="0.3">
      <c r="A253" s="42"/>
      <c r="B253" s="308" t="s">
        <v>73</v>
      </c>
      <c r="C253" s="309"/>
      <c r="D253" s="335" t="s">
        <v>584</v>
      </c>
      <c r="E253" s="346"/>
      <c r="F253" s="43"/>
      <c r="G253" s="44">
        <f t="shared" ref="G253:M253" si="429">G254+G255+G256</f>
        <v>0</v>
      </c>
      <c r="H253" s="44">
        <f>H254+H255+H256</f>
        <v>0</v>
      </c>
      <c r="I253" s="44">
        <f>I254+I255+I256</f>
        <v>0</v>
      </c>
      <c r="J253" s="44">
        <f t="shared" si="429"/>
        <v>0</v>
      </c>
      <c r="K253" s="44">
        <f>K254+K255+K256</f>
        <v>0</v>
      </c>
      <c r="L253" s="44">
        <f>L254+L255+L256</f>
        <v>0</v>
      </c>
      <c r="M253" s="44">
        <f t="shared" si="429"/>
        <v>0</v>
      </c>
      <c r="N253" s="44">
        <f>N254+N255+N256</f>
        <v>0</v>
      </c>
      <c r="O253" s="44">
        <f>O254+O255+O256</f>
        <v>0</v>
      </c>
      <c r="P253" s="6"/>
    </row>
    <row r="254" spans="1:16" ht="35.25" customHeight="1" x14ac:dyDescent="0.3">
      <c r="A254" s="42"/>
      <c r="B254" s="318" t="s">
        <v>9</v>
      </c>
      <c r="C254" s="319"/>
      <c r="D254" s="336"/>
      <c r="E254" s="347"/>
      <c r="F254" s="45" t="s">
        <v>9</v>
      </c>
      <c r="G254" s="27">
        <f>H254+I254</f>
        <v>0</v>
      </c>
      <c r="H254" s="27">
        <v>0</v>
      </c>
      <c r="I254" s="27">
        <v>0</v>
      </c>
      <c r="J254" s="27">
        <f>K254+L254</f>
        <v>0</v>
      </c>
      <c r="K254" s="27">
        <v>0</v>
      </c>
      <c r="L254" s="27">
        <v>0</v>
      </c>
      <c r="M254" s="27">
        <f>N254+O254</f>
        <v>0</v>
      </c>
      <c r="N254" s="27">
        <v>0</v>
      </c>
      <c r="O254" s="27">
        <f>17498+8000-25498</f>
        <v>0</v>
      </c>
      <c r="P254" s="6"/>
    </row>
    <row r="255" spans="1:16" ht="35.25" customHeight="1" x14ac:dyDescent="0.3">
      <c r="A255" s="42"/>
      <c r="B255" s="320" t="s">
        <v>10</v>
      </c>
      <c r="C255" s="321"/>
      <c r="D255" s="336"/>
      <c r="E255" s="347"/>
      <c r="F255" s="46" t="s">
        <v>10</v>
      </c>
      <c r="G255" s="27">
        <f t="shared" ref="G255:G256" si="430">H255+I255</f>
        <v>0</v>
      </c>
      <c r="H255" s="27">
        <f t="shared" ref="H255:I255" si="431">H259+H263</f>
        <v>0</v>
      </c>
      <c r="I255" s="27">
        <f t="shared" si="431"/>
        <v>0</v>
      </c>
      <c r="J255" s="27">
        <f t="shared" ref="J255:J256" si="432">K255+L255</f>
        <v>0</v>
      </c>
      <c r="K255" s="27">
        <f t="shared" ref="K255:L255" si="433">K259+K263</f>
        <v>0</v>
      </c>
      <c r="L255" s="27">
        <f t="shared" si="433"/>
        <v>0</v>
      </c>
      <c r="M255" s="27">
        <f t="shared" ref="M255:M256" si="434">N255+O255</f>
        <v>0</v>
      </c>
      <c r="N255" s="27">
        <f t="shared" ref="N255:O255" si="435">N259+N263</f>
        <v>0</v>
      </c>
      <c r="O255" s="27">
        <f t="shared" si="435"/>
        <v>0</v>
      </c>
      <c r="P255" s="6"/>
    </row>
    <row r="256" spans="1:16" ht="35.25" customHeight="1" x14ac:dyDescent="0.3">
      <c r="A256" s="42"/>
      <c r="B256" s="318" t="s">
        <v>11</v>
      </c>
      <c r="C256" s="319"/>
      <c r="D256" s="337"/>
      <c r="E256" s="348"/>
      <c r="F256" s="45" t="s">
        <v>11</v>
      </c>
      <c r="G256" s="210">
        <f t="shared" si="430"/>
        <v>0</v>
      </c>
      <c r="H256" s="210">
        <f t="shared" ref="H256:I256" si="436">H260+H264</f>
        <v>0</v>
      </c>
      <c r="I256" s="210">
        <f t="shared" si="436"/>
        <v>0</v>
      </c>
      <c r="J256" s="210">
        <f t="shared" si="432"/>
        <v>0</v>
      </c>
      <c r="K256" s="210">
        <f t="shared" ref="K256:L256" si="437">K260+K264</f>
        <v>0</v>
      </c>
      <c r="L256" s="210">
        <f t="shared" si="437"/>
        <v>0</v>
      </c>
      <c r="M256" s="210">
        <f t="shared" si="434"/>
        <v>0</v>
      </c>
      <c r="N256" s="210">
        <f t="shared" ref="N256:O256" si="438">N260+N264</f>
        <v>0</v>
      </c>
      <c r="O256" s="210">
        <f t="shared" si="438"/>
        <v>0</v>
      </c>
      <c r="P256" s="6"/>
    </row>
    <row r="257" spans="1:16" ht="60.75" customHeight="1" x14ac:dyDescent="0.3">
      <c r="A257" s="42"/>
      <c r="B257" s="308" t="s">
        <v>142</v>
      </c>
      <c r="C257" s="309"/>
      <c r="D257" s="335" t="s">
        <v>76</v>
      </c>
      <c r="E257" s="346"/>
      <c r="F257" s="43"/>
      <c r="G257" s="213">
        <f t="shared" ref="G257:O257" si="439">G258+G259+G260</f>
        <v>0</v>
      </c>
      <c r="H257" s="213">
        <f>H258+H259+H260</f>
        <v>0</v>
      </c>
      <c r="I257" s="213">
        <f t="shared" si="439"/>
        <v>0</v>
      </c>
      <c r="J257" s="213">
        <f t="shared" si="439"/>
        <v>0</v>
      </c>
      <c r="K257" s="213">
        <f t="shared" si="439"/>
        <v>0</v>
      </c>
      <c r="L257" s="213">
        <f t="shared" si="439"/>
        <v>0</v>
      </c>
      <c r="M257" s="213">
        <f t="shared" si="439"/>
        <v>0</v>
      </c>
      <c r="N257" s="213">
        <f t="shared" si="439"/>
        <v>0</v>
      </c>
      <c r="O257" s="213">
        <f t="shared" si="439"/>
        <v>0</v>
      </c>
      <c r="P257" s="6"/>
    </row>
    <row r="258" spans="1:16" ht="35.25" customHeight="1" x14ac:dyDescent="0.3">
      <c r="A258" s="42"/>
      <c r="B258" s="318" t="s">
        <v>9</v>
      </c>
      <c r="C258" s="319"/>
      <c r="D258" s="336"/>
      <c r="E258" s="347"/>
      <c r="F258" s="45" t="s">
        <v>9</v>
      </c>
      <c r="G258" s="210">
        <f>H258+I258</f>
        <v>0</v>
      </c>
      <c r="H258" s="210">
        <f>H262+H266</f>
        <v>0</v>
      </c>
      <c r="I258" s="210">
        <f>I262+I266</f>
        <v>0</v>
      </c>
      <c r="J258" s="210">
        <f>K258+L258</f>
        <v>0</v>
      </c>
      <c r="K258" s="210">
        <f>K262+K266</f>
        <v>0</v>
      </c>
      <c r="L258" s="210">
        <f>L262+L266</f>
        <v>0</v>
      </c>
      <c r="M258" s="210">
        <f>N258+O258</f>
        <v>0</v>
      </c>
      <c r="N258" s="210">
        <f>N262+N266</f>
        <v>0</v>
      </c>
      <c r="O258" s="210">
        <f>O262+O266</f>
        <v>0</v>
      </c>
      <c r="P258" s="6"/>
    </row>
    <row r="259" spans="1:16" ht="35.25" customHeight="1" x14ac:dyDescent="0.3">
      <c r="A259" s="42"/>
      <c r="B259" s="320" t="s">
        <v>10</v>
      </c>
      <c r="C259" s="321"/>
      <c r="D259" s="336"/>
      <c r="E259" s="347"/>
      <c r="F259" s="46" t="s">
        <v>10</v>
      </c>
      <c r="G259" s="210">
        <f t="shared" ref="G259:G260" si="440">H259+I259</f>
        <v>0</v>
      </c>
      <c r="H259" s="210">
        <f t="shared" ref="H259:I259" si="441">H263+H267</f>
        <v>0</v>
      </c>
      <c r="I259" s="210">
        <f t="shared" si="441"/>
        <v>0</v>
      </c>
      <c r="J259" s="210">
        <f t="shared" ref="J259:J260" si="442">K259+L259</f>
        <v>0</v>
      </c>
      <c r="K259" s="210">
        <f t="shared" ref="K259:L259" si="443">K263+K267</f>
        <v>0</v>
      </c>
      <c r="L259" s="210">
        <f t="shared" si="443"/>
        <v>0</v>
      </c>
      <c r="M259" s="210">
        <f t="shared" ref="M259:M260" si="444">N259+O259</f>
        <v>0</v>
      </c>
      <c r="N259" s="210">
        <f t="shared" ref="N259:O259" si="445">N263+N267</f>
        <v>0</v>
      </c>
      <c r="O259" s="210">
        <f t="shared" si="445"/>
        <v>0</v>
      </c>
      <c r="P259" s="6"/>
    </row>
    <row r="260" spans="1:16" ht="35.25" customHeight="1" x14ac:dyDescent="0.3">
      <c r="A260" s="42"/>
      <c r="B260" s="318" t="s">
        <v>11</v>
      </c>
      <c r="C260" s="319"/>
      <c r="D260" s="337"/>
      <c r="E260" s="348"/>
      <c r="F260" s="45" t="s">
        <v>11</v>
      </c>
      <c r="G260" s="210">
        <f t="shared" si="440"/>
        <v>0</v>
      </c>
      <c r="H260" s="210">
        <f t="shared" ref="H260:I260" si="446">H264+H268</f>
        <v>0</v>
      </c>
      <c r="I260" s="210">
        <f t="shared" si="446"/>
        <v>0</v>
      </c>
      <c r="J260" s="210">
        <f t="shared" si="442"/>
        <v>0</v>
      </c>
      <c r="K260" s="210">
        <f t="shared" ref="K260:L260" si="447">K264+K268</f>
        <v>0</v>
      </c>
      <c r="L260" s="210">
        <f t="shared" si="447"/>
        <v>0</v>
      </c>
      <c r="M260" s="210">
        <f t="shared" si="444"/>
        <v>0</v>
      </c>
      <c r="N260" s="210">
        <f t="shared" ref="N260:O260" si="448">N264+N268</f>
        <v>0</v>
      </c>
      <c r="O260" s="210">
        <f t="shared" si="448"/>
        <v>0</v>
      </c>
      <c r="P260" s="6"/>
    </row>
    <row r="261" spans="1:16" ht="42.75" customHeight="1" x14ac:dyDescent="0.3">
      <c r="A261" s="42"/>
      <c r="B261" s="292" t="s">
        <v>74</v>
      </c>
      <c r="C261" s="293"/>
      <c r="D261" s="340"/>
      <c r="E261" s="341"/>
      <c r="F261" s="47"/>
      <c r="G261" s="212">
        <f>G262+G263+G264</f>
        <v>0</v>
      </c>
      <c r="H261" s="212">
        <f t="shared" ref="H261:I261" si="449">H262+H263+H264</f>
        <v>0</v>
      </c>
      <c r="I261" s="212">
        <f t="shared" si="449"/>
        <v>0</v>
      </c>
      <c r="J261" s="212">
        <f>J262+J263+J264</f>
        <v>0</v>
      </c>
      <c r="K261" s="212">
        <f t="shared" ref="K261:L261" si="450">K262+K263+K264</f>
        <v>0</v>
      </c>
      <c r="L261" s="212">
        <f t="shared" si="450"/>
        <v>0</v>
      </c>
      <c r="M261" s="212">
        <f>M262+M263+M264</f>
        <v>0</v>
      </c>
      <c r="N261" s="212">
        <f t="shared" ref="N261:O261" si="451">N262+N263+N264</f>
        <v>0</v>
      </c>
      <c r="O261" s="212">
        <f t="shared" si="451"/>
        <v>0</v>
      </c>
      <c r="P261" s="6"/>
    </row>
    <row r="262" spans="1:16" ht="35.25" customHeight="1" x14ac:dyDescent="0.3">
      <c r="A262" s="42"/>
      <c r="B262" s="290" t="s">
        <v>9</v>
      </c>
      <c r="C262" s="291"/>
      <c r="D262" s="340"/>
      <c r="E262" s="341"/>
      <c r="F262" s="47" t="s">
        <v>9</v>
      </c>
      <c r="G262" s="212">
        <f>H262+I262</f>
        <v>0</v>
      </c>
      <c r="H262" s="212">
        <v>0</v>
      </c>
      <c r="I262" s="212">
        <v>0</v>
      </c>
      <c r="J262" s="212">
        <f>K262+L262</f>
        <v>0</v>
      </c>
      <c r="K262" s="212">
        <v>0</v>
      </c>
      <c r="L262" s="212">
        <v>0</v>
      </c>
      <c r="M262" s="212">
        <f>N262+O262</f>
        <v>0</v>
      </c>
      <c r="N262" s="212">
        <v>0</v>
      </c>
      <c r="O262" s="212">
        <f>15955.3-15955.3</f>
        <v>0</v>
      </c>
      <c r="P262" s="6"/>
    </row>
    <row r="263" spans="1:16" ht="35.25" customHeight="1" x14ac:dyDescent="0.3">
      <c r="A263" s="42"/>
      <c r="B263" s="288" t="s">
        <v>10</v>
      </c>
      <c r="C263" s="289"/>
      <c r="D263" s="340"/>
      <c r="E263" s="341"/>
      <c r="F263" s="48" t="s">
        <v>10</v>
      </c>
      <c r="G263" s="212">
        <f t="shared" ref="G263:G264" si="452">H263+I263</f>
        <v>0</v>
      </c>
      <c r="H263" s="212"/>
      <c r="I263" s="212"/>
      <c r="J263" s="212">
        <f>K263+L263</f>
        <v>0</v>
      </c>
      <c r="K263" s="212"/>
      <c r="L263" s="212"/>
      <c r="M263" s="212">
        <f t="shared" ref="M263:M264" si="453">N263+O263</f>
        <v>0</v>
      </c>
      <c r="N263" s="212"/>
      <c r="O263" s="212"/>
      <c r="P263" s="6"/>
    </row>
    <row r="264" spans="1:16" ht="35.25" customHeight="1" x14ac:dyDescent="0.3">
      <c r="A264" s="42"/>
      <c r="B264" s="290" t="s">
        <v>11</v>
      </c>
      <c r="C264" s="291"/>
      <c r="D264" s="340"/>
      <c r="E264" s="341"/>
      <c r="F264" s="47" t="s">
        <v>11</v>
      </c>
      <c r="G264" s="212">
        <f t="shared" si="452"/>
        <v>0</v>
      </c>
      <c r="H264" s="212"/>
      <c r="I264" s="212"/>
      <c r="J264" s="212">
        <f t="shared" ref="J264" si="454">K264+L264</f>
        <v>0</v>
      </c>
      <c r="K264" s="212"/>
      <c r="L264" s="212"/>
      <c r="M264" s="212">
        <f t="shared" si="453"/>
        <v>0</v>
      </c>
      <c r="N264" s="212"/>
      <c r="O264" s="212"/>
      <c r="P264" s="6"/>
    </row>
    <row r="265" spans="1:16" ht="50.25" customHeight="1" x14ac:dyDescent="0.3">
      <c r="A265" s="42"/>
      <c r="B265" s="292" t="s">
        <v>75</v>
      </c>
      <c r="C265" s="293"/>
      <c r="D265" s="340"/>
      <c r="E265" s="341"/>
      <c r="F265" s="47"/>
      <c r="G265" s="212">
        <f>G266+G267+G268</f>
        <v>0</v>
      </c>
      <c r="H265" s="212">
        <f t="shared" ref="H265:I265" si="455">H266+H267+H268</f>
        <v>0</v>
      </c>
      <c r="I265" s="212">
        <f t="shared" si="455"/>
        <v>0</v>
      </c>
      <c r="J265" s="212">
        <f>J266+J267+J268</f>
        <v>0</v>
      </c>
      <c r="K265" s="212">
        <f t="shared" ref="K265:L265" si="456">K266+K267+K268</f>
        <v>0</v>
      </c>
      <c r="L265" s="212">
        <f t="shared" si="456"/>
        <v>0</v>
      </c>
      <c r="M265" s="212">
        <f>M266+M267+M268</f>
        <v>0</v>
      </c>
      <c r="N265" s="212">
        <f t="shared" ref="N265:O265" si="457">N266+N267+N268</f>
        <v>0</v>
      </c>
      <c r="O265" s="212">
        <f t="shared" si="457"/>
        <v>0</v>
      </c>
      <c r="P265" s="6"/>
    </row>
    <row r="266" spans="1:16" ht="35.25" customHeight="1" x14ac:dyDescent="0.3">
      <c r="A266" s="42"/>
      <c r="B266" s="290" t="s">
        <v>9</v>
      </c>
      <c r="C266" s="291"/>
      <c r="D266" s="340"/>
      <c r="E266" s="341"/>
      <c r="F266" s="47" t="s">
        <v>9</v>
      </c>
      <c r="G266" s="212">
        <f>H266+I266</f>
        <v>0</v>
      </c>
      <c r="H266" s="212">
        <v>0</v>
      </c>
      <c r="I266" s="212">
        <v>0</v>
      </c>
      <c r="J266" s="212">
        <f>K266+L266</f>
        <v>0</v>
      </c>
      <c r="K266" s="212">
        <v>0</v>
      </c>
      <c r="L266" s="212">
        <f>5655.1-5655.1</f>
        <v>0</v>
      </c>
      <c r="M266" s="212">
        <f>N266+O266</f>
        <v>0</v>
      </c>
      <c r="N266" s="212">
        <v>0</v>
      </c>
      <c r="O266" s="212">
        <f>5938-5938</f>
        <v>0</v>
      </c>
      <c r="P266" s="6"/>
    </row>
    <row r="267" spans="1:16" ht="35.25" customHeight="1" x14ac:dyDescent="0.3">
      <c r="A267" s="42"/>
      <c r="B267" s="288" t="s">
        <v>10</v>
      </c>
      <c r="C267" s="289"/>
      <c r="D267" s="340"/>
      <c r="E267" s="341"/>
      <c r="F267" s="48" t="s">
        <v>10</v>
      </c>
      <c r="G267" s="212">
        <f t="shared" ref="G267:G268" si="458">H267+I267</f>
        <v>0</v>
      </c>
      <c r="H267" s="212"/>
      <c r="I267" s="212"/>
      <c r="J267" s="212">
        <f>K267+L267</f>
        <v>0</v>
      </c>
      <c r="K267" s="212"/>
      <c r="L267" s="212"/>
      <c r="M267" s="212">
        <f t="shared" ref="M267:M268" si="459">N267+O267</f>
        <v>0</v>
      </c>
      <c r="N267" s="212"/>
      <c r="O267" s="212"/>
      <c r="P267" s="6"/>
    </row>
    <row r="268" spans="1:16" ht="35.25" customHeight="1" x14ac:dyDescent="0.3">
      <c r="A268" s="42"/>
      <c r="B268" s="290" t="s">
        <v>11</v>
      </c>
      <c r="C268" s="291"/>
      <c r="D268" s="340"/>
      <c r="E268" s="341"/>
      <c r="F268" s="47" t="s">
        <v>11</v>
      </c>
      <c r="G268" s="212">
        <f t="shared" si="458"/>
        <v>0</v>
      </c>
      <c r="H268" s="212"/>
      <c r="I268" s="212"/>
      <c r="J268" s="212">
        <f t="shared" ref="J268" si="460">K268+L268</f>
        <v>0</v>
      </c>
      <c r="K268" s="212"/>
      <c r="L268" s="212"/>
      <c r="M268" s="212">
        <f t="shared" si="459"/>
        <v>0</v>
      </c>
      <c r="N268" s="212"/>
      <c r="O268" s="212"/>
      <c r="P268" s="6"/>
    </row>
    <row r="269" spans="1:16" ht="68.25" customHeight="1" x14ac:dyDescent="0.3">
      <c r="A269" s="42"/>
      <c r="B269" s="308" t="s">
        <v>77</v>
      </c>
      <c r="C269" s="309"/>
      <c r="D269" s="335" t="s">
        <v>90</v>
      </c>
      <c r="E269" s="346"/>
      <c r="F269" s="43"/>
      <c r="G269" s="213">
        <f t="shared" ref="G269:N269" si="461">G270+G271+G272</f>
        <v>0</v>
      </c>
      <c r="H269" s="213">
        <f t="shared" si="461"/>
        <v>0</v>
      </c>
      <c r="I269" s="213">
        <f t="shared" si="461"/>
        <v>0</v>
      </c>
      <c r="J269" s="213">
        <f t="shared" si="461"/>
        <v>0</v>
      </c>
      <c r="K269" s="213">
        <f t="shared" si="461"/>
        <v>0</v>
      </c>
      <c r="L269" s="213">
        <f t="shared" si="461"/>
        <v>0</v>
      </c>
      <c r="M269" s="213">
        <f t="shared" si="461"/>
        <v>0</v>
      </c>
      <c r="N269" s="213">
        <f t="shared" si="461"/>
        <v>0</v>
      </c>
      <c r="O269" s="213">
        <f>O270+O271+O272</f>
        <v>0</v>
      </c>
      <c r="P269" s="6"/>
    </row>
    <row r="270" spans="1:16" ht="35.25" customHeight="1" x14ac:dyDescent="0.3">
      <c r="A270" s="42"/>
      <c r="B270" s="318" t="s">
        <v>9</v>
      </c>
      <c r="C270" s="319"/>
      <c r="D270" s="336"/>
      <c r="E270" s="347"/>
      <c r="F270" s="45" t="s">
        <v>9</v>
      </c>
      <c r="G270" s="210">
        <f>H270+I270</f>
        <v>0</v>
      </c>
      <c r="H270" s="210">
        <v>0</v>
      </c>
      <c r="I270" s="210">
        <v>0</v>
      </c>
      <c r="J270" s="210">
        <f>K270+L270</f>
        <v>0</v>
      </c>
      <c r="K270" s="210">
        <v>0</v>
      </c>
      <c r="L270" s="210">
        <v>0</v>
      </c>
      <c r="M270" s="210">
        <f>N270+O270</f>
        <v>0</v>
      </c>
      <c r="N270" s="210">
        <f>5377.1-5377.1</f>
        <v>0</v>
      </c>
      <c r="O270" s="210">
        <v>0</v>
      </c>
      <c r="P270" s="6"/>
    </row>
    <row r="271" spans="1:16" ht="35.25" customHeight="1" x14ac:dyDescent="0.3">
      <c r="A271" s="42"/>
      <c r="B271" s="320" t="s">
        <v>10</v>
      </c>
      <c r="C271" s="321"/>
      <c r="D271" s="336"/>
      <c r="E271" s="347"/>
      <c r="F271" s="46" t="s">
        <v>10</v>
      </c>
      <c r="G271" s="210">
        <f t="shared" ref="G271:G272" si="462">H271+I271</f>
        <v>0</v>
      </c>
      <c r="H271" s="210">
        <f>H275+H283</f>
        <v>0</v>
      </c>
      <c r="I271" s="210">
        <f>I275+I283</f>
        <v>0</v>
      </c>
      <c r="J271" s="210">
        <f t="shared" ref="J271:J272" si="463">K271+L271</f>
        <v>0</v>
      </c>
      <c r="K271" s="210">
        <f>K275+K283</f>
        <v>0</v>
      </c>
      <c r="L271" s="210">
        <f>L275+L283</f>
        <v>0</v>
      </c>
      <c r="M271" s="210">
        <f t="shared" ref="M271:M272" si="464">N271+O271</f>
        <v>0</v>
      </c>
      <c r="N271" s="210">
        <f>N275+N283</f>
        <v>0</v>
      </c>
      <c r="O271" s="210">
        <f>O275+O283</f>
        <v>0</v>
      </c>
      <c r="P271" s="6"/>
    </row>
    <row r="272" spans="1:16" ht="35.25" customHeight="1" x14ac:dyDescent="0.3">
      <c r="A272" s="42"/>
      <c r="B272" s="318" t="s">
        <v>11</v>
      </c>
      <c r="C272" s="319"/>
      <c r="D272" s="337"/>
      <c r="E272" s="348"/>
      <c r="F272" s="45" t="s">
        <v>11</v>
      </c>
      <c r="G272" s="210">
        <f t="shared" si="462"/>
        <v>0</v>
      </c>
      <c r="H272" s="210">
        <f>H276+H284</f>
        <v>0</v>
      </c>
      <c r="I272" s="210">
        <v>0</v>
      </c>
      <c r="J272" s="210">
        <f t="shared" si="463"/>
        <v>0</v>
      </c>
      <c r="K272" s="210">
        <f>K276+K284</f>
        <v>0</v>
      </c>
      <c r="L272" s="210">
        <v>0</v>
      </c>
      <c r="M272" s="210">
        <f t="shared" si="464"/>
        <v>0</v>
      </c>
      <c r="N272" s="210">
        <f>N276+N284</f>
        <v>0</v>
      </c>
      <c r="O272" s="210">
        <v>0</v>
      </c>
      <c r="P272" s="6"/>
    </row>
    <row r="273" spans="1:17" ht="65.25" customHeight="1" x14ac:dyDescent="0.3">
      <c r="A273" s="42"/>
      <c r="B273" s="308" t="s">
        <v>406</v>
      </c>
      <c r="C273" s="309"/>
      <c r="D273" s="298" t="s">
        <v>295</v>
      </c>
      <c r="E273" s="301"/>
      <c r="F273" s="32"/>
      <c r="G273" s="44">
        <f t="shared" ref="G273:I273" si="465">G274+G275+G276</f>
        <v>11839.220000000001</v>
      </c>
      <c r="H273" s="44">
        <f>H274+H275+H276</f>
        <v>4858.8500000000004</v>
      </c>
      <c r="I273" s="44">
        <f t="shared" si="465"/>
        <v>6980.37</v>
      </c>
      <c r="J273" s="44">
        <f t="shared" ref="J273" si="466">J274+J275+J276</f>
        <v>4823.08</v>
      </c>
      <c r="K273" s="44">
        <f>K274+K275+K276</f>
        <v>4823.08</v>
      </c>
      <c r="L273" s="44">
        <f t="shared" ref="L273:M273" si="467">L274+L275+L276</f>
        <v>0</v>
      </c>
      <c r="M273" s="44">
        <f t="shared" si="467"/>
        <v>12319.32</v>
      </c>
      <c r="N273" s="44">
        <f>N274+N275+N276</f>
        <v>3114.97</v>
      </c>
      <c r="O273" s="44">
        <f t="shared" ref="O273" si="468">O274+O275+O276</f>
        <v>9204.35</v>
      </c>
      <c r="P273" s="6"/>
    </row>
    <row r="274" spans="1:17" ht="35.25" customHeight="1" x14ac:dyDescent="0.3">
      <c r="A274" s="42"/>
      <c r="B274" s="310" t="s">
        <v>9</v>
      </c>
      <c r="C274" s="311"/>
      <c r="D274" s="299"/>
      <c r="E274" s="302"/>
      <c r="F274" s="34" t="s">
        <v>9</v>
      </c>
      <c r="G274" s="27">
        <f>H274+I274</f>
        <v>4858.8500000000004</v>
      </c>
      <c r="H274" s="27">
        <f>H278+H330</f>
        <v>4858.8500000000004</v>
      </c>
      <c r="I274" s="27">
        <f>I278+I330</f>
        <v>0</v>
      </c>
      <c r="J274" s="27">
        <f>K274+L274</f>
        <v>4823.08</v>
      </c>
      <c r="K274" s="27">
        <f>K278+K330</f>
        <v>4823.08</v>
      </c>
      <c r="L274" s="27">
        <f>L278+L330</f>
        <v>0</v>
      </c>
      <c r="M274" s="27">
        <f>N274+O274</f>
        <v>3114.97</v>
      </c>
      <c r="N274" s="27">
        <f>N278+N330</f>
        <v>3114.97</v>
      </c>
      <c r="O274" s="27">
        <f>O278+O330</f>
        <v>0</v>
      </c>
      <c r="P274" s="6"/>
      <c r="Q274" s="67"/>
    </row>
    <row r="275" spans="1:17" ht="35.25" customHeight="1" x14ac:dyDescent="0.3">
      <c r="A275" s="42"/>
      <c r="B275" s="312" t="s">
        <v>10</v>
      </c>
      <c r="C275" s="313"/>
      <c r="D275" s="299"/>
      <c r="E275" s="302"/>
      <c r="F275" s="35" t="s">
        <v>10</v>
      </c>
      <c r="G275" s="27">
        <f t="shared" ref="G275:G276" si="469">H275+I275</f>
        <v>0</v>
      </c>
      <c r="H275" s="27">
        <f t="shared" ref="H275:I275" si="470">H279+H331</f>
        <v>0</v>
      </c>
      <c r="I275" s="27">
        <f t="shared" si="470"/>
        <v>0</v>
      </c>
      <c r="J275" s="27">
        <f t="shared" ref="J275:J276" si="471">K275+L275</f>
        <v>0</v>
      </c>
      <c r="K275" s="27">
        <f t="shared" ref="K275:L275" si="472">K279+K331</f>
        <v>0</v>
      </c>
      <c r="L275" s="27">
        <f t="shared" si="472"/>
        <v>0</v>
      </c>
      <c r="M275" s="27">
        <f t="shared" ref="M275:M276" si="473">N275+O275</f>
        <v>0</v>
      </c>
      <c r="N275" s="27">
        <f t="shared" ref="N275:O275" si="474">N279+N331</f>
        <v>0</v>
      </c>
      <c r="O275" s="27">
        <f t="shared" si="474"/>
        <v>0</v>
      </c>
      <c r="P275" s="6"/>
    </row>
    <row r="276" spans="1:17" ht="35.25" customHeight="1" x14ac:dyDescent="0.3">
      <c r="A276" s="42"/>
      <c r="B276" s="310" t="s">
        <v>11</v>
      </c>
      <c r="C276" s="311"/>
      <c r="D276" s="300"/>
      <c r="E276" s="303"/>
      <c r="F276" s="34" t="s">
        <v>11</v>
      </c>
      <c r="G276" s="27">
        <f t="shared" si="469"/>
        <v>6980.37</v>
      </c>
      <c r="H276" s="27">
        <f t="shared" ref="H276:I276" si="475">H280+H332</f>
        <v>0</v>
      </c>
      <c r="I276" s="27">
        <f t="shared" si="475"/>
        <v>6980.37</v>
      </c>
      <c r="J276" s="27">
        <f t="shared" si="471"/>
        <v>0</v>
      </c>
      <c r="K276" s="27">
        <f t="shared" ref="K276" si="476">K280+K332</f>
        <v>0</v>
      </c>
      <c r="L276" s="27">
        <f>L280+L332</f>
        <v>0</v>
      </c>
      <c r="M276" s="27">
        <f t="shared" si="473"/>
        <v>9204.35</v>
      </c>
      <c r="N276" s="27">
        <f t="shared" ref="N276:O276" si="477">N280+N332</f>
        <v>0</v>
      </c>
      <c r="O276" s="27">
        <f t="shared" si="477"/>
        <v>9204.35</v>
      </c>
      <c r="P276" s="6"/>
    </row>
    <row r="277" spans="1:17" ht="54.75" customHeight="1" x14ac:dyDescent="0.3">
      <c r="A277" s="42"/>
      <c r="B277" s="308" t="s">
        <v>407</v>
      </c>
      <c r="C277" s="309"/>
      <c r="D277" s="298" t="s">
        <v>90</v>
      </c>
      <c r="E277" s="301"/>
      <c r="F277" s="32"/>
      <c r="G277" s="44">
        <f t="shared" ref="G277:I277" si="478">G278+G279+G280</f>
        <v>11839.220000000001</v>
      </c>
      <c r="H277" s="44">
        <f t="shared" si="478"/>
        <v>4858.8500000000004</v>
      </c>
      <c r="I277" s="44">
        <f t="shared" si="478"/>
        <v>6980.37</v>
      </c>
      <c r="J277" s="44">
        <f t="shared" ref="J277:L277" si="479">J278+J279+J280</f>
        <v>4823.08</v>
      </c>
      <c r="K277" s="44">
        <f t="shared" si="479"/>
        <v>4823.08</v>
      </c>
      <c r="L277" s="44">
        <f t="shared" si="479"/>
        <v>0</v>
      </c>
      <c r="M277" s="44">
        <f t="shared" ref="M277:O277" si="480">M278+M279+M280</f>
        <v>12319.32</v>
      </c>
      <c r="N277" s="44">
        <f t="shared" si="480"/>
        <v>3114.97</v>
      </c>
      <c r="O277" s="44">
        <f t="shared" si="480"/>
        <v>9204.35</v>
      </c>
      <c r="P277" s="6"/>
    </row>
    <row r="278" spans="1:17" ht="35.25" customHeight="1" x14ac:dyDescent="0.3">
      <c r="A278" s="42"/>
      <c r="B278" s="310" t="s">
        <v>9</v>
      </c>
      <c r="C278" s="311"/>
      <c r="D278" s="299"/>
      <c r="E278" s="302"/>
      <c r="F278" s="34" t="s">
        <v>9</v>
      </c>
      <c r="G278" s="27">
        <f>H278+I278</f>
        <v>4858.8500000000004</v>
      </c>
      <c r="H278" s="27">
        <f>H282+H286+H290+H294+H298+H302+H306+H310+H314+H318+H322+H326</f>
        <v>4858.8500000000004</v>
      </c>
      <c r="I278" s="27">
        <f>I282+I286+I290+I294+I298+I302+I306+I310+I314+I318+I322+I326</f>
        <v>0</v>
      </c>
      <c r="J278" s="27">
        <f>K278+L278</f>
        <v>4823.08</v>
      </c>
      <c r="K278" s="27">
        <f>K282+K286+K290+K294+K298+K302+K306+K310+K314+K318+K322+K326</f>
        <v>4823.08</v>
      </c>
      <c r="L278" s="27">
        <f>L282+L286+L290+L294+L298+L302+L306+L310+L314+L318+L322+L326</f>
        <v>0</v>
      </c>
      <c r="M278" s="27">
        <f>N278+O278</f>
        <v>3114.97</v>
      </c>
      <c r="N278" s="27">
        <f>N282+N286+N290+N294+N298+N302+N306+N310+N314+N318+N322+N326</f>
        <v>3114.97</v>
      </c>
      <c r="O278" s="27">
        <f>O282+O286+O290+O294+O298+O302+O306+O310+O314+O318+O322+O326</f>
        <v>0</v>
      </c>
      <c r="P278" s="6"/>
    </row>
    <row r="279" spans="1:17" ht="42" customHeight="1" x14ac:dyDescent="0.3">
      <c r="A279" s="42"/>
      <c r="B279" s="312" t="s">
        <v>10</v>
      </c>
      <c r="C279" s="313"/>
      <c r="D279" s="299"/>
      <c r="E279" s="302"/>
      <c r="F279" s="35" t="s">
        <v>10</v>
      </c>
      <c r="G279" s="27">
        <f t="shared" ref="G279:G280" si="481">H279+I279</f>
        <v>0</v>
      </c>
      <c r="H279" s="27">
        <f t="shared" ref="H279:I279" si="482">H283+H287+H291+H295+H299+H303+H307+H311+H315+H319+H323+H327</f>
        <v>0</v>
      </c>
      <c r="I279" s="27">
        <f t="shared" si="482"/>
        <v>0</v>
      </c>
      <c r="J279" s="27">
        <f t="shared" ref="J279:J280" si="483">K279+L279</f>
        <v>0</v>
      </c>
      <c r="K279" s="27">
        <f t="shared" ref="K279:L279" si="484">K283+K287+K291+K295+K299+K303+K307+K311+K315+K319+K323+K327</f>
        <v>0</v>
      </c>
      <c r="L279" s="27">
        <f t="shared" si="484"/>
        <v>0</v>
      </c>
      <c r="M279" s="27">
        <f t="shared" ref="M279:M280" si="485">N279+O279</f>
        <v>0</v>
      </c>
      <c r="N279" s="27">
        <f t="shared" ref="N279:O279" si="486">N283+N287+N291+N295+N299+N303+N307+N311+N315+N319+N323+N327</f>
        <v>0</v>
      </c>
      <c r="O279" s="27">
        <f t="shared" si="486"/>
        <v>0</v>
      </c>
      <c r="P279" s="6"/>
    </row>
    <row r="280" spans="1:17" ht="35.25" customHeight="1" x14ac:dyDescent="0.3">
      <c r="A280" s="42"/>
      <c r="B280" s="310" t="s">
        <v>11</v>
      </c>
      <c r="C280" s="311"/>
      <c r="D280" s="300"/>
      <c r="E280" s="303"/>
      <c r="F280" s="34" t="s">
        <v>11</v>
      </c>
      <c r="G280" s="27">
        <f t="shared" si="481"/>
        <v>6980.37</v>
      </c>
      <c r="H280" s="27">
        <f>H284+H288+H292+H296+H300+H304+H308+H312+H316+H320+H324+H328</f>
        <v>0</v>
      </c>
      <c r="I280" s="27">
        <f>I284+I288+I292+I296+I300+I304+I308+I312+I316+I320+I324+I328</f>
        <v>6980.37</v>
      </c>
      <c r="J280" s="27">
        <f t="shared" si="483"/>
        <v>0</v>
      </c>
      <c r="K280" s="27">
        <f>K284+K288+K292+K296+K300+K304+K308+K312+K316+K320+K324+K328</f>
        <v>0</v>
      </c>
      <c r="L280" s="27">
        <f>L284+L288+L292+L296+L300+L304+L308+L312+L316+L320+L324+L328</f>
        <v>0</v>
      </c>
      <c r="M280" s="27">
        <f t="shared" si="485"/>
        <v>9204.35</v>
      </c>
      <c r="N280" s="27">
        <f>N284+N288+N292+N296+N300+N304+N308+N312+N316+N320+N324+N328</f>
        <v>0</v>
      </c>
      <c r="O280" s="27">
        <f>O284+O288+O292+O296+O300+O304+O308+O312+O316+O320+O324+O328</f>
        <v>9204.35</v>
      </c>
      <c r="P280" s="6"/>
    </row>
    <row r="281" spans="1:17" ht="53.25" customHeight="1" x14ac:dyDescent="0.3">
      <c r="A281" s="42"/>
      <c r="B281" s="314" t="s">
        <v>78</v>
      </c>
      <c r="C281" s="315"/>
      <c r="D281" s="304"/>
      <c r="E281" s="306" t="s">
        <v>738</v>
      </c>
      <c r="F281" s="39"/>
      <c r="G281" s="215">
        <f>G282+G283+G284</f>
        <v>6.5</v>
      </c>
      <c r="H281" s="215">
        <f t="shared" ref="H281:I281" si="487">H282+H283+H284</f>
        <v>6.5</v>
      </c>
      <c r="I281" s="215">
        <f t="shared" si="487"/>
        <v>0</v>
      </c>
      <c r="J281" s="215">
        <f>J282+J283+J284</f>
        <v>8.3000000000000007</v>
      </c>
      <c r="K281" s="215">
        <f t="shared" ref="K281:L281" si="488">K282+K283+K284</f>
        <v>8.3000000000000007</v>
      </c>
      <c r="L281" s="215">
        <f t="shared" si="488"/>
        <v>0</v>
      </c>
      <c r="M281" s="215">
        <f>M282+M283+M284</f>
        <v>5.2</v>
      </c>
      <c r="N281" s="215">
        <f t="shared" ref="N281:O281" si="489">N282+N283+N284</f>
        <v>5.2</v>
      </c>
      <c r="O281" s="215">
        <f t="shared" si="489"/>
        <v>0</v>
      </c>
      <c r="P281" s="6"/>
    </row>
    <row r="282" spans="1:17" ht="35.25" customHeight="1" x14ac:dyDescent="0.3">
      <c r="A282" s="42"/>
      <c r="B282" s="294" t="s">
        <v>9</v>
      </c>
      <c r="C282" s="295"/>
      <c r="D282" s="304"/>
      <c r="E282" s="306"/>
      <c r="F282" s="39" t="s">
        <v>9</v>
      </c>
      <c r="G282" s="215">
        <f>H282+I282</f>
        <v>6.5</v>
      </c>
      <c r="H282" s="215">
        <v>6.5</v>
      </c>
      <c r="I282" s="215">
        <v>0</v>
      </c>
      <c r="J282" s="215">
        <f>K282+L282</f>
        <v>8.3000000000000007</v>
      </c>
      <c r="K282" s="215">
        <f>6.5+1.8</f>
        <v>8.3000000000000007</v>
      </c>
      <c r="L282" s="215">
        <v>0</v>
      </c>
      <c r="M282" s="215">
        <f>N282+O282</f>
        <v>5.2</v>
      </c>
      <c r="N282" s="215">
        <v>5.2</v>
      </c>
      <c r="O282" s="212">
        <v>0</v>
      </c>
      <c r="P282" s="6"/>
    </row>
    <row r="283" spans="1:17" ht="39" customHeight="1" x14ac:dyDescent="0.3">
      <c r="A283" s="42"/>
      <c r="B283" s="296" t="s">
        <v>10</v>
      </c>
      <c r="C283" s="297"/>
      <c r="D283" s="304"/>
      <c r="E283" s="306"/>
      <c r="F283" s="41" t="s">
        <v>10</v>
      </c>
      <c r="G283" s="215">
        <f t="shared" ref="G283:G284" si="490">H283+I283</f>
        <v>0</v>
      </c>
      <c r="H283" s="215"/>
      <c r="I283" s="215"/>
      <c r="J283" s="215">
        <f>K283+L283</f>
        <v>0</v>
      </c>
      <c r="K283" s="215"/>
      <c r="L283" s="215"/>
      <c r="M283" s="215">
        <f t="shared" ref="M283:M284" si="491">N283+O283</f>
        <v>0</v>
      </c>
      <c r="N283" s="215"/>
      <c r="O283" s="215"/>
      <c r="P283" s="6"/>
    </row>
    <row r="284" spans="1:17" ht="35.25" customHeight="1" x14ac:dyDescent="0.3">
      <c r="A284" s="42"/>
      <c r="B284" s="294" t="s">
        <v>11</v>
      </c>
      <c r="C284" s="295"/>
      <c r="D284" s="304"/>
      <c r="E284" s="306"/>
      <c r="F284" s="39" t="s">
        <v>11</v>
      </c>
      <c r="G284" s="215">
        <f t="shared" si="490"/>
        <v>0</v>
      </c>
      <c r="H284" s="215"/>
      <c r="I284" s="215"/>
      <c r="J284" s="215">
        <f t="shared" ref="J284" si="492">K284+L284</f>
        <v>0</v>
      </c>
      <c r="K284" s="215"/>
      <c r="L284" s="215"/>
      <c r="M284" s="215">
        <f t="shared" si="491"/>
        <v>0</v>
      </c>
      <c r="N284" s="215"/>
      <c r="O284" s="215"/>
      <c r="P284" s="6"/>
    </row>
    <row r="285" spans="1:17" ht="56.25" customHeight="1" x14ac:dyDescent="0.3">
      <c r="A285" s="42"/>
      <c r="B285" s="292" t="s">
        <v>79</v>
      </c>
      <c r="C285" s="293"/>
      <c r="D285" s="340"/>
      <c r="E285" s="341"/>
      <c r="F285" s="47"/>
      <c r="G285" s="215">
        <f>G286+G287+G288</f>
        <v>0</v>
      </c>
      <c r="H285" s="215">
        <f t="shared" ref="H285:I285" si="493">H286+H287+H288</f>
        <v>0</v>
      </c>
      <c r="I285" s="215">
        <f t="shared" si="493"/>
        <v>0</v>
      </c>
      <c r="J285" s="215">
        <f>J286+J287+J288</f>
        <v>0</v>
      </c>
      <c r="K285" s="215">
        <f t="shared" ref="K285:L285" si="494">K286+K287+K288</f>
        <v>0</v>
      </c>
      <c r="L285" s="215">
        <f t="shared" si="494"/>
        <v>0</v>
      </c>
      <c r="M285" s="215">
        <f>M286+M287+M288</f>
        <v>0</v>
      </c>
      <c r="N285" s="215">
        <f t="shared" ref="N285:O285" si="495">N286+N287+N288</f>
        <v>0</v>
      </c>
      <c r="O285" s="215">
        <f t="shared" si="495"/>
        <v>0</v>
      </c>
      <c r="P285" s="6"/>
    </row>
    <row r="286" spans="1:17" ht="35.25" customHeight="1" x14ac:dyDescent="0.3">
      <c r="A286" s="42"/>
      <c r="B286" s="290" t="s">
        <v>9</v>
      </c>
      <c r="C286" s="291"/>
      <c r="D286" s="340"/>
      <c r="E286" s="341"/>
      <c r="F286" s="47" t="s">
        <v>9</v>
      </c>
      <c r="G286" s="215">
        <f>H286+I286</f>
        <v>0</v>
      </c>
      <c r="H286" s="215">
        <v>0</v>
      </c>
      <c r="I286" s="215">
        <v>0</v>
      </c>
      <c r="J286" s="215">
        <f>K286+L286</f>
        <v>0</v>
      </c>
      <c r="K286" s="215">
        <v>0</v>
      </c>
      <c r="L286" s="215">
        <v>0</v>
      </c>
      <c r="M286" s="215">
        <f>N286+O286</f>
        <v>0</v>
      </c>
      <c r="N286" s="215">
        <f>65+350-415</f>
        <v>0</v>
      </c>
      <c r="O286" s="215">
        <v>0</v>
      </c>
      <c r="P286" s="6"/>
    </row>
    <row r="287" spans="1:17" ht="39" customHeight="1" x14ac:dyDescent="0.3">
      <c r="A287" s="42"/>
      <c r="B287" s="288" t="s">
        <v>10</v>
      </c>
      <c r="C287" s="289"/>
      <c r="D287" s="340"/>
      <c r="E287" s="341"/>
      <c r="F287" s="48" t="s">
        <v>10</v>
      </c>
      <c r="G287" s="215">
        <f t="shared" ref="G287:G288" si="496">H287+I287</f>
        <v>0</v>
      </c>
      <c r="H287" s="215"/>
      <c r="I287" s="215"/>
      <c r="J287" s="215">
        <f>K287+L287</f>
        <v>0</v>
      </c>
      <c r="K287" s="215"/>
      <c r="L287" s="215"/>
      <c r="M287" s="215">
        <f t="shared" ref="M287:M288" si="497">N287+O287</f>
        <v>0</v>
      </c>
      <c r="N287" s="215"/>
      <c r="O287" s="215"/>
      <c r="P287" s="6"/>
    </row>
    <row r="288" spans="1:17" ht="35.25" customHeight="1" x14ac:dyDescent="0.3">
      <c r="A288" s="42"/>
      <c r="B288" s="290" t="s">
        <v>11</v>
      </c>
      <c r="C288" s="291"/>
      <c r="D288" s="340"/>
      <c r="E288" s="341"/>
      <c r="F288" s="47" t="s">
        <v>11</v>
      </c>
      <c r="G288" s="215">
        <f t="shared" si="496"/>
        <v>0</v>
      </c>
      <c r="H288" s="215"/>
      <c r="I288" s="215"/>
      <c r="J288" s="215">
        <f t="shared" ref="J288" si="498">K288+L288</f>
        <v>0</v>
      </c>
      <c r="K288" s="215"/>
      <c r="L288" s="215"/>
      <c r="M288" s="215">
        <f t="shared" si="497"/>
        <v>0</v>
      </c>
      <c r="N288" s="215"/>
      <c r="O288" s="215"/>
      <c r="P288" s="6"/>
    </row>
    <row r="289" spans="1:16" ht="44.25" customHeight="1" x14ac:dyDescent="0.3">
      <c r="A289" s="42"/>
      <c r="B289" s="314" t="s">
        <v>80</v>
      </c>
      <c r="C289" s="315"/>
      <c r="D289" s="304"/>
      <c r="E289" s="410" t="s">
        <v>739</v>
      </c>
      <c r="F289" s="39"/>
      <c r="G289" s="215">
        <f>G290+G291+G292</f>
        <v>1</v>
      </c>
      <c r="H289" s="215">
        <f t="shared" ref="H289:I289" si="499">H290+H291+H292</f>
        <v>1</v>
      </c>
      <c r="I289" s="215">
        <f t="shared" si="499"/>
        <v>0</v>
      </c>
      <c r="J289" s="215">
        <f>J290+J291+J292</f>
        <v>0.51</v>
      </c>
      <c r="K289" s="215">
        <f t="shared" ref="K289:L289" si="500">K290+K291+K292</f>
        <v>0.51</v>
      </c>
      <c r="L289" s="215">
        <f t="shared" si="500"/>
        <v>0</v>
      </c>
      <c r="M289" s="215">
        <f>M290+M291+M292</f>
        <v>0.5</v>
      </c>
      <c r="N289" s="215">
        <f t="shared" ref="N289:O289" si="501">N290+N291+N292</f>
        <v>0.5</v>
      </c>
      <c r="O289" s="215">
        <f t="shared" si="501"/>
        <v>0</v>
      </c>
      <c r="P289" s="6"/>
    </row>
    <row r="290" spans="1:16" ht="35.25" customHeight="1" x14ac:dyDescent="0.3">
      <c r="A290" s="42"/>
      <c r="B290" s="294" t="s">
        <v>9</v>
      </c>
      <c r="C290" s="295"/>
      <c r="D290" s="304"/>
      <c r="E290" s="410"/>
      <c r="F290" s="39" t="s">
        <v>9</v>
      </c>
      <c r="G290" s="215">
        <f>H290+I290</f>
        <v>1</v>
      </c>
      <c r="H290" s="215">
        <v>1</v>
      </c>
      <c r="I290" s="215">
        <v>0</v>
      </c>
      <c r="J290" s="215">
        <f>K290+L290</f>
        <v>0.51</v>
      </c>
      <c r="K290" s="215">
        <v>0.51</v>
      </c>
      <c r="L290" s="215">
        <v>0</v>
      </c>
      <c r="M290" s="215">
        <f>N290+O290</f>
        <v>0.5</v>
      </c>
      <c r="N290" s="215">
        <v>0.5</v>
      </c>
      <c r="O290" s="215">
        <v>0</v>
      </c>
      <c r="P290" s="6"/>
    </row>
    <row r="291" spans="1:16" ht="35.25" customHeight="1" x14ac:dyDescent="0.3">
      <c r="A291" s="42"/>
      <c r="B291" s="296" t="s">
        <v>10</v>
      </c>
      <c r="C291" s="297"/>
      <c r="D291" s="304"/>
      <c r="E291" s="410"/>
      <c r="F291" s="41" t="s">
        <v>10</v>
      </c>
      <c r="G291" s="215">
        <f t="shared" ref="G291:G292" si="502">H291+I291</f>
        <v>0</v>
      </c>
      <c r="H291" s="215"/>
      <c r="I291" s="215"/>
      <c r="J291" s="215">
        <f>K291+L291</f>
        <v>0</v>
      </c>
      <c r="K291" s="215"/>
      <c r="L291" s="215"/>
      <c r="M291" s="215">
        <f t="shared" ref="M291:M292" si="503">N291+O291</f>
        <v>0</v>
      </c>
      <c r="N291" s="215"/>
      <c r="O291" s="215"/>
      <c r="P291" s="6"/>
    </row>
    <row r="292" spans="1:16" ht="35.25" customHeight="1" x14ac:dyDescent="0.3">
      <c r="A292" s="42"/>
      <c r="B292" s="294" t="s">
        <v>11</v>
      </c>
      <c r="C292" s="295"/>
      <c r="D292" s="304"/>
      <c r="E292" s="410"/>
      <c r="F292" s="39" t="s">
        <v>11</v>
      </c>
      <c r="G292" s="215">
        <f t="shared" si="502"/>
        <v>0</v>
      </c>
      <c r="H292" s="215"/>
      <c r="I292" s="215"/>
      <c r="J292" s="215">
        <f t="shared" ref="J292" si="504">K292+L292</f>
        <v>0</v>
      </c>
      <c r="K292" s="215"/>
      <c r="L292" s="215"/>
      <c r="M292" s="215">
        <f t="shared" si="503"/>
        <v>0</v>
      </c>
      <c r="N292" s="215"/>
      <c r="O292" s="215"/>
      <c r="P292" s="6"/>
    </row>
    <row r="293" spans="1:16" ht="53.25" customHeight="1" x14ac:dyDescent="0.3">
      <c r="A293" s="42"/>
      <c r="B293" s="292" t="s">
        <v>81</v>
      </c>
      <c r="C293" s="293"/>
      <c r="D293" s="340"/>
      <c r="E293" s="341" t="s">
        <v>740</v>
      </c>
      <c r="F293" s="47"/>
      <c r="G293" s="215">
        <f>G294+G295+G296</f>
        <v>248</v>
      </c>
      <c r="H293" s="215">
        <f t="shared" ref="H293:I293" si="505">H294+H295+H296</f>
        <v>248</v>
      </c>
      <c r="I293" s="215">
        <f t="shared" si="505"/>
        <v>0</v>
      </c>
      <c r="J293" s="215">
        <f>J294+J295+J296</f>
        <v>247.6</v>
      </c>
      <c r="K293" s="215">
        <f t="shared" ref="K293:L293" si="506">K294+K295+K296</f>
        <v>247.6</v>
      </c>
      <c r="L293" s="215">
        <f t="shared" si="506"/>
        <v>0</v>
      </c>
      <c r="M293" s="215">
        <f>M294+M295+M296</f>
        <v>242.73</v>
      </c>
      <c r="N293" s="215">
        <f t="shared" ref="N293:O293" si="507">N294+N295+N296</f>
        <v>242.73</v>
      </c>
      <c r="O293" s="215">
        <f t="shared" si="507"/>
        <v>0</v>
      </c>
      <c r="P293" s="6"/>
    </row>
    <row r="294" spans="1:16" ht="35.25" customHeight="1" x14ac:dyDescent="0.3">
      <c r="A294" s="42"/>
      <c r="B294" s="290" t="s">
        <v>9</v>
      </c>
      <c r="C294" s="291"/>
      <c r="D294" s="340"/>
      <c r="E294" s="341"/>
      <c r="F294" s="47" t="s">
        <v>9</v>
      </c>
      <c r="G294" s="215">
        <f>H294+I294</f>
        <v>248</v>
      </c>
      <c r="H294" s="215">
        <v>248</v>
      </c>
      <c r="I294" s="212">
        <v>0</v>
      </c>
      <c r="J294" s="215">
        <f>K294+L294</f>
        <v>247.6</v>
      </c>
      <c r="K294" s="215">
        <v>247.6</v>
      </c>
      <c r="L294" s="215">
        <v>0</v>
      </c>
      <c r="M294" s="215">
        <f>N294+O294</f>
        <v>242.73</v>
      </c>
      <c r="N294" s="215">
        <v>242.73</v>
      </c>
      <c r="O294" s="215">
        <v>0</v>
      </c>
      <c r="P294" s="6"/>
    </row>
    <row r="295" spans="1:16" ht="35.25" customHeight="1" x14ac:dyDescent="0.3">
      <c r="A295" s="42"/>
      <c r="B295" s="288" t="s">
        <v>10</v>
      </c>
      <c r="C295" s="289"/>
      <c r="D295" s="340"/>
      <c r="E295" s="341"/>
      <c r="F295" s="48" t="s">
        <v>10</v>
      </c>
      <c r="G295" s="212">
        <f t="shared" ref="G295:G296" si="508">H295+I295</f>
        <v>0</v>
      </c>
      <c r="H295" s="212"/>
      <c r="I295" s="212"/>
      <c r="J295" s="215">
        <f>K295+L295</f>
        <v>0</v>
      </c>
      <c r="K295" s="215"/>
      <c r="L295" s="215"/>
      <c r="M295" s="215">
        <f t="shared" ref="M295:M296" si="509">N295+O295</f>
        <v>0</v>
      </c>
      <c r="N295" s="215"/>
      <c r="O295" s="215"/>
      <c r="P295" s="6"/>
    </row>
    <row r="296" spans="1:16" ht="35.25" customHeight="1" x14ac:dyDescent="0.3">
      <c r="A296" s="42"/>
      <c r="B296" s="290" t="s">
        <v>11</v>
      </c>
      <c r="C296" s="291"/>
      <c r="D296" s="340"/>
      <c r="E296" s="341"/>
      <c r="F296" s="47" t="s">
        <v>11</v>
      </c>
      <c r="G296" s="212">
        <f t="shared" si="508"/>
        <v>0</v>
      </c>
      <c r="H296" s="212"/>
      <c r="I296" s="212"/>
      <c r="J296" s="215">
        <f t="shared" ref="J296" si="510">K296+L296</f>
        <v>0</v>
      </c>
      <c r="K296" s="215"/>
      <c r="L296" s="215"/>
      <c r="M296" s="215">
        <f t="shared" si="509"/>
        <v>0</v>
      </c>
      <c r="N296" s="215"/>
      <c r="O296" s="215"/>
      <c r="P296" s="6"/>
    </row>
    <row r="297" spans="1:16" ht="54.75" customHeight="1" x14ac:dyDescent="0.3">
      <c r="A297" s="42"/>
      <c r="B297" s="314" t="s">
        <v>82</v>
      </c>
      <c r="C297" s="315"/>
      <c r="D297" s="304"/>
      <c r="E297" s="410" t="s">
        <v>741</v>
      </c>
      <c r="F297" s="39"/>
      <c r="G297" s="215">
        <f>G298+G299+G300</f>
        <v>335</v>
      </c>
      <c r="H297" s="215">
        <f t="shared" ref="H297:I297" si="511">H298+H299+H300</f>
        <v>335</v>
      </c>
      <c r="I297" s="215">
        <f t="shared" si="511"/>
        <v>0</v>
      </c>
      <c r="J297" s="215">
        <f>J298+J299+J300</f>
        <v>334.53</v>
      </c>
      <c r="K297" s="215">
        <f t="shared" ref="K297:L297" si="512">K298+K299+K300</f>
        <v>334.53</v>
      </c>
      <c r="L297" s="215">
        <f t="shared" si="512"/>
        <v>0</v>
      </c>
      <c r="M297" s="215">
        <f>M298+M299+M300</f>
        <v>273.39999999999998</v>
      </c>
      <c r="N297" s="215">
        <f t="shared" ref="N297:O297" si="513">N298+N299+N300</f>
        <v>273.39999999999998</v>
      </c>
      <c r="O297" s="215">
        <f t="shared" si="513"/>
        <v>0</v>
      </c>
      <c r="P297" s="6"/>
    </row>
    <row r="298" spans="1:16" ht="35.25" customHeight="1" x14ac:dyDescent="0.3">
      <c r="A298" s="42"/>
      <c r="B298" s="294" t="s">
        <v>9</v>
      </c>
      <c r="C298" s="295"/>
      <c r="D298" s="304"/>
      <c r="E298" s="410"/>
      <c r="F298" s="39" t="s">
        <v>9</v>
      </c>
      <c r="G298" s="215">
        <f>H298+I298</f>
        <v>335</v>
      </c>
      <c r="H298" s="215">
        <v>335</v>
      </c>
      <c r="I298" s="215">
        <v>0</v>
      </c>
      <c r="J298" s="215">
        <f>K298+L298</f>
        <v>334.53</v>
      </c>
      <c r="K298" s="215">
        <v>334.53</v>
      </c>
      <c r="L298" s="215">
        <v>0</v>
      </c>
      <c r="M298" s="215">
        <f>N298+O298</f>
        <v>273.39999999999998</v>
      </c>
      <c r="N298" s="215">
        <v>273.39999999999998</v>
      </c>
      <c r="O298" s="215">
        <v>0</v>
      </c>
      <c r="P298" s="6"/>
    </row>
    <row r="299" spans="1:16" ht="35.25" customHeight="1" x14ac:dyDescent="0.3">
      <c r="A299" s="42"/>
      <c r="B299" s="296" t="s">
        <v>10</v>
      </c>
      <c r="C299" s="297"/>
      <c r="D299" s="304"/>
      <c r="E299" s="410"/>
      <c r="F299" s="41" t="s">
        <v>10</v>
      </c>
      <c r="G299" s="212">
        <f t="shared" ref="G299:G300" si="514">H299+I299</f>
        <v>0</v>
      </c>
      <c r="H299" s="212"/>
      <c r="I299" s="212"/>
      <c r="J299" s="212">
        <f>K299+L299</f>
        <v>0</v>
      </c>
      <c r="K299" s="212"/>
      <c r="L299" s="212"/>
      <c r="M299" s="212">
        <f t="shared" ref="M299:M300" si="515">N299+O299</f>
        <v>0</v>
      </c>
      <c r="N299" s="212"/>
      <c r="O299" s="212"/>
      <c r="P299" s="6"/>
    </row>
    <row r="300" spans="1:16" ht="35.25" customHeight="1" x14ac:dyDescent="0.3">
      <c r="A300" s="42"/>
      <c r="B300" s="294" t="s">
        <v>11</v>
      </c>
      <c r="C300" s="295"/>
      <c r="D300" s="304"/>
      <c r="E300" s="410"/>
      <c r="F300" s="39" t="s">
        <v>11</v>
      </c>
      <c r="G300" s="212">
        <f t="shared" si="514"/>
        <v>0</v>
      </c>
      <c r="H300" s="212"/>
      <c r="I300" s="212"/>
      <c r="J300" s="212">
        <f t="shared" ref="J300" si="516">K300+L300</f>
        <v>0</v>
      </c>
      <c r="K300" s="212"/>
      <c r="L300" s="212"/>
      <c r="M300" s="212">
        <f t="shared" si="515"/>
        <v>0</v>
      </c>
      <c r="N300" s="212"/>
      <c r="O300" s="212"/>
      <c r="P300" s="6"/>
    </row>
    <row r="301" spans="1:16" ht="71.25" customHeight="1" x14ac:dyDescent="0.3">
      <c r="A301" s="42"/>
      <c r="B301" s="292" t="s">
        <v>83</v>
      </c>
      <c r="C301" s="293"/>
      <c r="D301" s="340"/>
      <c r="E301" s="341"/>
      <c r="F301" s="47"/>
      <c r="G301" s="212">
        <f>G302+G303+G304</f>
        <v>0</v>
      </c>
      <c r="H301" s="212">
        <f t="shared" ref="H301:I301" si="517">H302+H303+H304</f>
        <v>0</v>
      </c>
      <c r="I301" s="215">
        <f t="shared" si="517"/>
        <v>0</v>
      </c>
      <c r="J301" s="215">
        <f>J302+J303+J304</f>
        <v>0</v>
      </c>
      <c r="K301" s="215">
        <f t="shared" ref="K301" si="518">K302+K303+K304</f>
        <v>0</v>
      </c>
      <c r="L301" s="215">
        <f>L304+L303+L302</f>
        <v>0</v>
      </c>
      <c r="M301" s="215">
        <f>M302+M303+M304</f>
        <v>0</v>
      </c>
      <c r="N301" s="215">
        <f t="shared" ref="N301:O301" si="519">N302+N303+N304</f>
        <v>0</v>
      </c>
      <c r="O301" s="215">
        <f t="shared" si="519"/>
        <v>0</v>
      </c>
      <c r="P301" s="6"/>
    </row>
    <row r="302" spans="1:16" ht="35.25" customHeight="1" x14ac:dyDescent="0.3">
      <c r="A302" s="42"/>
      <c r="B302" s="290" t="s">
        <v>9</v>
      </c>
      <c r="C302" s="291"/>
      <c r="D302" s="340"/>
      <c r="E302" s="341"/>
      <c r="F302" s="47" t="s">
        <v>9</v>
      </c>
      <c r="G302" s="212">
        <f>H302+I302</f>
        <v>0</v>
      </c>
      <c r="H302" s="212">
        <v>0</v>
      </c>
      <c r="I302" s="215">
        <v>0</v>
      </c>
      <c r="J302" s="215">
        <f>K302+L302</f>
        <v>0</v>
      </c>
      <c r="K302" s="215">
        <v>0</v>
      </c>
      <c r="L302" s="217"/>
      <c r="M302" s="215">
        <f>N302+O302</f>
        <v>0</v>
      </c>
      <c r="N302" s="215">
        <v>0</v>
      </c>
      <c r="O302" s="215">
        <v>0</v>
      </c>
      <c r="P302" s="6"/>
    </row>
    <row r="303" spans="1:16" ht="35.25" customHeight="1" x14ac:dyDescent="0.3">
      <c r="A303" s="42"/>
      <c r="B303" s="288" t="s">
        <v>10</v>
      </c>
      <c r="C303" s="289"/>
      <c r="D303" s="340"/>
      <c r="E303" s="341"/>
      <c r="F303" s="48" t="s">
        <v>10</v>
      </c>
      <c r="G303" s="212">
        <f t="shared" ref="G303:G304" si="520">H303+I303</f>
        <v>0</v>
      </c>
      <c r="H303" s="212"/>
      <c r="I303" s="215"/>
      <c r="J303" s="215">
        <f t="shared" ref="J303:J304" si="521">K303+L303</f>
        <v>0</v>
      </c>
      <c r="K303" s="215"/>
      <c r="L303" s="215"/>
      <c r="M303" s="215">
        <f t="shared" ref="M303:M304" si="522">N303+O303</f>
        <v>0</v>
      </c>
      <c r="N303" s="215"/>
      <c r="O303" s="215"/>
      <c r="P303" s="6"/>
    </row>
    <row r="304" spans="1:16" ht="35.25" customHeight="1" x14ac:dyDescent="0.3">
      <c r="A304" s="42"/>
      <c r="B304" s="290" t="s">
        <v>11</v>
      </c>
      <c r="C304" s="291"/>
      <c r="D304" s="340"/>
      <c r="E304" s="341"/>
      <c r="F304" s="47" t="s">
        <v>11</v>
      </c>
      <c r="G304" s="212">
        <f t="shared" si="520"/>
        <v>0</v>
      </c>
      <c r="H304" s="212"/>
      <c r="I304" s="215"/>
      <c r="J304" s="215">
        <f t="shared" si="521"/>
        <v>0</v>
      </c>
      <c r="K304" s="215"/>
      <c r="L304" s="215">
        <v>0</v>
      </c>
      <c r="M304" s="215">
        <f t="shared" si="522"/>
        <v>0</v>
      </c>
      <c r="N304" s="215"/>
      <c r="O304" s="215"/>
      <c r="P304" s="6"/>
    </row>
    <row r="305" spans="1:16" ht="119.25" customHeight="1" x14ac:dyDescent="0.3">
      <c r="A305" s="42"/>
      <c r="B305" s="292" t="s">
        <v>84</v>
      </c>
      <c r="C305" s="293"/>
      <c r="D305" s="304"/>
      <c r="E305" s="410" t="s">
        <v>742</v>
      </c>
      <c r="F305" s="39"/>
      <c r="G305" s="215">
        <f>G306+G307+G308</f>
        <v>683.35</v>
      </c>
      <c r="H305" s="215">
        <f t="shared" ref="H305:I305" si="523">H306+H307+H308</f>
        <v>683.35</v>
      </c>
      <c r="I305" s="215">
        <f t="shared" si="523"/>
        <v>0</v>
      </c>
      <c r="J305" s="215">
        <f>J306+J307+J308</f>
        <v>683.35</v>
      </c>
      <c r="K305" s="215">
        <f t="shared" ref="K305:L305" si="524">K306+K307+K308</f>
        <v>683.35</v>
      </c>
      <c r="L305" s="215">
        <f t="shared" si="524"/>
        <v>0</v>
      </c>
      <c r="M305" s="215">
        <f>M306+M307+M308</f>
        <v>683.35</v>
      </c>
      <c r="N305" s="215">
        <f t="shared" ref="N305:O305" si="525">N306+N307+N308</f>
        <v>683.35</v>
      </c>
      <c r="O305" s="215">
        <f t="shared" si="525"/>
        <v>0</v>
      </c>
      <c r="P305" s="6"/>
    </row>
    <row r="306" spans="1:16" ht="35.25" customHeight="1" x14ac:dyDescent="0.3">
      <c r="A306" s="42"/>
      <c r="B306" s="294" t="s">
        <v>9</v>
      </c>
      <c r="C306" s="295"/>
      <c r="D306" s="304"/>
      <c r="E306" s="410"/>
      <c r="F306" s="39" t="s">
        <v>9</v>
      </c>
      <c r="G306" s="215">
        <f>H306+I306</f>
        <v>683.35</v>
      </c>
      <c r="H306" s="215">
        <v>683.35</v>
      </c>
      <c r="I306" s="215">
        <v>0</v>
      </c>
      <c r="J306" s="215">
        <f>K306+L306</f>
        <v>683.35</v>
      </c>
      <c r="K306" s="215">
        <v>683.35</v>
      </c>
      <c r="L306" s="215">
        <v>0</v>
      </c>
      <c r="M306" s="215">
        <f>N306+O306</f>
        <v>683.35</v>
      </c>
      <c r="N306" s="215">
        <v>683.35</v>
      </c>
      <c r="O306" s="215">
        <v>0</v>
      </c>
      <c r="P306" s="6"/>
    </row>
    <row r="307" spans="1:16" ht="35.25" customHeight="1" x14ac:dyDescent="0.3">
      <c r="A307" s="42"/>
      <c r="B307" s="296" t="s">
        <v>10</v>
      </c>
      <c r="C307" s="297"/>
      <c r="D307" s="304"/>
      <c r="E307" s="410"/>
      <c r="F307" s="41" t="s">
        <v>10</v>
      </c>
      <c r="G307" s="212">
        <f t="shared" ref="G307:G308" si="526">H307+I307</f>
        <v>0</v>
      </c>
      <c r="H307" s="212"/>
      <c r="I307" s="212"/>
      <c r="J307" s="212">
        <f>K307+L307</f>
        <v>0</v>
      </c>
      <c r="K307" s="212"/>
      <c r="L307" s="212"/>
      <c r="M307" s="212">
        <f t="shared" ref="M307:M308" si="527">N307+O307</f>
        <v>0</v>
      </c>
      <c r="N307" s="212"/>
      <c r="O307" s="212"/>
      <c r="P307" s="6"/>
    </row>
    <row r="308" spans="1:16" ht="35.25" customHeight="1" x14ac:dyDescent="0.3">
      <c r="A308" s="42"/>
      <c r="B308" s="294" t="s">
        <v>11</v>
      </c>
      <c r="C308" s="295"/>
      <c r="D308" s="304"/>
      <c r="E308" s="410"/>
      <c r="F308" s="39" t="s">
        <v>11</v>
      </c>
      <c r="G308" s="212">
        <f t="shared" si="526"/>
        <v>0</v>
      </c>
      <c r="H308" s="212"/>
      <c r="I308" s="212"/>
      <c r="J308" s="212">
        <f t="shared" ref="J308" si="528">K308+L308</f>
        <v>0</v>
      </c>
      <c r="K308" s="212"/>
      <c r="L308" s="212"/>
      <c r="M308" s="212">
        <f t="shared" si="527"/>
        <v>0</v>
      </c>
      <c r="N308" s="212"/>
      <c r="O308" s="212"/>
      <c r="P308" s="6"/>
    </row>
    <row r="309" spans="1:16" ht="41.25" customHeight="1" x14ac:dyDescent="0.3">
      <c r="A309" s="42"/>
      <c r="B309" s="292" t="s">
        <v>85</v>
      </c>
      <c r="C309" s="293"/>
      <c r="D309" s="304"/>
      <c r="E309" s="410" t="s">
        <v>743</v>
      </c>
      <c r="F309" s="39"/>
      <c r="G309" s="215">
        <f>G310+G311+G312</f>
        <v>41</v>
      </c>
      <c r="H309" s="215">
        <f t="shared" ref="H309:I309" si="529">H310+H311+H312</f>
        <v>41</v>
      </c>
      <c r="I309" s="215">
        <f t="shared" si="529"/>
        <v>0</v>
      </c>
      <c r="J309" s="215">
        <f>J310+J311+J312</f>
        <v>40.049999999999997</v>
      </c>
      <c r="K309" s="215">
        <f t="shared" ref="K309:L309" si="530">K310+K311+K312</f>
        <v>40.049999999999997</v>
      </c>
      <c r="L309" s="215">
        <f t="shared" si="530"/>
        <v>0</v>
      </c>
      <c r="M309" s="215">
        <f>M310+M311+M312</f>
        <v>40.049999999999997</v>
      </c>
      <c r="N309" s="215">
        <f t="shared" ref="N309:O309" si="531">N310+N311+N312</f>
        <v>40.049999999999997</v>
      </c>
      <c r="O309" s="215">
        <f t="shared" si="531"/>
        <v>0</v>
      </c>
      <c r="P309" s="6"/>
    </row>
    <row r="310" spans="1:16" ht="35.25" customHeight="1" x14ac:dyDescent="0.3">
      <c r="A310" s="42"/>
      <c r="B310" s="294" t="s">
        <v>9</v>
      </c>
      <c r="C310" s="295"/>
      <c r="D310" s="304"/>
      <c r="E310" s="410"/>
      <c r="F310" s="39" t="s">
        <v>9</v>
      </c>
      <c r="G310" s="215">
        <f>H310+I310</f>
        <v>41</v>
      </c>
      <c r="H310" s="215">
        <v>41</v>
      </c>
      <c r="I310" s="215">
        <v>0</v>
      </c>
      <c r="J310" s="215">
        <f>K310+L310</f>
        <v>40.049999999999997</v>
      </c>
      <c r="K310" s="215">
        <v>40.049999999999997</v>
      </c>
      <c r="L310" s="215">
        <v>0</v>
      </c>
      <c r="M310" s="215">
        <f>N310+O310</f>
        <v>40.049999999999997</v>
      </c>
      <c r="N310" s="215">
        <v>40.049999999999997</v>
      </c>
      <c r="O310" s="215">
        <v>0</v>
      </c>
      <c r="P310" s="6"/>
    </row>
    <row r="311" spans="1:16" ht="35.25" customHeight="1" x14ac:dyDescent="0.3">
      <c r="A311" s="42"/>
      <c r="B311" s="296" t="s">
        <v>10</v>
      </c>
      <c r="C311" s="297"/>
      <c r="D311" s="304"/>
      <c r="E311" s="410"/>
      <c r="F311" s="41" t="s">
        <v>10</v>
      </c>
      <c r="G311" s="212">
        <f t="shared" ref="G311:G312" si="532">H311+I311</f>
        <v>0</v>
      </c>
      <c r="H311" s="212"/>
      <c r="I311" s="212"/>
      <c r="J311" s="215">
        <f>K311+L311</f>
        <v>0</v>
      </c>
      <c r="K311" s="215"/>
      <c r="L311" s="215"/>
      <c r="M311" s="215">
        <f t="shared" ref="M311:M312" si="533">N311+O311</f>
        <v>0</v>
      </c>
      <c r="N311" s="215"/>
      <c r="O311" s="215"/>
      <c r="P311" s="6"/>
    </row>
    <row r="312" spans="1:16" ht="35.25" customHeight="1" x14ac:dyDescent="0.3">
      <c r="A312" s="42"/>
      <c r="B312" s="294" t="s">
        <v>11</v>
      </c>
      <c r="C312" s="295"/>
      <c r="D312" s="304"/>
      <c r="E312" s="410"/>
      <c r="F312" s="39" t="s">
        <v>11</v>
      </c>
      <c r="G312" s="212">
        <f t="shared" si="532"/>
        <v>0</v>
      </c>
      <c r="H312" s="212"/>
      <c r="I312" s="212"/>
      <c r="J312" s="212">
        <f t="shared" ref="J312" si="534">K312+L312</f>
        <v>0</v>
      </c>
      <c r="K312" s="212"/>
      <c r="L312" s="212"/>
      <c r="M312" s="212">
        <f t="shared" si="533"/>
        <v>0</v>
      </c>
      <c r="N312" s="212"/>
      <c r="O312" s="212"/>
      <c r="P312" s="6"/>
    </row>
    <row r="313" spans="1:16" ht="44.25" customHeight="1" x14ac:dyDescent="0.3">
      <c r="A313" s="42"/>
      <c r="B313" s="292" t="s">
        <v>86</v>
      </c>
      <c r="C313" s="293"/>
      <c r="D313" s="304"/>
      <c r="E313" s="410" t="s">
        <v>744</v>
      </c>
      <c r="F313" s="39"/>
      <c r="G313" s="215">
        <f>G314+G315+G316</f>
        <v>62</v>
      </c>
      <c r="H313" s="215">
        <f t="shared" ref="H313:I313" si="535">H314+H315+H316</f>
        <v>62</v>
      </c>
      <c r="I313" s="215">
        <f t="shared" si="535"/>
        <v>0</v>
      </c>
      <c r="J313" s="215">
        <f>J314+J315+J316</f>
        <v>62</v>
      </c>
      <c r="K313" s="215">
        <f t="shared" ref="K313:L313" si="536">K314+K315+K316</f>
        <v>62</v>
      </c>
      <c r="L313" s="215">
        <f t="shared" si="536"/>
        <v>0</v>
      </c>
      <c r="M313" s="215">
        <f>M314+M315+M316</f>
        <v>59.24</v>
      </c>
      <c r="N313" s="215">
        <f t="shared" ref="N313:O313" si="537">N314+N315+N316</f>
        <v>59.24</v>
      </c>
      <c r="O313" s="215">
        <f t="shared" si="537"/>
        <v>0</v>
      </c>
      <c r="P313" s="6"/>
    </row>
    <row r="314" spans="1:16" ht="35.25" customHeight="1" x14ac:dyDescent="0.3">
      <c r="A314" s="42"/>
      <c r="B314" s="294" t="s">
        <v>9</v>
      </c>
      <c r="C314" s="295"/>
      <c r="D314" s="304"/>
      <c r="E314" s="410"/>
      <c r="F314" s="39" t="s">
        <v>9</v>
      </c>
      <c r="G314" s="215">
        <f>H314+I314</f>
        <v>62</v>
      </c>
      <c r="H314" s="215">
        <v>62</v>
      </c>
      <c r="I314" s="215">
        <v>0</v>
      </c>
      <c r="J314" s="215">
        <f>K314+L314</f>
        <v>62</v>
      </c>
      <c r="K314" s="215">
        <v>62</v>
      </c>
      <c r="L314" s="215">
        <v>0</v>
      </c>
      <c r="M314" s="215">
        <f>N314+O314</f>
        <v>59.24</v>
      </c>
      <c r="N314" s="215">
        <v>59.24</v>
      </c>
      <c r="O314" s="215">
        <v>0</v>
      </c>
      <c r="P314" s="6"/>
    </row>
    <row r="315" spans="1:16" ht="35.25" customHeight="1" x14ac:dyDescent="0.3">
      <c r="A315" s="42"/>
      <c r="B315" s="296" t="s">
        <v>10</v>
      </c>
      <c r="C315" s="297"/>
      <c r="D315" s="304"/>
      <c r="E315" s="410"/>
      <c r="F315" s="41" t="s">
        <v>10</v>
      </c>
      <c r="G315" s="212">
        <f t="shared" ref="G315:G316" si="538">H315+I315</f>
        <v>0</v>
      </c>
      <c r="H315" s="212"/>
      <c r="I315" s="212"/>
      <c r="J315" s="212">
        <f>K315+L315</f>
        <v>0</v>
      </c>
      <c r="K315" s="212"/>
      <c r="L315" s="212"/>
      <c r="M315" s="212">
        <f t="shared" ref="M315:M316" si="539">N315+O315</f>
        <v>0</v>
      </c>
      <c r="N315" s="212"/>
      <c r="O315" s="212"/>
      <c r="P315" s="6"/>
    </row>
    <row r="316" spans="1:16" ht="35.25" customHeight="1" x14ac:dyDescent="0.3">
      <c r="A316" s="42"/>
      <c r="B316" s="294" t="s">
        <v>11</v>
      </c>
      <c r="C316" s="295"/>
      <c r="D316" s="304"/>
      <c r="E316" s="410"/>
      <c r="F316" s="39" t="s">
        <v>11</v>
      </c>
      <c r="G316" s="212">
        <f t="shared" si="538"/>
        <v>0</v>
      </c>
      <c r="H316" s="212"/>
      <c r="I316" s="212"/>
      <c r="J316" s="212">
        <f t="shared" ref="J316" si="540">K316+L316</f>
        <v>0</v>
      </c>
      <c r="K316" s="212"/>
      <c r="L316" s="212"/>
      <c r="M316" s="212">
        <f t="shared" si="539"/>
        <v>0</v>
      </c>
      <c r="N316" s="212"/>
      <c r="O316" s="212"/>
      <c r="P316" s="6"/>
    </row>
    <row r="317" spans="1:16" ht="51.75" customHeight="1" x14ac:dyDescent="0.3">
      <c r="A317" s="42"/>
      <c r="B317" s="292" t="s">
        <v>687</v>
      </c>
      <c r="C317" s="293"/>
      <c r="D317" s="304"/>
      <c r="E317" s="306" t="s">
        <v>746</v>
      </c>
      <c r="F317" s="39"/>
      <c r="G317" s="215">
        <f>G318+G319+G320</f>
        <v>10462.369999999999</v>
      </c>
      <c r="H317" s="215">
        <f t="shared" ref="H317:I317" si="541">H318+H319+H320</f>
        <v>3482</v>
      </c>
      <c r="I317" s="215">
        <f t="shared" si="541"/>
        <v>6980.37</v>
      </c>
      <c r="J317" s="215">
        <f>J318+J319+J320</f>
        <v>3446.74</v>
      </c>
      <c r="K317" s="215">
        <f t="shared" ref="K317:L317" si="542">K318+K319+K320</f>
        <v>3446.74</v>
      </c>
      <c r="L317" s="215">
        <f t="shared" si="542"/>
        <v>0</v>
      </c>
      <c r="M317" s="215">
        <f>M318+M319+M320</f>
        <v>11014.85</v>
      </c>
      <c r="N317" s="215">
        <f t="shared" ref="N317:O317" si="543">N318+N319+N320</f>
        <v>1810.5</v>
      </c>
      <c r="O317" s="215">
        <f t="shared" si="543"/>
        <v>9204.35</v>
      </c>
      <c r="P317" s="6"/>
    </row>
    <row r="318" spans="1:16" ht="35.25" customHeight="1" x14ac:dyDescent="0.3">
      <c r="A318" s="42"/>
      <c r="B318" s="294" t="s">
        <v>9</v>
      </c>
      <c r="C318" s="295"/>
      <c r="D318" s="304"/>
      <c r="E318" s="306"/>
      <c r="F318" s="39" t="s">
        <v>9</v>
      </c>
      <c r="G318" s="215">
        <f>H318+I318</f>
        <v>3482</v>
      </c>
      <c r="H318" s="215">
        <v>3482</v>
      </c>
      <c r="I318" s="215">
        <v>0</v>
      </c>
      <c r="J318" s="215">
        <f>K318+L318</f>
        <v>3446.74</v>
      </c>
      <c r="K318" s="215">
        <v>3446.74</v>
      </c>
      <c r="L318" s="215">
        <v>0</v>
      </c>
      <c r="M318" s="215">
        <f>N318+O318</f>
        <v>1810.5</v>
      </c>
      <c r="N318" s="215">
        <v>1810.5</v>
      </c>
      <c r="O318" s="215">
        <v>0</v>
      </c>
      <c r="P318" s="6"/>
    </row>
    <row r="319" spans="1:16" ht="35.25" customHeight="1" x14ac:dyDescent="0.3">
      <c r="A319" s="42"/>
      <c r="B319" s="296" t="s">
        <v>10</v>
      </c>
      <c r="C319" s="297"/>
      <c r="D319" s="304"/>
      <c r="E319" s="306"/>
      <c r="F319" s="41" t="s">
        <v>10</v>
      </c>
      <c r="G319" s="215">
        <f t="shared" ref="G319:G320" si="544">H319+I319</f>
        <v>0</v>
      </c>
      <c r="H319" s="215"/>
      <c r="I319" s="215"/>
      <c r="J319" s="215">
        <f>K319+L319</f>
        <v>0</v>
      </c>
      <c r="K319" s="215"/>
      <c r="L319" s="215"/>
      <c r="M319" s="215">
        <f t="shared" ref="M319:M320" si="545">N319+O319</f>
        <v>0</v>
      </c>
      <c r="N319" s="215"/>
      <c r="O319" s="215"/>
      <c r="P319" s="6"/>
    </row>
    <row r="320" spans="1:16" ht="101.25" customHeight="1" x14ac:dyDescent="0.3">
      <c r="A320" s="42"/>
      <c r="B320" s="294" t="s">
        <v>11</v>
      </c>
      <c r="C320" s="295"/>
      <c r="D320" s="304"/>
      <c r="E320" s="306"/>
      <c r="F320" s="39" t="s">
        <v>11</v>
      </c>
      <c r="G320" s="215">
        <f t="shared" si="544"/>
        <v>6980.37</v>
      </c>
      <c r="H320" s="215"/>
      <c r="I320" s="215">
        <v>6980.37</v>
      </c>
      <c r="J320" s="215">
        <f t="shared" ref="J320" si="546">K320+L320</f>
        <v>0</v>
      </c>
      <c r="K320" s="215"/>
      <c r="L320" s="215">
        <f>6980.37-6980.37</f>
        <v>0</v>
      </c>
      <c r="M320" s="215">
        <f t="shared" si="545"/>
        <v>9204.35</v>
      </c>
      <c r="N320" s="215"/>
      <c r="O320" s="215">
        <f>2206.66+4773.71+413.48+1810.5</f>
        <v>9204.35</v>
      </c>
      <c r="P320" s="6"/>
    </row>
    <row r="321" spans="1:16" ht="35.25" customHeight="1" x14ac:dyDescent="0.3">
      <c r="A321" s="42"/>
      <c r="B321" s="292" t="s">
        <v>88</v>
      </c>
      <c r="C321" s="293"/>
      <c r="D321" s="304"/>
      <c r="E321" s="307"/>
      <c r="F321" s="39"/>
      <c r="G321" s="212">
        <f>G322+G323+G324</f>
        <v>0</v>
      </c>
      <c r="H321" s="212">
        <f t="shared" ref="H321:I321" si="547">H322+H323+H324</f>
        <v>0</v>
      </c>
      <c r="I321" s="212">
        <f t="shared" si="547"/>
        <v>0</v>
      </c>
      <c r="J321" s="215">
        <f>J322+J323+J324</f>
        <v>0</v>
      </c>
      <c r="K321" s="215">
        <f t="shared" ref="K321:L321" si="548">K322+K323+K324</f>
        <v>0</v>
      </c>
      <c r="L321" s="215">
        <f t="shared" si="548"/>
        <v>0</v>
      </c>
      <c r="M321" s="215">
        <f>M322+M323+M324</f>
        <v>0</v>
      </c>
      <c r="N321" s="215">
        <f t="shared" ref="N321:O321" si="549">N322+N323+N324</f>
        <v>0</v>
      </c>
      <c r="O321" s="215">
        <f t="shared" si="549"/>
        <v>0</v>
      </c>
      <c r="P321" s="6"/>
    </row>
    <row r="322" spans="1:16" ht="35.25" customHeight="1" x14ac:dyDescent="0.3">
      <c r="A322" s="42"/>
      <c r="B322" s="294" t="s">
        <v>9</v>
      </c>
      <c r="C322" s="295"/>
      <c r="D322" s="304"/>
      <c r="E322" s="307"/>
      <c r="F322" s="39" t="s">
        <v>9</v>
      </c>
      <c r="G322" s="212">
        <f>H322+I322</f>
        <v>0</v>
      </c>
      <c r="H322" s="212">
        <v>0</v>
      </c>
      <c r="I322" s="212">
        <v>0</v>
      </c>
      <c r="J322" s="212">
        <f>K322+L322</f>
        <v>0</v>
      </c>
      <c r="K322" s="212">
        <v>0</v>
      </c>
      <c r="L322" s="212">
        <v>0</v>
      </c>
      <c r="M322" s="212">
        <f>N322+O322</f>
        <v>0</v>
      </c>
      <c r="N322" s="212">
        <v>0</v>
      </c>
      <c r="O322" s="212">
        <v>0</v>
      </c>
      <c r="P322" s="6"/>
    </row>
    <row r="323" spans="1:16" ht="35.25" customHeight="1" x14ac:dyDescent="0.3">
      <c r="A323" s="42"/>
      <c r="B323" s="296" t="s">
        <v>10</v>
      </c>
      <c r="C323" s="297"/>
      <c r="D323" s="304"/>
      <c r="E323" s="307"/>
      <c r="F323" s="41" t="s">
        <v>10</v>
      </c>
      <c r="G323" s="212">
        <f t="shared" ref="G323:G324" si="550">H323+I323</f>
        <v>0</v>
      </c>
      <c r="H323" s="212"/>
      <c r="I323" s="212"/>
      <c r="J323" s="212">
        <f>K323+L323</f>
        <v>0</v>
      </c>
      <c r="K323" s="212"/>
      <c r="L323" s="212"/>
      <c r="M323" s="212">
        <f t="shared" ref="M323:M324" si="551">N323+O323</f>
        <v>0</v>
      </c>
      <c r="N323" s="212"/>
      <c r="O323" s="212"/>
      <c r="P323" s="6"/>
    </row>
    <row r="324" spans="1:16" ht="35.25" customHeight="1" x14ac:dyDescent="0.3">
      <c r="A324" s="42"/>
      <c r="B324" s="294" t="s">
        <v>11</v>
      </c>
      <c r="C324" s="295"/>
      <c r="D324" s="304"/>
      <c r="E324" s="307"/>
      <c r="F324" s="39" t="s">
        <v>11</v>
      </c>
      <c r="G324" s="212">
        <f t="shared" si="550"/>
        <v>0</v>
      </c>
      <c r="H324" s="212"/>
      <c r="I324" s="212"/>
      <c r="J324" s="212">
        <f t="shared" ref="J324" si="552">K324+L324</f>
        <v>0</v>
      </c>
      <c r="K324" s="212"/>
      <c r="L324" s="212"/>
      <c r="M324" s="212">
        <f t="shared" si="551"/>
        <v>0</v>
      </c>
      <c r="N324" s="212"/>
      <c r="O324" s="212"/>
      <c r="P324" s="6"/>
    </row>
    <row r="325" spans="1:16" ht="62.25" customHeight="1" x14ac:dyDescent="0.3">
      <c r="A325" s="42"/>
      <c r="B325" s="292" t="s">
        <v>89</v>
      </c>
      <c r="C325" s="293"/>
      <c r="D325" s="304"/>
      <c r="E325" s="307"/>
      <c r="F325" s="39"/>
      <c r="G325" s="212">
        <f>G326+G327+G328</f>
        <v>0</v>
      </c>
      <c r="H325" s="212">
        <f t="shared" ref="H325:I325" si="553">H326+H327+H328</f>
        <v>0</v>
      </c>
      <c r="I325" s="212">
        <f t="shared" si="553"/>
        <v>0</v>
      </c>
      <c r="J325" s="212">
        <f>J326+J327+J328</f>
        <v>0</v>
      </c>
      <c r="K325" s="212">
        <f t="shared" ref="K325:L325" si="554">K326+K327+K328</f>
        <v>0</v>
      </c>
      <c r="L325" s="212">
        <f t="shared" si="554"/>
        <v>0</v>
      </c>
      <c r="M325" s="212">
        <f>M326+M327+M328</f>
        <v>0</v>
      </c>
      <c r="N325" s="212">
        <f t="shared" ref="N325:O325" si="555">N326+N327+N328</f>
        <v>0</v>
      </c>
      <c r="O325" s="212">
        <f t="shared" si="555"/>
        <v>0</v>
      </c>
      <c r="P325" s="6"/>
    </row>
    <row r="326" spans="1:16" ht="35.25" customHeight="1" x14ac:dyDescent="0.3">
      <c r="A326" s="42"/>
      <c r="B326" s="294" t="s">
        <v>9</v>
      </c>
      <c r="C326" s="295"/>
      <c r="D326" s="304"/>
      <c r="E326" s="307"/>
      <c r="F326" s="39" t="s">
        <v>9</v>
      </c>
      <c r="G326" s="212">
        <f>H326+I326</f>
        <v>0</v>
      </c>
      <c r="H326" s="212">
        <v>0</v>
      </c>
      <c r="I326" s="212">
        <v>0</v>
      </c>
      <c r="J326" s="212">
        <f>K326+L326</f>
        <v>0</v>
      </c>
      <c r="K326" s="212">
        <v>0</v>
      </c>
      <c r="L326" s="212">
        <v>0</v>
      </c>
      <c r="M326" s="212">
        <f>N326+O326</f>
        <v>0</v>
      </c>
      <c r="N326" s="212">
        <v>0</v>
      </c>
      <c r="O326" s="212">
        <v>0</v>
      </c>
      <c r="P326" s="6"/>
    </row>
    <row r="327" spans="1:16" ht="35.25" customHeight="1" x14ac:dyDescent="0.3">
      <c r="A327" s="42"/>
      <c r="B327" s="296" t="s">
        <v>10</v>
      </c>
      <c r="C327" s="297"/>
      <c r="D327" s="304"/>
      <c r="E327" s="307"/>
      <c r="F327" s="41" t="s">
        <v>10</v>
      </c>
      <c r="G327" s="212">
        <f t="shared" ref="G327:G328" si="556">H327+I327</f>
        <v>0</v>
      </c>
      <c r="H327" s="212"/>
      <c r="I327" s="212"/>
      <c r="J327" s="212">
        <f>K327+L327</f>
        <v>0</v>
      </c>
      <c r="K327" s="212"/>
      <c r="L327" s="212"/>
      <c r="M327" s="212">
        <f t="shared" ref="M327:M328" si="557">N327+O327</f>
        <v>0</v>
      </c>
      <c r="N327" s="212"/>
      <c r="O327" s="212"/>
      <c r="P327" s="6"/>
    </row>
    <row r="328" spans="1:16" ht="35.25" customHeight="1" x14ac:dyDescent="0.3">
      <c r="A328" s="42"/>
      <c r="B328" s="294" t="s">
        <v>11</v>
      </c>
      <c r="C328" s="295"/>
      <c r="D328" s="304"/>
      <c r="E328" s="307"/>
      <c r="F328" s="39" t="s">
        <v>11</v>
      </c>
      <c r="G328" s="212">
        <f t="shared" si="556"/>
        <v>0</v>
      </c>
      <c r="H328" s="212"/>
      <c r="I328" s="212"/>
      <c r="J328" s="212">
        <f t="shared" ref="J328" si="558">K328+L328</f>
        <v>0</v>
      </c>
      <c r="K328" s="212"/>
      <c r="L328" s="212"/>
      <c r="M328" s="212">
        <f t="shared" si="557"/>
        <v>0</v>
      </c>
      <c r="N328" s="212"/>
      <c r="O328" s="212"/>
      <c r="P328" s="6"/>
    </row>
    <row r="329" spans="1:16" ht="72.75" customHeight="1" x14ac:dyDescent="0.3">
      <c r="A329" s="42"/>
      <c r="B329" s="308" t="s">
        <v>103</v>
      </c>
      <c r="C329" s="309"/>
      <c r="D329" s="298" t="s">
        <v>295</v>
      </c>
      <c r="E329" s="301"/>
      <c r="F329" s="32"/>
      <c r="G329" s="213">
        <f t="shared" ref="G329:O329" si="559">G330+G331+G332</f>
        <v>0</v>
      </c>
      <c r="H329" s="213">
        <f t="shared" si="559"/>
        <v>0</v>
      </c>
      <c r="I329" s="213">
        <f t="shared" si="559"/>
        <v>0</v>
      </c>
      <c r="J329" s="213">
        <f t="shared" si="559"/>
        <v>0</v>
      </c>
      <c r="K329" s="213">
        <f t="shared" si="559"/>
        <v>0</v>
      </c>
      <c r="L329" s="213">
        <f t="shared" si="559"/>
        <v>0</v>
      </c>
      <c r="M329" s="213">
        <f t="shared" si="559"/>
        <v>0</v>
      </c>
      <c r="N329" s="213">
        <f t="shared" si="559"/>
        <v>0</v>
      </c>
      <c r="O329" s="213">
        <f t="shared" si="559"/>
        <v>0</v>
      </c>
      <c r="P329" s="6"/>
    </row>
    <row r="330" spans="1:16" ht="35.25" customHeight="1" x14ac:dyDescent="0.3">
      <c r="A330" s="42"/>
      <c r="B330" s="310" t="s">
        <v>9</v>
      </c>
      <c r="C330" s="311"/>
      <c r="D330" s="299"/>
      <c r="E330" s="302"/>
      <c r="F330" s="34" t="s">
        <v>9</v>
      </c>
      <c r="G330" s="210">
        <f>H330+I330</f>
        <v>0</v>
      </c>
      <c r="H330" s="210">
        <f>H334+H338+H342+H346</f>
        <v>0</v>
      </c>
      <c r="I330" s="210">
        <f>I334+I338+I342+I346</f>
        <v>0</v>
      </c>
      <c r="J330" s="210">
        <f>K330+L330</f>
        <v>0</v>
      </c>
      <c r="K330" s="210">
        <f>K334+K338+K342+K346</f>
        <v>0</v>
      </c>
      <c r="L330" s="210">
        <f>L334+L338+L342+L346</f>
        <v>0</v>
      </c>
      <c r="M330" s="210">
        <f>N330+O330</f>
        <v>0</v>
      </c>
      <c r="N330" s="210">
        <f>N334+N338+N342+N346</f>
        <v>0</v>
      </c>
      <c r="O330" s="210">
        <f>O334+O338+O342+O346</f>
        <v>0</v>
      </c>
      <c r="P330" s="6"/>
    </row>
    <row r="331" spans="1:16" ht="35.25" customHeight="1" x14ac:dyDescent="0.3">
      <c r="A331" s="42"/>
      <c r="B331" s="312" t="s">
        <v>10</v>
      </c>
      <c r="C331" s="313"/>
      <c r="D331" s="299"/>
      <c r="E331" s="302"/>
      <c r="F331" s="35" t="s">
        <v>10</v>
      </c>
      <c r="G331" s="210">
        <f t="shared" ref="G331:G332" si="560">H331+I331</f>
        <v>0</v>
      </c>
      <c r="H331" s="210">
        <f t="shared" ref="H331:I331" si="561">H335+H339+H343+H347</f>
        <v>0</v>
      </c>
      <c r="I331" s="210">
        <f t="shared" si="561"/>
        <v>0</v>
      </c>
      <c r="J331" s="210">
        <f t="shared" ref="J331:J332" si="562">K331+L331</f>
        <v>0</v>
      </c>
      <c r="K331" s="210">
        <f t="shared" ref="K331:L331" si="563">K335+K339+K343+K347</f>
        <v>0</v>
      </c>
      <c r="L331" s="210">
        <f t="shared" si="563"/>
        <v>0</v>
      </c>
      <c r="M331" s="210">
        <f t="shared" ref="M331:M332" si="564">N331+O331</f>
        <v>0</v>
      </c>
      <c r="N331" s="210">
        <f t="shared" ref="N331:O331" si="565">N335+N339+N343+N347</f>
        <v>0</v>
      </c>
      <c r="O331" s="210">
        <f t="shared" si="565"/>
        <v>0</v>
      </c>
      <c r="P331" s="6"/>
    </row>
    <row r="332" spans="1:16" ht="35.25" customHeight="1" x14ac:dyDescent="0.3">
      <c r="A332" s="42"/>
      <c r="B332" s="310" t="s">
        <v>11</v>
      </c>
      <c r="C332" s="311"/>
      <c r="D332" s="300"/>
      <c r="E332" s="303"/>
      <c r="F332" s="34" t="s">
        <v>11</v>
      </c>
      <c r="G332" s="210">
        <f t="shared" si="560"/>
        <v>0</v>
      </c>
      <c r="H332" s="210">
        <f t="shared" ref="H332:I332" si="566">H336+H340+H344+H348</f>
        <v>0</v>
      </c>
      <c r="I332" s="210">
        <f t="shared" si="566"/>
        <v>0</v>
      </c>
      <c r="J332" s="210">
        <f t="shared" si="562"/>
        <v>0</v>
      </c>
      <c r="K332" s="210">
        <f t="shared" ref="K332:L332" si="567">K336+K340+K344+K348</f>
        <v>0</v>
      </c>
      <c r="L332" s="210">
        <f t="shared" si="567"/>
        <v>0</v>
      </c>
      <c r="M332" s="210">
        <f t="shared" si="564"/>
        <v>0</v>
      </c>
      <c r="N332" s="210">
        <f t="shared" ref="N332:O332" si="568">N336+N340+N344+N348</f>
        <v>0</v>
      </c>
      <c r="O332" s="210">
        <f t="shared" si="568"/>
        <v>0</v>
      </c>
      <c r="P332" s="6"/>
    </row>
    <row r="333" spans="1:16" ht="59.25" customHeight="1" x14ac:dyDescent="0.3">
      <c r="A333" s="42"/>
      <c r="B333" s="292" t="s">
        <v>104</v>
      </c>
      <c r="C333" s="293"/>
      <c r="D333" s="322">
        <v>6090</v>
      </c>
      <c r="E333" s="350"/>
      <c r="F333" s="39"/>
      <c r="G333" s="212">
        <f>G334+G335+G336</f>
        <v>0</v>
      </c>
      <c r="H333" s="212">
        <f t="shared" ref="H333:I333" si="569">H334+H335+H336</f>
        <v>0</v>
      </c>
      <c r="I333" s="212">
        <f t="shared" si="569"/>
        <v>0</v>
      </c>
      <c r="J333" s="212">
        <f>J334+J335+J336</f>
        <v>0</v>
      </c>
      <c r="K333" s="212">
        <f t="shared" ref="K333:L333" si="570">K334+K335+K336</f>
        <v>0</v>
      </c>
      <c r="L333" s="212">
        <f t="shared" si="570"/>
        <v>0</v>
      </c>
      <c r="M333" s="212">
        <f>M334+M335+M336</f>
        <v>0</v>
      </c>
      <c r="N333" s="212">
        <f t="shared" ref="N333:O333" si="571">N334+N335+N336</f>
        <v>0</v>
      </c>
      <c r="O333" s="212">
        <f t="shared" si="571"/>
        <v>0</v>
      </c>
      <c r="P333" s="6"/>
    </row>
    <row r="334" spans="1:16" ht="35.25" customHeight="1" x14ac:dyDescent="0.3">
      <c r="A334" s="42"/>
      <c r="B334" s="294" t="s">
        <v>9</v>
      </c>
      <c r="C334" s="295"/>
      <c r="D334" s="322"/>
      <c r="E334" s="351"/>
      <c r="F334" s="39" t="s">
        <v>9</v>
      </c>
      <c r="G334" s="212">
        <f>H334+I334</f>
        <v>0</v>
      </c>
      <c r="H334" s="212">
        <v>0</v>
      </c>
      <c r="I334" s="212">
        <v>0</v>
      </c>
      <c r="J334" s="212">
        <f>K334+L334</f>
        <v>0</v>
      </c>
      <c r="K334" s="212">
        <f>183.75-183.75</f>
        <v>0</v>
      </c>
      <c r="L334" s="212">
        <v>0</v>
      </c>
      <c r="M334" s="212">
        <f>N334+O334</f>
        <v>0</v>
      </c>
      <c r="N334" s="212">
        <f>185-185</f>
        <v>0</v>
      </c>
      <c r="O334" s="212">
        <v>0</v>
      </c>
      <c r="P334" s="6"/>
    </row>
    <row r="335" spans="1:16" ht="35.25" customHeight="1" x14ac:dyDescent="0.3">
      <c r="A335" s="42"/>
      <c r="B335" s="296" t="s">
        <v>10</v>
      </c>
      <c r="C335" s="297"/>
      <c r="D335" s="322"/>
      <c r="E335" s="351"/>
      <c r="F335" s="41" t="s">
        <v>10</v>
      </c>
      <c r="G335" s="212">
        <f t="shared" ref="G335:G336" si="572">H335+I335</f>
        <v>0</v>
      </c>
      <c r="H335" s="212"/>
      <c r="I335" s="212"/>
      <c r="J335" s="212">
        <f>K335+L335</f>
        <v>0</v>
      </c>
      <c r="K335" s="212"/>
      <c r="L335" s="212"/>
      <c r="M335" s="212">
        <f t="shared" ref="M335:M336" si="573">N335+O335</f>
        <v>0</v>
      </c>
      <c r="N335" s="212"/>
      <c r="O335" s="212"/>
      <c r="P335" s="6"/>
    </row>
    <row r="336" spans="1:16" ht="35.25" customHeight="1" x14ac:dyDescent="0.3">
      <c r="A336" s="42"/>
      <c r="B336" s="294" t="s">
        <v>11</v>
      </c>
      <c r="C336" s="295"/>
      <c r="D336" s="322"/>
      <c r="E336" s="351"/>
      <c r="F336" s="39" t="s">
        <v>11</v>
      </c>
      <c r="G336" s="212">
        <f t="shared" si="572"/>
        <v>0</v>
      </c>
      <c r="H336" s="212"/>
      <c r="I336" s="212"/>
      <c r="J336" s="212">
        <f t="shared" ref="J336" si="574">K336+L336</f>
        <v>0</v>
      </c>
      <c r="K336" s="212"/>
      <c r="L336" s="212"/>
      <c r="M336" s="212">
        <f t="shared" si="573"/>
        <v>0</v>
      </c>
      <c r="N336" s="212"/>
      <c r="O336" s="212"/>
      <c r="P336" s="6"/>
    </row>
    <row r="337" spans="1:16" ht="78.75" customHeight="1" x14ac:dyDescent="0.3">
      <c r="A337" s="42"/>
      <c r="B337" s="292" t="s">
        <v>105</v>
      </c>
      <c r="C337" s="293"/>
      <c r="D337" s="322">
        <v>6090</v>
      </c>
      <c r="E337" s="351"/>
      <c r="F337" s="39"/>
      <c r="G337" s="212">
        <f>G338+G339+G340</f>
        <v>0</v>
      </c>
      <c r="H337" s="212">
        <f t="shared" ref="H337:I337" si="575">H338+H339+H340</f>
        <v>0</v>
      </c>
      <c r="I337" s="212">
        <f t="shared" si="575"/>
        <v>0</v>
      </c>
      <c r="J337" s="212">
        <f>J338+J339+J340</f>
        <v>0</v>
      </c>
      <c r="K337" s="212">
        <f t="shared" ref="K337:L337" si="576">K338+K339+K340</f>
        <v>0</v>
      </c>
      <c r="L337" s="212">
        <f t="shared" si="576"/>
        <v>0</v>
      </c>
      <c r="M337" s="212">
        <f>M338+M339+M340</f>
        <v>0</v>
      </c>
      <c r="N337" s="212">
        <f t="shared" ref="N337:O337" si="577">N338+N339+N340</f>
        <v>0</v>
      </c>
      <c r="O337" s="212">
        <f t="shared" si="577"/>
        <v>0</v>
      </c>
      <c r="P337" s="6"/>
    </row>
    <row r="338" spans="1:16" ht="35.25" customHeight="1" x14ac:dyDescent="0.3">
      <c r="A338" s="42"/>
      <c r="B338" s="294" t="s">
        <v>9</v>
      </c>
      <c r="C338" s="295"/>
      <c r="D338" s="322"/>
      <c r="E338" s="351"/>
      <c r="F338" s="39" t="s">
        <v>9</v>
      </c>
      <c r="G338" s="212">
        <f>H338+I338</f>
        <v>0</v>
      </c>
      <c r="H338" s="212">
        <v>0</v>
      </c>
      <c r="I338" s="212">
        <v>0</v>
      </c>
      <c r="J338" s="212">
        <f>K338+L338</f>
        <v>0</v>
      </c>
      <c r="K338" s="212">
        <v>0</v>
      </c>
      <c r="L338" s="212">
        <v>0</v>
      </c>
      <c r="M338" s="212">
        <f>N338+O338</f>
        <v>0</v>
      </c>
      <c r="N338" s="212">
        <f>159.36-159.36</f>
        <v>0</v>
      </c>
      <c r="O338" s="212">
        <v>0</v>
      </c>
      <c r="P338" s="6"/>
    </row>
    <row r="339" spans="1:16" ht="35.25" customHeight="1" x14ac:dyDescent="0.3">
      <c r="A339" s="42"/>
      <c r="B339" s="296" t="s">
        <v>10</v>
      </c>
      <c r="C339" s="297"/>
      <c r="D339" s="322"/>
      <c r="E339" s="351"/>
      <c r="F339" s="41" t="s">
        <v>10</v>
      </c>
      <c r="G339" s="212">
        <f t="shared" ref="G339:G340" si="578">H339+I339</f>
        <v>0</v>
      </c>
      <c r="H339" s="212"/>
      <c r="I339" s="212"/>
      <c r="J339" s="212">
        <f>K339+L339</f>
        <v>0</v>
      </c>
      <c r="K339" s="212"/>
      <c r="L339" s="212"/>
      <c r="M339" s="212">
        <f t="shared" ref="M339:M340" si="579">N339+O339</f>
        <v>0</v>
      </c>
      <c r="N339" s="212"/>
      <c r="O339" s="212"/>
      <c r="P339" s="6"/>
    </row>
    <row r="340" spans="1:16" ht="35.25" customHeight="1" x14ac:dyDescent="0.3">
      <c r="A340" s="42"/>
      <c r="B340" s="294" t="s">
        <v>11</v>
      </c>
      <c r="C340" s="295"/>
      <c r="D340" s="322"/>
      <c r="E340" s="351"/>
      <c r="F340" s="39" t="s">
        <v>11</v>
      </c>
      <c r="G340" s="212">
        <f t="shared" si="578"/>
        <v>0</v>
      </c>
      <c r="H340" s="212"/>
      <c r="I340" s="212"/>
      <c r="J340" s="212">
        <f t="shared" ref="J340" si="580">K340+L340</f>
        <v>0</v>
      </c>
      <c r="K340" s="212"/>
      <c r="L340" s="212"/>
      <c r="M340" s="212">
        <f t="shared" si="579"/>
        <v>0</v>
      </c>
      <c r="N340" s="212"/>
      <c r="O340" s="212"/>
      <c r="P340" s="6"/>
    </row>
    <row r="341" spans="1:16" ht="102.75" customHeight="1" x14ac:dyDescent="0.3">
      <c r="A341" s="42"/>
      <c r="B341" s="292" t="s">
        <v>106</v>
      </c>
      <c r="C341" s="293"/>
      <c r="D341" s="322">
        <v>7691</v>
      </c>
      <c r="E341" s="351"/>
      <c r="F341" s="39"/>
      <c r="G341" s="212">
        <f>G342+G343+G344</f>
        <v>0</v>
      </c>
      <c r="H341" s="212">
        <f t="shared" ref="H341:I341" si="581">H342+H343+H344</f>
        <v>0</v>
      </c>
      <c r="I341" s="212">
        <f t="shared" si="581"/>
        <v>0</v>
      </c>
      <c r="J341" s="212">
        <f>J342+J343+J344</f>
        <v>0</v>
      </c>
      <c r="K341" s="212">
        <f t="shared" ref="K341:L341" si="582">K342+K343+K344</f>
        <v>0</v>
      </c>
      <c r="L341" s="212">
        <f t="shared" si="582"/>
        <v>0</v>
      </c>
      <c r="M341" s="212">
        <f>M342+M343+M344</f>
        <v>0</v>
      </c>
      <c r="N341" s="212">
        <f t="shared" ref="N341:O341" si="583">N342+N343+N344</f>
        <v>0</v>
      </c>
      <c r="O341" s="212">
        <f t="shared" si="583"/>
        <v>0</v>
      </c>
      <c r="P341" s="6"/>
    </row>
    <row r="342" spans="1:16" ht="35.25" customHeight="1" x14ac:dyDescent="0.3">
      <c r="A342" s="42"/>
      <c r="B342" s="294" t="s">
        <v>9</v>
      </c>
      <c r="C342" s="295"/>
      <c r="D342" s="322"/>
      <c r="E342" s="351"/>
      <c r="F342" s="39" t="s">
        <v>9</v>
      </c>
      <c r="G342" s="212">
        <f>H342+I342</f>
        <v>0</v>
      </c>
      <c r="H342" s="212">
        <v>0</v>
      </c>
      <c r="I342" s="212">
        <v>0</v>
      </c>
      <c r="J342" s="212">
        <f>K342+L342</f>
        <v>0</v>
      </c>
      <c r="K342" s="212">
        <v>0</v>
      </c>
      <c r="L342" s="212">
        <v>0</v>
      </c>
      <c r="M342" s="212">
        <f>N342+O342</f>
        <v>0</v>
      </c>
      <c r="N342" s="212">
        <v>0</v>
      </c>
      <c r="O342" s="212">
        <f>650.44-650.44</f>
        <v>0</v>
      </c>
      <c r="P342" s="6"/>
    </row>
    <row r="343" spans="1:16" ht="35.25" customHeight="1" x14ac:dyDescent="0.3">
      <c r="A343" s="42"/>
      <c r="B343" s="296" t="s">
        <v>10</v>
      </c>
      <c r="C343" s="297"/>
      <c r="D343" s="322"/>
      <c r="E343" s="351"/>
      <c r="F343" s="41" t="s">
        <v>10</v>
      </c>
      <c r="G343" s="212">
        <f t="shared" ref="G343:G344" si="584">H343+I343</f>
        <v>0</v>
      </c>
      <c r="H343" s="212"/>
      <c r="I343" s="212"/>
      <c r="J343" s="212">
        <f>K343+L343</f>
        <v>0</v>
      </c>
      <c r="K343" s="212"/>
      <c r="L343" s="212"/>
      <c r="M343" s="212">
        <f t="shared" ref="M343:M344" si="585">N343+O343</f>
        <v>0</v>
      </c>
      <c r="N343" s="212"/>
      <c r="O343" s="212"/>
      <c r="P343" s="6"/>
    </row>
    <row r="344" spans="1:16" ht="35.25" customHeight="1" x14ac:dyDescent="0.3">
      <c r="A344" s="42"/>
      <c r="B344" s="294" t="s">
        <v>11</v>
      </c>
      <c r="C344" s="295"/>
      <c r="D344" s="322"/>
      <c r="E344" s="351"/>
      <c r="F344" s="39" t="s">
        <v>11</v>
      </c>
      <c r="G344" s="212">
        <f t="shared" si="584"/>
        <v>0</v>
      </c>
      <c r="H344" s="212"/>
      <c r="I344" s="212"/>
      <c r="J344" s="212">
        <f t="shared" ref="J344" si="586">K344+L344</f>
        <v>0</v>
      </c>
      <c r="K344" s="212"/>
      <c r="L344" s="212"/>
      <c r="M344" s="212">
        <f t="shared" si="585"/>
        <v>0</v>
      </c>
      <c r="N344" s="212"/>
      <c r="O344" s="212"/>
      <c r="P344" s="6"/>
    </row>
    <row r="345" spans="1:16" ht="59.25" customHeight="1" x14ac:dyDescent="0.3">
      <c r="A345" s="42"/>
      <c r="B345" s="292" t="s">
        <v>107</v>
      </c>
      <c r="C345" s="293"/>
      <c r="D345" s="322">
        <v>7691</v>
      </c>
      <c r="E345" s="351"/>
      <c r="F345" s="39"/>
      <c r="G345" s="212">
        <f>G346+G347+G348</f>
        <v>0</v>
      </c>
      <c r="H345" s="212">
        <f t="shared" ref="H345:I345" si="587">H346+H347+H348</f>
        <v>0</v>
      </c>
      <c r="I345" s="212">
        <f t="shared" si="587"/>
        <v>0</v>
      </c>
      <c r="J345" s="212">
        <f>J346+J347+J348</f>
        <v>0</v>
      </c>
      <c r="K345" s="212">
        <f t="shared" ref="K345:L345" si="588">K346+K347+K348</f>
        <v>0</v>
      </c>
      <c r="L345" s="212">
        <f t="shared" si="588"/>
        <v>0</v>
      </c>
      <c r="M345" s="212">
        <f>M346+M347+M348</f>
        <v>0</v>
      </c>
      <c r="N345" s="212">
        <f t="shared" ref="N345:O345" si="589">N346+N347+N348</f>
        <v>0</v>
      </c>
      <c r="O345" s="212">
        <f t="shared" si="589"/>
        <v>0</v>
      </c>
      <c r="P345" s="6"/>
    </row>
    <row r="346" spans="1:16" ht="35.25" customHeight="1" x14ac:dyDescent="0.3">
      <c r="A346" s="42"/>
      <c r="B346" s="294" t="s">
        <v>9</v>
      </c>
      <c r="C346" s="295"/>
      <c r="D346" s="322"/>
      <c r="E346" s="351"/>
      <c r="F346" s="39" t="s">
        <v>9</v>
      </c>
      <c r="G346" s="212">
        <f>H346+I346</f>
        <v>0</v>
      </c>
      <c r="H346" s="212">
        <v>0</v>
      </c>
      <c r="I346" s="212">
        <v>0</v>
      </c>
      <c r="J346" s="212">
        <f>K346+L346</f>
        <v>0</v>
      </c>
      <c r="K346" s="212">
        <v>0</v>
      </c>
      <c r="L346" s="212">
        <v>0</v>
      </c>
      <c r="M346" s="212">
        <f>N346+O346</f>
        <v>0</v>
      </c>
      <c r="N346" s="212">
        <v>0</v>
      </c>
      <c r="O346" s="212">
        <f>82.8-82.8</f>
        <v>0</v>
      </c>
      <c r="P346" s="6"/>
    </row>
    <row r="347" spans="1:16" ht="35.25" customHeight="1" x14ac:dyDescent="0.3">
      <c r="A347" s="42"/>
      <c r="B347" s="296" t="s">
        <v>10</v>
      </c>
      <c r="C347" s="297"/>
      <c r="D347" s="322"/>
      <c r="E347" s="351"/>
      <c r="F347" s="41" t="s">
        <v>10</v>
      </c>
      <c r="G347" s="212">
        <f t="shared" ref="G347:G348" si="590">H347+I347</f>
        <v>0</v>
      </c>
      <c r="H347" s="212"/>
      <c r="I347" s="212"/>
      <c r="J347" s="212">
        <f>K347+L347</f>
        <v>0</v>
      </c>
      <c r="K347" s="212"/>
      <c r="L347" s="212"/>
      <c r="M347" s="212">
        <f t="shared" ref="M347:M348" si="591">N347+O347</f>
        <v>0</v>
      </c>
      <c r="N347" s="212"/>
      <c r="O347" s="212"/>
      <c r="P347" s="6"/>
    </row>
    <row r="348" spans="1:16" ht="35.25" customHeight="1" x14ac:dyDescent="0.3">
      <c r="A348" s="42"/>
      <c r="B348" s="294" t="s">
        <v>11</v>
      </c>
      <c r="C348" s="295"/>
      <c r="D348" s="322"/>
      <c r="E348" s="352"/>
      <c r="F348" s="39" t="s">
        <v>11</v>
      </c>
      <c r="G348" s="215">
        <f t="shared" si="590"/>
        <v>0</v>
      </c>
      <c r="H348" s="215"/>
      <c r="I348" s="215"/>
      <c r="J348" s="215">
        <f t="shared" ref="J348" si="592">K348+L348</f>
        <v>0</v>
      </c>
      <c r="K348" s="215"/>
      <c r="L348" s="215"/>
      <c r="M348" s="215">
        <f t="shared" si="591"/>
        <v>0</v>
      </c>
      <c r="N348" s="215"/>
      <c r="O348" s="215"/>
      <c r="P348" s="6"/>
    </row>
    <row r="349" spans="1:16" ht="35.25" customHeight="1" x14ac:dyDescent="0.3">
      <c r="A349" s="42"/>
      <c r="B349" s="316" t="s">
        <v>108</v>
      </c>
      <c r="C349" s="317"/>
      <c r="D349" s="298" t="s">
        <v>91</v>
      </c>
      <c r="E349" s="415"/>
      <c r="F349" s="32"/>
      <c r="G349" s="44">
        <f t="shared" ref="G349:O349" si="593">G350+G351+G352</f>
        <v>60</v>
      </c>
      <c r="H349" s="44">
        <f t="shared" si="593"/>
        <v>0</v>
      </c>
      <c r="I349" s="44">
        <f t="shared" si="593"/>
        <v>60</v>
      </c>
      <c r="J349" s="44">
        <f t="shared" si="593"/>
        <v>60</v>
      </c>
      <c r="K349" s="44">
        <f t="shared" si="593"/>
        <v>0</v>
      </c>
      <c r="L349" s="44">
        <f t="shared" si="593"/>
        <v>60</v>
      </c>
      <c r="M349" s="44">
        <f t="shared" si="593"/>
        <v>0</v>
      </c>
      <c r="N349" s="44">
        <f t="shared" si="593"/>
        <v>0</v>
      </c>
      <c r="O349" s="44">
        <f t="shared" si="593"/>
        <v>0</v>
      </c>
      <c r="P349" s="6"/>
    </row>
    <row r="350" spans="1:16" ht="35.25" customHeight="1" x14ac:dyDescent="0.3">
      <c r="A350" s="42"/>
      <c r="B350" s="310" t="s">
        <v>9</v>
      </c>
      <c r="C350" s="311"/>
      <c r="D350" s="299"/>
      <c r="E350" s="415"/>
      <c r="F350" s="34" t="s">
        <v>9</v>
      </c>
      <c r="G350" s="27">
        <f>H350+I350</f>
        <v>60</v>
      </c>
      <c r="H350" s="27">
        <f>H354+H358</f>
        <v>0</v>
      </c>
      <c r="I350" s="27">
        <f>I354+I358</f>
        <v>60</v>
      </c>
      <c r="J350" s="27">
        <f>K350+L350</f>
        <v>60</v>
      </c>
      <c r="K350" s="27">
        <f>K354+K358</f>
        <v>0</v>
      </c>
      <c r="L350" s="27">
        <f>L354+L358</f>
        <v>60</v>
      </c>
      <c r="M350" s="27">
        <f>N350+O350</f>
        <v>0</v>
      </c>
      <c r="N350" s="27">
        <f>N354+N358</f>
        <v>0</v>
      </c>
      <c r="O350" s="27">
        <f>O354+O358</f>
        <v>0</v>
      </c>
      <c r="P350" s="6"/>
    </row>
    <row r="351" spans="1:16" ht="35.25" customHeight="1" x14ac:dyDescent="0.3">
      <c r="A351" s="42"/>
      <c r="B351" s="312" t="s">
        <v>10</v>
      </c>
      <c r="C351" s="313"/>
      <c r="D351" s="299"/>
      <c r="E351" s="415"/>
      <c r="F351" s="35" t="s">
        <v>10</v>
      </c>
      <c r="G351" s="27">
        <f t="shared" ref="G351:G352" si="594">H351+I351</f>
        <v>0</v>
      </c>
      <c r="H351" s="27">
        <f t="shared" ref="H351:I351" si="595">H355+H359</f>
        <v>0</v>
      </c>
      <c r="I351" s="27">
        <f t="shared" si="595"/>
        <v>0</v>
      </c>
      <c r="J351" s="27">
        <f t="shared" ref="J351:J352" si="596">K351+L351</f>
        <v>0</v>
      </c>
      <c r="K351" s="27">
        <f t="shared" ref="K351:L351" si="597">K355+K359</f>
        <v>0</v>
      </c>
      <c r="L351" s="27">
        <f t="shared" si="597"/>
        <v>0</v>
      </c>
      <c r="M351" s="27">
        <f t="shared" ref="M351:M352" si="598">N351+O351</f>
        <v>0</v>
      </c>
      <c r="N351" s="27">
        <f t="shared" ref="N351:O351" si="599">N355+N359</f>
        <v>0</v>
      </c>
      <c r="O351" s="27">
        <f t="shared" si="599"/>
        <v>0</v>
      </c>
      <c r="P351" s="6"/>
    </row>
    <row r="352" spans="1:16" ht="35.25" customHeight="1" x14ac:dyDescent="0.3">
      <c r="A352" s="42"/>
      <c r="B352" s="310" t="s">
        <v>11</v>
      </c>
      <c r="C352" s="311"/>
      <c r="D352" s="300"/>
      <c r="E352" s="415"/>
      <c r="F352" s="34" t="s">
        <v>11</v>
      </c>
      <c r="G352" s="27">
        <f t="shared" si="594"/>
        <v>0</v>
      </c>
      <c r="H352" s="27">
        <f t="shared" ref="H352:I352" si="600">H356+H360</f>
        <v>0</v>
      </c>
      <c r="I352" s="27">
        <f t="shared" si="600"/>
        <v>0</v>
      </c>
      <c r="J352" s="27">
        <f t="shared" si="596"/>
        <v>0</v>
      </c>
      <c r="K352" s="27">
        <f t="shared" ref="K352:L352" si="601">K356+K360</f>
        <v>0</v>
      </c>
      <c r="L352" s="27">
        <f t="shared" si="601"/>
        <v>0</v>
      </c>
      <c r="M352" s="27">
        <f t="shared" si="598"/>
        <v>0</v>
      </c>
      <c r="N352" s="27">
        <f t="shared" ref="N352:O352" si="602">N356+N360</f>
        <v>0</v>
      </c>
      <c r="O352" s="27">
        <f t="shared" si="602"/>
        <v>0</v>
      </c>
      <c r="P352" s="6"/>
    </row>
    <row r="353" spans="1:16" ht="56.25" customHeight="1" x14ac:dyDescent="0.3">
      <c r="A353" s="42"/>
      <c r="B353" s="314" t="s">
        <v>109</v>
      </c>
      <c r="C353" s="315"/>
      <c r="D353" s="304"/>
      <c r="E353" s="307"/>
      <c r="F353" s="39"/>
      <c r="G353" s="215">
        <f>G354+G355+G356</f>
        <v>60</v>
      </c>
      <c r="H353" s="215">
        <f t="shared" ref="H353:I353" si="603">H354+H355+H356</f>
        <v>0</v>
      </c>
      <c r="I353" s="215">
        <f t="shared" si="603"/>
        <v>60</v>
      </c>
      <c r="J353" s="215">
        <f>J354+J355+J356</f>
        <v>60</v>
      </c>
      <c r="K353" s="215">
        <f t="shared" ref="K353:L353" si="604">K354+K355+K356</f>
        <v>0</v>
      </c>
      <c r="L353" s="215">
        <f t="shared" si="604"/>
        <v>60</v>
      </c>
      <c r="M353" s="215">
        <f>M354+M355+M356</f>
        <v>0</v>
      </c>
      <c r="N353" s="215">
        <f t="shared" ref="N353:O353" si="605">N354+N355+N356</f>
        <v>0</v>
      </c>
      <c r="O353" s="215">
        <f t="shared" si="605"/>
        <v>0</v>
      </c>
      <c r="P353" s="6"/>
    </row>
    <row r="354" spans="1:16" ht="35.25" customHeight="1" x14ac:dyDescent="0.3">
      <c r="A354" s="42"/>
      <c r="B354" s="294" t="s">
        <v>9</v>
      </c>
      <c r="C354" s="295"/>
      <c r="D354" s="304"/>
      <c r="E354" s="307"/>
      <c r="F354" s="39" t="s">
        <v>9</v>
      </c>
      <c r="G354" s="215">
        <f>H354+I354</f>
        <v>60</v>
      </c>
      <c r="H354" s="215">
        <v>0</v>
      </c>
      <c r="I354" s="215">
        <v>60</v>
      </c>
      <c r="J354" s="215">
        <f>K354+L354</f>
        <v>60</v>
      </c>
      <c r="K354" s="215">
        <v>0</v>
      </c>
      <c r="L354" s="215">
        <v>60</v>
      </c>
      <c r="M354" s="215">
        <f>N354+O354</f>
        <v>0</v>
      </c>
      <c r="N354" s="215">
        <v>0</v>
      </c>
      <c r="O354" s="215">
        <v>0</v>
      </c>
      <c r="P354" s="6"/>
    </row>
    <row r="355" spans="1:16" ht="35.25" customHeight="1" x14ac:dyDescent="0.3">
      <c r="A355" s="42"/>
      <c r="B355" s="296" t="s">
        <v>10</v>
      </c>
      <c r="C355" s="297"/>
      <c r="D355" s="304"/>
      <c r="E355" s="307"/>
      <c r="F355" s="41" t="s">
        <v>10</v>
      </c>
      <c r="G355" s="215">
        <f t="shared" ref="G355:G356" si="606">H355+I355</f>
        <v>0</v>
      </c>
      <c r="H355" s="215"/>
      <c r="I355" s="215"/>
      <c r="J355" s="215">
        <f>K355+L355</f>
        <v>0</v>
      </c>
      <c r="K355" s="215"/>
      <c r="L355" s="215"/>
      <c r="M355" s="215">
        <f t="shared" ref="M355:M356" si="607">N355+O355</f>
        <v>0</v>
      </c>
      <c r="N355" s="215"/>
      <c r="O355" s="215"/>
      <c r="P355" s="6"/>
    </row>
    <row r="356" spans="1:16" ht="35.25" customHeight="1" x14ac:dyDescent="0.3">
      <c r="A356" s="42"/>
      <c r="B356" s="294" t="s">
        <v>11</v>
      </c>
      <c r="C356" s="295"/>
      <c r="D356" s="304"/>
      <c r="E356" s="307"/>
      <c r="F356" s="39" t="s">
        <v>11</v>
      </c>
      <c r="G356" s="215">
        <f t="shared" si="606"/>
        <v>0</v>
      </c>
      <c r="H356" s="215"/>
      <c r="I356" s="215"/>
      <c r="J356" s="215">
        <f t="shared" ref="J356" si="608">K356+L356</f>
        <v>0</v>
      </c>
      <c r="K356" s="215"/>
      <c r="L356" s="215"/>
      <c r="M356" s="215">
        <f t="shared" si="607"/>
        <v>0</v>
      </c>
      <c r="N356" s="215"/>
      <c r="O356" s="215"/>
      <c r="P356" s="6"/>
    </row>
    <row r="357" spans="1:16" ht="57.75" customHeight="1" x14ac:dyDescent="0.3">
      <c r="A357" s="42"/>
      <c r="B357" s="314" t="s">
        <v>110</v>
      </c>
      <c r="C357" s="315"/>
      <c r="D357" s="304"/>
      <c r="E357" s="307"/>
      <c r="F357" s="39"/>
      <c r="G357" s="215">
        <f>G358+G359+G360</f>
        <v>0</v>
      </c>
      <c r="H357" s="215">
        <f t="shared" ref="H357:I357" si="609">H358+H359+H360</f>
        <v>0</v>
      </c>
      <c r="I357" s="215">
        <f t="shared" si="609"/>
        <v>0</v>
      </c>
      <c r="J357" s="215">
        <f>J358+J359+J360</f>
        <v>0</v>
      </c>
      <c r="K357" s="215">
        <f t="shared" ref="K357:L357" si="610">K358+K359+K360</f>
        <v>0</v>
      </c>
      <c r="L357" s="215">
        <f t="shared" si="610"/>
        <v>0</v>
      </c>
      <c r="M357" s="215">
        <f>M358+M359+M360</f>
        <v>0</v>
      </c>
      <c r="N357" s="215">
        <f t="shared" ref="N357:O357" si="611">N358+N359+N360</f>
        <v>0</v>
      </c>
      <c r="O357" s="215">
        <f t="shared" si="611"/>
        <v>0</v>
      </c>
      <c r="P357" s="6"/>
    </row>
    <row r="358" spans="1:16" ht="35.25" customHeight="1" x14ac:dyDescent="0.3">
      <c r="A358" s="42"/>
      <c r="B358" s="294" t="s">
        <v>9</v>
      </c>
      <c r="C358" s="295"/>
      <c r="D358" s="304"/>
      <c r="E358" s="307"/>
      <c r="F358" s="39" t="s">
        <v>9</v>
      </c>
      <c r="G358" s="215">
        <f>H358+I358</f>
        <v>0</v>
      </c>
      <c r="H358" s="215">
        <v>0</v>
      </c>
      <c r="I358" s="215">
        <v>0</v>
      </c>
      <c r="J358" s="215">
        <f>K358+L358</f>
        <v>0</v>
      </c>
      <c r="K358" s="215">
        <v>0</v>
      </c>
      <c r="L358" s="215">
        <v>0</v>
      </c>
      <c r="M358" s="215">
        <f>N358+O358</f>
        <v>0</v>
      </c>
      <c r="N358" s="215">
        <v>0</v>
      </c>
      <c r="O358" s="215">
        <f>2100-2100</f>
        <v>0</v>
      </c>
      <c r="P358" s="6"/>
    </row>
    <row r="359" spans="1:16" ht="35.25" customHeight="1" x14ac:dyDescent="0.3">
      <c r="A359" s="42"/>
      <c r="B359" s="296" t="s">
        <v>10</v>
      </c>
      <c r="C359" s="297"/>
      <c r="D359" s="304"/>
      <c r="E359" s="307"/>
      <c r="F359" s="41" t="s">
        <v>10</v>
      </c>
      <c r="G359" s="215">
        <f t="shared" ref="G359:G360" si="612">H359+I359</f>
        <v>0</v>
      </c>
      <c r="H359" s="215"/>
      <c r="I359" s="215"/>
      <c r="J359" s="215">
        <f>K359+L359</f>
        <v>0</v>
      </c>
      <c r="K359" s="215"/>
      <c r="L359" s="215"/>
      <c r="M359" s="215">
        <f t="shared" ref="M359:M360" si="613">N359+O359</f>
        <v>0</v>
      </c>
      <c r="N359" s="215"/>
      <c r="O359" s="215"/>
      <c r="P359" s="6"/>
    </row>
    <row r="360" spans="1:16" ht="35.25" customHeight="1" x14ac:dyDescent="0.3">
      <c r="A360" s="42"/>
      <c r="B360" s="294" t="s">
        <v>11</v>
      </c>
      <c r="C360" s="295"/>
      <c r="D360" s="304"/>
      <c r="E360" s="307"/>
      <c r="F360" s="39" t="s">
        <v>11</v>
      </c>
      <c r="G360" s="215">
        <f t="shared" si="612"/>
        <v>0</v>
      </c>
      <c r="H360" s="215"/>
      <c r="I360" s="215"/>
      <c r="J360" s="215">
        <f t="shared" ref="J360" si="614">K360+L360</f>
        <v>0</v>
      </c>
      <c r="K360" s="215"/>
      <c r="L360" s="215"/>
      <c r="M360" s="215">
        <f t="shared" si="613"/>
        <v>0</v>
      </c>
      <c r="N360" s="215"/>
      <c r="O360" s="215"/>
      <c r="P360" s="6"/>
    </row>
    <row r="361" spans="1:16" ht="60.75" customHeight="1" x14ac:dyDescent="0.3">
      <c r="A361" s="42"/>
      <c r="B361" s="308" t="s">
        <v>111</v>
      </c>
      <c r="C361" s="309"/>
      <c r="D361" s="335" t="s">
        <v>94</v>
      </c>
      <c r="E361" s="338"/>
      <c r="F361" s="43"/>
      <c r="G361" s="44">
        <f t="shared" ref="G361:O361" si="615">G362+G363+G364</f>
        <v>112082</v>
      </c>
      <c r="H361" s="44">
        <f t="shared" si="615"/>
        <v>110791.1</v>
      </c>
      <c r="I361" s="44">
        <f t="shared" si="615"/>
        <v>1290.9000000000001</v>
      </c>
      <c r="J361" s="44">
        <f t="shared" si="615"/>
        <v>112048.04000000001</v>
      </c>
      <c r="K361" s="44">
        <f t="shared" si="615"/>
        <v>110757.16</v>
      </c>
      <c r="L361" s="44">
        <f t="shared" si="615"/>
        <v>1290.8799999999999</v>
      </c>
      <c r="M361" s="44">
        <f t="shared" si="615"/>
        <v>111913.81</v>
      </c>
      <c r="N361" s="44">
        <f t="shared" si="615"/>
        <v>110622.94</v>
      </c>
      <c r="O361" s="44">
        <f t="shared" si="615"/>
        <v>1290.8699999999999</v>
      </c>
      <c r="P361" s="6"/>
    </row>
    <row r="362" spans="1:16" ht="35.25" customHeight="1" x14ac:dyDescent="0.3">
      <c r="A362" s="42"/>
      <c r="B362" s="318" t="s">
        <v>9</v>
      </c>
      <c r="C362" s="319"/>
      <c r="D362" s="336"/>
      <c r="E362" s="338"/>
      <c r="F362" s="45" t="s">
        <v>9</v>
      </c>
      <c r="G362" s="27">
        <f>H362+I362</f>
        <v>112082</v>
      </c>
      <c r="H362" s="27">
        <f>H366+H370+H374+H378+H382+H386+H390+H394</f>
        <v>110791.1</v>
      </c>
      <c r="I362" s="27">
        <f>I366+I370+I374+I378+I382+I386+I390+I394</f>
        <v>1290.9000000000001</v>
      </c>
      <c r="J362" s="27">
        <f>K362+L362</f>
        <v>112048.04000000001</v>
      </c>
      <c r="K362" s="27">
        <f>K366+K370+K374+K378+K382+K386+K390+K394</f>
        <v>110757.16</v>
      </c>
      <c r="L362" s="27">
        <f>L366+L370+L374+L378+L382+L386+L390+L394</f>
        <v>1290.8799999999999</v>
      </c>
      <c r="M362" s="27">
        <f>N362+O362</f>
        <v>111913.81</v>
      </c>
      <c r="N362" s="27">
        <f>N366+N370+N374+N378+N382+N386+N390+N394</f>
        <v>110622.94</v>
      </c>
      <c r="O362" s="27">
        <f>O366+O370+O374+O378+O382+O386+O390+O394</f>
        <v>1290.8699999999999</v>
      </c>
      <c r="P362" s="6"/>
    </row>
    <row r="363" spans="1:16" ht="35.25" customHeight="1" x14ac:dyDescent="0.3">
      <c r="A363" s="42"/>
      <c r="B363" s="320" t="s">
        <v>10</v>
      </c>
      <c r="C363" s="321"/>
      <c r="D363" s="336"/>
      <c r="E363" s="338"/>
      <c r="F363" s="46" t="s">
        <v>10</v>
      </c>
      <c r="G363" s="27">
        <f t="shared" ref="G363:G364" si="616">H363+I363</f>
        <v>0</v>
      </c>
      <c r="H363" s="27">
        <f t="shared" ref="H363:I363" si="617">H367+H371+H375+H379+H383+H387+H391+H395</f>
        <v>0</v>
      </c>
      <c r="I363" s="27">
        <f t="shared" si="617"/>
        <v>0</v>
      </c>
      <c r="J363" s="27">
        <f t="shared" ref="J363:J364" si="618">K363+L363</f>
        <v>0</v>
      </c>
      <c r="K363" s="27">
        <f t="shared" ref="K363:L363" si="619">K367+K371+K375+K379+K383+K387+K391+K395</f>
        <v>0</v>
      </c>
      <c r="L363" s="27">
        <f t="shared" si="619"/>
        <v>0</v>
      </c>
      <c r="M363" s="27">
        <f t="shared" ref="M363:M364" si="620">N363+O363</f>
        <v>0</v>
      </c>
      <c r="N363" s="27">
        <f t="shared" ref="N363:O363" si="621">N367+N371+N375+N379+N383+N387+N391+N395</f>
        <v>0</v>
      </c>
      <c r="O363" s="27">
        <f t="shared" si="621"/>
        <v>0</v>
      </c>
      <c r="P363" s="6"/>
    </row>
    <row r="364" spans="1:16" ht="35.25" customHeight="1" x14ac:dyDescent="0.3">
      <c r="A364" s="42"/>
      <c r="B364" s="318" t="s">
        <v>11</v>
      </c>
      <c r="C364" s="319"/>
      <c r="D364" s="337"/>
      <c r="E364" s="338"/>
      <c r="F364" s="45" t="s">
        <v>11</v>
      </c>
      <c r="G364" s="27">
        <f t="shared" si="616"/>
        <v>0</v>
      </c>
      <c r="H364" s="27">
        <f t="shared" ref="H364:I364" si="622">H368+H372+H376+H380+H384+H388+H392+H396</f>
        <v>0</v>
      </c>
      <c r="I364" s="27">
        <f t="shared" si="622"/>
        <v>0</v>
      </c>
      <c r="J364" s="27">
        <f t="shared" si="618"/>
        <v>0</v>
      </c>
      <c r="K364" s="27">
        <f t="shared" ref="K364:L364" si="623">K368+K372+K376+K380+K384+K388+K392+K396</f>
        <v>0</v>
      </c>
      <c r="L364" s="27">
        <f t="shared" si="623"/>
        <v>0</v>
      </c>
      <c r="M364" s="27">
        <f t="shared" si="620"/>
        <v>0</v>
      </c>
      <c r="N364" s="27">
        <f t="shared" ref="N364:O364" si="624">N368+N372+N376+N380+N384+N388+N392+N396</f>
        <v>0</v>
      </c>
      <c r="O364" s="27">
        <f t="shared" si="624"/>
        <v>0</v>
      </c>
      <c r="P364" s="6"/>
    </row>
    <row r="365" spans="1:16" ht="60.75" customHeight="1" x14ac:dyDescent="0.3">
      <c r="A365" s="42"/>
      <c r="B365" s="292" t="s">
        <v>112</v>
      </c>
      <c r="C365" s="293"/>
      <c r="D365" s="340"/>
      <c r="E365" s="414" t="s">
        <v>745</v>
      </c>
      <c r="F365" s="47"/>
      <c r="G365" s="215">
        <f>G366+G367+G368</f>
        <v>640</v>
      </c>
      <c r="H365" s="215">
        <f t="shared" ref="H365:I365" si="625">H366+H367+H368</f>
        <v>640</v>
      </c>
      <c r="I365" s="215">
        <f t="shared" si="625"/>
        <v>0</v>
      </c>
      <c r="J365" s="215">
        <f>J366+J367+J368</f>
        <v>640</v>
      </c>
      <c r="K365" s="215">
        <f t="shared" ref="K365:L365" si="626">K366+K367+K368</f>
        <v>640</v>
      </c>
      <c r="L365" s="215">
        <f t="shared" si="626"/>
        <v>0</v>
      </c>
      <c r="M365" s="215">
        <f>M366+M367+M368</f>
        <v>635.80999999999995</v>
      </c>
      <c r="N365" s="215">
        <f t="shared" ref="N365:O365" si="627">N366+N367+N368</f>
        <v>635.80999999999995</v>
      </c>
      <c r="O365" s="215">
        <f t="shared" si="627"/>
        <v>0</v>
      </c>
      <c r="P365" s="6"/>
    </row>
    <row r="366" spans="1:16" ht="35.25" customHeight="1" x14ac:dyDescent="0.3">
      <c r="A366" s="42"/>
      <c r="B366" s="290" t="s">
        <v>9</v>
      </c>
      <c r="C366" s="291"/>
      <c r="D366" s="340"/>
      <c r="E366" s="414"/>
      <c r="F366" s="47" t="s">
        <v>9</v>
      </c>
      <c r="G366" s="215">
        <f>H366+I366</f>
        <v>640</v>
      </c>
      <c r="H366" s="215">
        <v>640</v>
      </c>
      <c r="I366" s="215">
        <v>0</v>
      </c>
      <c r="J366" s="215">
        <f>K366+L366</f>
        <v>640</v>
      </c>
      <c r="K366" s="215">
        <v>640</v>
      </c>
      <c r="L366" s="215">
        <v>0</v>
      </c>
      <c r="M366" s="215">
        <f>N366+O366</f>
        <v>635.80999999999995</v>
      </c>
      <c r="N366" s="215">
        <v>635.80999999999995</v>
      </c>
      <c r="O366" s="215">
        <v>0</v>
      </c>
      <c r="P366" s="6"/>
    </row>
    <row r="367" spans="1:16" ht="35.25" customHeight="1" x14ac:dyDescent="0.3">
      <c r="A367" s="42"/>
      <c r="B367" s="288" t="s">
        <v>10</v>
      </c>
      <c r="C367" s="289"/>
      <c r="D367" s="340"/>
      <c r="E367" s="414"/>
      <c r="F367" s="48" t="s">
        <v>10</v>
      </c>
      <c r="G367" s="215">
        <f t="shared" ref="G367:G368" si="628">H367+I367</f>
        <v>0</v>
      </c>
      <c r="H367" s="215"/>
      <c r="I367" s="215"/>
      <c r="J367" s="215">
        <f>K367+L367</f>
        <v>0</v>
      </c>
      <c r="K367" s="215"/>
      <c r="L367" s="215"/>
      <c r="M367" s="215">
        <f t="shared" ref="M367:M368" si="629">N367+O367</f>
        <v>0</v>
      </c>
      <c r="N367" s="215"/>
      <c r="O367" s="215"/>
      <c r="P367" s="6"/>
    </row>
    <row r="368" spans="1:16" ht="35.25" customHeight="1" x14ac:dyDescent="0.3">
      <c r="A368" s="42"/>
      <c r="B368" s="290" t="s">
        <v>11</v>
      </c>
      <c r="C368" s="291"/>
      <c r="D368" s="340"/>
      <c r="E368" s="414"/>
      <c r="F368" s="47" t="s">
        <v>11</v>
      </c>
      <c r="G368" s="215">
        <f t="shared" si="628"/>
        <v>0</v>
      </c>
      <c r="H368" s="215"/>
      <c r="I368" s="215"/>
      <c r="J368" s="215">
        <f t="shared" ref="J368" si="630">K368+L368</f>
        <v>0</v>
      </c>
      <c r="K368" s="215"/>
      <c r="L368" s="215"/>
      <c r="M368" s="215">
        <f t="shared" si="629"/>
        <v>0</v>
      </c>
      <c r="N368" s="215"/>
      <c r="O368" s="215"/>
      <c r="P368" s="6"/>
    </row>
    <row r="369" spans="1:16" ht="59.25" customHeight="1" x14ac:dyDescent="0.3">
      <c r="A369" s="42"/>
      <c r="B369" s="292" t="s">
        <v>113</v>
      </c>
      <c r="C369" s="293"/>
      <c r="D369" s="340"/>
      <c r="E369" s="414" t="s">
        <v>747</v>
      </c>
      <c r="F369" s="47"/>
      <c r="G369" s="215">
        <f>G370+G371+G372</f>
        <v>1300</v>
      </c>
      <c r="H369" s="215">
        <f t="shared" ref="H369:I369" si="631">H370+H371+H372</f>
        <v>9.1</v>
      </c>
      <c r="I369" s="215">
        <f t="shared" si="631"/>
        <v>1290.9000000000001</v>
      </c>
      <c r="J369" s="215">
        <f>J370+J371+J372</f>
        <v>1299.9799999999998</v>
      </c>
      <c r="K369" s="215">
        <f t="shared" ref="K369:L369" si="632">K370+K371+K372</f>
        <v>9.1</v>
      </c>
      <c r="L369" s="215">
        <f t="shared" si="632"/>
        <v>1290.8799999999999</v>
      </c>
      <c r="M369" s="215">
        <f>M370+M371+M372</f>
        <v>1299.9299999999998</v>
      </c>
      <c r="N369" s="215">
        <f t="shared" ref="N369:O369" si="633">N370+N371+N372</f>
        <v>9.06</v>
      </c>
      <c r="O369" s="215">
        <f t="shared" si="633"/>
        <v>1290.8699999999999</v>
      </c>
      <c r="P369" s="6"/>
    </row>
    <row r="370" spans="1:16" ht="35.25" customHeight="1" x14ac:dyDescent="0.3">
      <c r="A370" s="42"/>
      <c r="B370" s="290" t="s">
        <v>9</v>
      </c>
      <c r="C370" s="291"/>
      <c r="D370" s="340"/>
      <c r="E370" s="414"/>
      <c r="F370" s="47" t="s">
        <v>9</v>
      </c>
      <c r="G370" s="215">
        <f>H370+I370</f>
        <v>1300</v>
      </c>
      <c r="H370" s="215">
        <v>9.1</v>
      </c>
      <c r="I370" s="215">
        <v>1290.9000000000001</v>
      </c>
      <c r="J370" s="215">
        <f>K370+L370</f>
        <v>1299.9799999999998</v>
      </c>
      <c r="K370" s="215">
        <v>9.1</v>
      </c>
      <c r="L370" s="215">
        <f>1290.87+0.01</f>
        <v>1290.8799999999999</v>
      </c>
      <c r="M370" s="215">
        <f>N370+O370</f>
        <v>1299.9299999999998</v>
      </c>
      <c r="N370" s="215">
        <v>9.06</v>
      </c>
      <c r="O370" s="215">
        <v>1290.8699999999999</v>
      </c>
      <c r="P370" s="6"/>
    </row>
    <row r="371" spans="1:16" ht="35.25" customHeight="1" x14ac:dyDescent="0.3">
      <c r="A371" s="42"/>
      <c r="B371" s="288" t="s">
        <v>10</v>
      </c>
      <c r="C371" s="289"/>
      <c r="D371" s="340"/>
      <c r="E371" s="414"/>
      <c r="F371" s="48" t="s">
        <v>10</v>
      </c>
      <c r="G371" s="215">
        <f t="shared" ref="G371:G372" si="634">H371+I371</f>
        <v>0</v>
      </c>
      <c r="H371" s="215"/>
      <c r="I371" s="215"/>
      <c r="J371" s="215">
        <f>K371+L371</f>
        <v>0</v>
      </c>
      <c r="K371" s="215"/>
      <c r="L371" s="215"/>
      <c r="M371" s="215">
        <f t="shared" ref="M371:M372" si="635">N371+O371</f>
        <v>0</v>
      </c>
      <c r="N371" s="215"/>
      <c r="O371" s="215"/>
      <c r="P371" s="6"/>
    </row>
    <row r="372" spans="1:16" ht="35.25" customHeight="1" x14ac:dyDescent="0.3">
      <c r="A372" s="42"/>
      <c r="B372" s="290" t="s">
        <v>11</v>
      </c>
      <c r="C372" s="291"/>
      <c r="D372" s="340"/>
      <c r="E372" s="414"/>
      <c r="F372" s="47" t="s">
        <v>11</v>
      </c>
      <c r="G372" s="215">
        <f t="shared" si="634"/>
        <v>0</v>
      </c>
      <c r="H372" s="215"/>
      <c r="I372" s="215"/>
      <c r="J372" s="215">
        <f t="shared" ref="J372" si="636">K372+L372</f>
        <v>0</v>
      </c>
      <c r="K372" s="215"/>
      <c r="L372" s="215"/>
      <c r="M372" s="215">
        <f t="shared" si="635"/>
        <v>0</v>
      </c>
      <c r="N372" s="215"/>
      <c r="O372" s="215"/>
      <c r="P372" s="6"/>
    </row>
    <row r="373" spans="1:16" ht="57.75" customHeight="1" x14ac:dyDescent="0.3">
      <c r="A373" s="42"/>
      <c r="B373" s="292" t="s">
        <v>114</v>
      </c>
      <c r="C373" s="293"/>
      <c r="D373" s="340"/>
      <c r="E373" s="341"/>
      <c r="F373" s="47"/>
      <c r="G373" s="215">
        <f>G374+G375+G376</f>
        <v>0</v>
      </c>
      <c r="H373" s="215">
        <f t="shared" ref="H373:I373" si="637">H374+H375+H376</f>
        <v>0</v>
      </c>
      <c r="I373" s="215">
        <f t="shared" si="637"/>
        <v>0</v>
      </c>
      <c r="J373" s="215">
        <f>J374+J375+J376</f>
        <v>0</v>
      </c>
      <c r="K373" s="215">
        <f t="shared" ref="K373:L373" si="638">K374+K375+K376</f>
        <v>0</v>
      </c>
      <c r="L373" s="215">
        <f t="shared" si="638"/>
        <v>0</v>
      </c>
      <c r="M373" s="215">
        <f>M374+M375+M376</f>
        <v>0</v>
      </c>
      <c r="N373" s="215">
        <f t="shared" ref="N373:O373" si="639">N374+N375+N376</f>
        <v>0</v>
      </c>
      <c r="O373" s="215">
        <f t="shared" si="639"/>
        <v>0</v>
      </c>
      <c r="P373" s="6"/>
    </row>
    <row r="374" spans="1:16" ht="35.25" customHeight="1" x14ac:dyDescent="0.3">
      <c r="A374" s="42"/>
      <c r="B374" s="290" t="s">
        <v>9</v>
      </c>
      <c r="C374" s="291"/>
      <c r="D374" s="340"/>
      <c r="E374" s="341"/>
      <c r="F374" s="47" t="s">
        <v>9</v>
      </c>
      <c r="G374" s="215">
        <f>H374+I374</f>
        <v>0</v>
      </c>
      <c r="H374" s="215">
        <v>0</v>
      </c>
      <c r="I374" s="215">
        <v>0</v>
      </c>
      <c r="J374" s="215">
        <f>K374+L374</f>
        <v>0</v>
      </c>
      <c r="K374" s="215">
        <f>600-600</f>
        <v>0</v>
      </c>
      <c r="L374" s="215">
        <v>0</v>
      </c>
      <c r="M374" s="215">
        <f>N374+O374</f>
        <v>0</v>
      </c>
      <c r="N374" s="215">
        <f>634.2-634.2</f>
        <v>0</v>
      </c>
      <c r="O374" s="215">
        <v>0</v>
      </c>
      <c r="P374" s="6"/>
    </row>
    <row r="375" spans="1:16" ht="35.25" customHeight="1" x14ac:dyDescent="0.3">
      <c r="A375" s="42"/>
      <c r="B375" s="288" t="s">
        <v>10</v>
      </c>
      <c r="C375" s="289"/>
      <c r="D375" s="340"/>
      <c r="E375" s="341"/>
      <c r="F375" s="48" t="s">
        <v>10</v>
      </c>
      <c r="G375" s="212">
        <f t="shared" ref="G375:G376" si="640">H375+I375</f>
        <v>0</v>
      </c>
      <c r="H375" s="212"/>
      <c r="I375" s="212"/>
      <c r="J375" s="212">
        <f>K375+L375</f>
        <v>0</v>
      </c>
      <c r="K375" s="212"/>
      <c r="L375" s="212"/>
      <c r="M375" s="212">
        <f t="shared" ref="M375:M376" si="641">N375+O375</f>
        <v>0</v>
      </c>
      <c r="N375" s="212"/>
      <c r="O375" s="212"/>
      <c r="P375" s="6"/>
    </row>
    <row r="376" spans="1:16" ht="35.25" customHeight="1" x14ac:dyDescent="0.3">
      <c r="A376" s="42"/>
      <c r="B376" s="290" t="s">
        <v>11</v>
      </c>
      <c r="C376" s="291"/>
      <c r="D376" s="340"/>
      <c r="E376" s="341"/>
      <c r="F376" s="49" t="s">
        <v>11</v>
      </c>
      <c r="G376" s="211">
        <f t="shared" si="640"/>
        <v>0</v>
      </c>
      <c r="H376" s="211"/>
      <c r="I376" s="211"/>
      <c r="J376" s="211">
        <f t="shared" ref="J376" si="642">K376+L376</f>
        <v>0</v>
      </c>
      <c r="K376" s="211"/>
      <c r="L376" s="211"/>
      <c r="M376" s="211">
        <f t="shared" si="641"/>
        <v>0</v>
      </c>
      <c r="N376" s="211"/>
      <c r="O376" s="211"/>
      <c r="P376" s="6"/>
    </row>
    <row r="377" spans="1:16" ht="53.25" customHeight="1" x14ac:dyDescent="0.3">
      <c r="A377" s="42"/>
      <c r="B377" s="292" t="s">
        <v>115</v>
      </c>
      <c r="C377" s="293"/>
      <c r="D377" s="340"/>
      <c r="E377" s="341"/>
      <c r="F377" s="47"/>
      <c r="G377" s="215">
        <f>G378+G379+G380</f>
        <v>105</v>
      </c>
      <c r="H377" s="215">
        <f t="shared" ref="H377:I377" si="643">H378+H379+H380</f>
        <v>105</v>
      </c>
      <c r="I377" s="215">
        <f t="shared" si="643"/>
        <v>0</v>
      </c>
      <c r="J377" s="215">
        <f>J378+J379+J380</f>
        <v>105</v>
      </c>
      <c r="K377" s="215">
        <f t="shared" ref="K377:L377" si="644">K378+K379+K380</f>
        <v>105</v>
      </c>
      <c r="L377" s="215">
        <f t="shared" si="644"/>
        <v>0</v>
      </c>
      <c r="M377" s="215">
        <f>M378+M379+M380</f>
        <v>0</v>
      </c>
      <c r="N377" s="215">
        <f t="shared" ref="N377:O377" si="645">N378+N379+N380</f>
        <v>0</v>
      </c>
      <c r="O377" s="215">
        <f t="shared" si="645"/>
        <v>0</v>
      </c>
      <c r="P377" s="6"/>
    </row>
    <row r="378" spans="1:16" ht="35.25" customHeight="1" x14ac:dyDescent="0.3">
      <c r="A378" s="42"/>
      <c r="B378" s="290" t="s">
        <v>9</v>
      </c>
      <c r="C378" s="291"/>
      <c r="D378" s="340"/>
      <c r="E378" s="341"/>
      <c r="F378" s="47" t="s">
        <v>9</v>
      </c>
      <c r="G378" s="215">
        <f>H378+I378</f>
        <v>105</v>
      </c>
      <c r="H378" s="215">
        <v>105</v>
      </c>
      <c r="I378" s="215">
        <v>0</v>
      </c>
      <c r="J378" s="215">
        <f>K378+L378</f>
        <v>105</v>
      </c>
      <c r="K378" s="215">
        <v>105</v>
      </c>
      <c r="L378" s="215">
        <v>0</v>
      </c>
      <c r="M378" s="215">
        <f>N378+O378</f>
        <v>0</v>
      </c>
      <c r="N378" s="215">
        <v>0</v>
      </c>
      <c r="O378" s="215">
        <v>0</v>
      </c>
      <c r="P378" s="6"/>
    </row>
    <row r="379" spans="1:16" ht="35.25" customHeight="1" x14ac:dyDescent="0.3">
      <c r="A379" s="42"/>
      <c r="B379" s="288" t="s">
        <v>10</v>
      </c>
      <c r="C379" s="289"/>
      <c r="D379" s="340"/>
      <c r="E379" s="341"/>
      <c r="F379" s="48" t="s">
        <v>10</v>
      </c>
      <c r="G379" s="215">
        <f t="shared" ref="G379:G380" si="646">H379+I379</f>
        <v>0</v>
      </c>
      <c r="H379" s="215"/>
      <c r="I379" s="215"/>
      <c r="J379" s="215">
        <f>K379+L379</f>
        <v>0</v>
      </c>
      <c r="K379" s="215"/>
      <c r="L379" s="215"/>
      <c r="M379" s="215">
        <f t="shared" ref="M379:M380" si="647">N379+O379</f>
        <v>0</v>
      </c>
      <c r="N379" s="215"/>
      <c r="O379" s="215"/>
      <c r="P379" s="6"/>
    </row>
    <row r="380" spans="1:16" ht="35.25" customHeight="1" x14ac:dyDescent="0.3">
      <c r="A380" s="42"/>
      <c r="B380" s="290" t="s">
        <v>11</v>
      </c>
      <c r="C380" s="291"/>
      <c r="D380" s="340"/>
      <c r="E380" s="341"/>
      <c r="F380" s="47" t="s">
        <v>11</v>
      </c>
      <c r="G380" s="215">
        <f t="shared" si="646"/>
        <v>0</v>
      </c>
      <c r="H380" s="215"/>
      <c r="I380" s="215"/>
      <c r="J380" s="215">
        <f t="shared" ref="J380" si="648">K380+L380</f>
        <v>0</v>
      </c>
      <c r="K380" s="215"/>
      <c r="L380" s="215"/>
      <c r="M380" s="215">
        <f t="shared" si="647"/>
        <v>0</v>
      </c>
      <c r="N380" s="215"/>
      <c r="O380" s="215"/>
      <c r="P380" s="6"/>
    </row>
    <row r="381" spans="1:16" ht="57.75" customHeight="1" x14ac:dyDescent="0.3">
      <c r="A381" s="42"/>
      <c r="B381" s="292" t="s">
        <v>116</v>
      </c>
      <c r="C381" s="293"/>
      <c r="D381" s="340"/>
      <c r="E381" s="341"/>
      <c r="F381" s="47"/>
      <c r="G381" s="215">
        <f>G382+G383+G384</f>
        <v>0</v>
      </c>
      <c r="H381" s="215">
        <f t="shared" ref="H381:I381" si="649">H382+H383+H384</f>
        <v>0</v>
      </c>
      <c r="I381" s="215">
        <f t="shared" si="649"/>
        <v>0</v>
      </c>
      <c r="J381" s="215">
        <f>J382+J383+J384</f>
        <v>0</v>
      </c>
      <c r="K381" s="215">
        <f t="shared" ref="K381:L381" si="650">K382+K383+K384</f>
        <v>0</v>
      </c>
      <c r="L381" s="215">
        <f t="shared" si="650"/>
        <v>0</v>
      </c>
      <c r="M381" s="215">
        <f>M382+M383+M384</f>
        <v>0</v>
      </c>
      <c r="N381" s="215">
        <f t="shared" ref="N381:O381" si="651">N382+N383+N384</f>
        <v>0</v>
      </c>
      <c r="O381" s="215">
        <f t="shared" si="651"/>
        <v>0</v>
      </c>
      <c r="P381" s="6"/>
    </row>
    <row r="382" spans="1:16" ht="35.25" customHeight="1" x14ac:dyDescent="0.3">
      <c r="A382" s="42"/>
      <c r="B382" s="290" t="s">
        <v>9</v>
      </c>
      <c r="C382" s="291"/>
      <c r="D382" s="340"/>
      <c r="E382" s="341"/>
      <c r="F382" s="47" t="s">
        <v>9</v>
      </c>
      <c r="G382" s="215">
        <f>H382+I382</f>
        <v>0</v>
      </c>
      <c r="H382" s="215">
        <v>0</v>
      </c>
      <c r="I382" s="215">
        <v>0</v>
      </c>
      <c r="J382" s="215">
        <f>K382+L382</f>
        <v>0</v>
      </c>
      <c r="K382" s="215">
        <f>60-60</f>
        <v>0</v>
      </c>
      <c r="L382" s="215">
        <v>0</v>
      </c>
      <c r="M382" s="215">
        <f>N382+O382</f>
        <v>0</v>
      </c>
      <c r="N382" s="215">
        <f>17-17</f>
        <v>0</v>
      </c>
      <c r="O382" s="215">
        <v>0</v>
      </c>
      <c r="P382" s="6"/>
    </row>
    <row r="383" spans="1:16" ht="35.25" customHeight="1" x14ac:dyDescent="0.3">
      <c r="A383" s="42"/>
      <c r="B383" s="288" t="s">
        <v>10</v>
      </c>
      <c r="C383" s="289"/>
      <c r="D383" s="340"/>
      <c r="E383" s="341"/>
      <c r="F383" s="48" t="s">
        <v>10</v>
      </c>
      <c r="G383" s="215">
        <f t="shared" ref="G383:G384" si="652">H383+I383</f>
        <v>0</v>
      </c>
      <c r="H383" s="215"/>
      <c r="I383" s="215"/>
      <c r="J383" s="215">
        <f>K383+L383</f>
        <v>0</v>
      </c>
      <c r="K383" s="215"/>
      <c r="L383" s="215"/>
      <c r="M383" s="215">
        <f t="shared" ref="M383:M384" si="653">N383+O383</f>
        <v>0</v>
      </c>
      <c r="N383" s="215"/>
      <c r="O383" s="215"/>
      <c r="P383" s="6"/>
    </row>
    <row r="384" spans="1:16" ht="35.25" customHeight="1" x14ac:dyDescent="0.3">
      <c r="A384" s="42"/>
      <c r="B384" s="290" t="s">
        <v>11</v>
      </c>
      <c r="C384" s="291"/>
      <c r="D384" s="340"/>
      <c r="E384" s="341"/>
      <c r="F384" s="49" t="s">
        <v>11</v>
      </c>
      <c r="G384" s="216">
        <f t="shared" si="652"/>
        <v>0</v>
      </c>
      <c r="H384" s="216"/>
      <c r="I384" s="216"/>
      <c r="J384" s="216">
        <f t="shared" ref="J384" si="654">K384+L384</f>
        <v>0</v>
      </c>
      <c r="K384" s="216"/>
      <c r="L384" s="216"/>
      <c r="M384" s="216">
        <f t="shared" si="653"/>
        <v>0</v>
      </c>
      <c r="N384" s="216"/>
      <c r="O384" s="216"/>
      <c r="P384" s="6"/>
    </row>
    <row r="385" spans="1:29" ht="56.25" customHeight="1" x14ac:dyDescent="0.3">
      <c r="A385" s="42"/>
      <c r="B385" s="292" t="s">
        <v>117</v>
      </c>
      <c r="C385" s="293"/>
      <c r="D385" s="340"/>
      <c r="E385" s="414" t="s">
        <v>748</v>
      </c>
      <c r="F385" s="47"/>
      <c r="G385" s="215">
        <f>G386+G387+G388</f>
        <v>124</v>
      </c>
      <c r="H385" s="215">
        <f t="shared" ref="H385:I385" si="655">H386+H387+H388</f>
        <v>124</v>
      </c>
      <c r="I385" s="215">
        <f t="shared" si="655"/>
        <v>0</v>
      </c>
      <c r="J385" s="215">
        <f>J386+J387+J388</f>
        <v>124</v>
      </c>
      <c r="K385" s="215">
        <f t="shared" ref="K385:L385" si="656">K386+K387+K388</f>
        <v>124</v>
      </c>
      <c r="L385" s="215">
        <f t="shared" si="656"/>
        <v>0</v>
      </c>
      <c r="M385" s="215">
        <f>M386+M387+M388</f>
        <v>99.97</v>
      </c>
      <c r="N385" s="215">
        <f t="shared" ref="N385:O385" si="657">N386+N387+N388</f>
        <v>99.97</v>
      </c>
      <c r="O385" s="215">
        <f t="shared" si="657"/>
        <v>0</v>
      </c>
      <c r="P385" s="6"/>
    </row>
    <row r="386" spans="1:29" ht="35.25" customHeight="1" x14ac:dyDescent="0.3">
      <c r="A386" s="42"/>
      <c r="B386" s="290" t="s">
        <v>9</v>
      </c>
      <c r="C386" s="291"/>
      <c r="D386" s="340"/>
      <c r="E386" s="414"/>
      <c r="F386" s="47" t="s">
        <v>9</v>
      </c>
      <c r="G386" s="215">
        <f>H386+I386</f>
        <v>124</v>
      </c>
      <c r="H386" s="215">
        <v>124</v>
      </c>
      <c r="I386" s="215">
        <v>0</v>
      </c>
      <c r="J386" s="215">
        <f>K386+L386</f>
        <v>124</v>
      </c>
      <c r="K386" s="215">
        <v>124</v>
      </c>
      <c r="L386" s="215">
        <v>0</v>
      </c>
      <c r="M386" s="215">
        <f>N386+O386</f>
        <v>99.97</v>
      </c>
      <c r="N386" s="215">
        <v>99.97</v>
      </c>
      <c r="O386" s="215">
        <v>0</v>
      </c>
      <c r="P386" s="6"/>
    </row>
    <row r="387" spans="1:29" ht="35.25" customHeight="1" x14ac:dyDescent="0.3">
      <c r="A387" s="42"/>
      <c r="B387" s="288" t="s">
        <v>10</v>
      </c>
      <c r="C387" s="289"/>
      <c r="D387" s="340"/>
      <c r="E387" s="414"/>
      <c r="F387" s="48" t="s">
        <v>10</v>
      </c>
      <c r="G387" s="215">
        <f t="shared" ref="G387:G388" si="658">H387+I387</f>
        <v>0</v>
      </c>
      <c r="H387" s="215"/>
      <c r="I387" s="215"/>
      <c r="J387" s="215">
        <f>K387+L387</f>
        <v>0</v>
      </c>
      <c r="K387" s="215"/>
      <c r="L387" s="215"/>
      <c r="M387" s="215">
        <f t="shared" ref="M387:M388" si="659">N387+O387</f>
        <v>0</v>
      </c>
      <c r="N387" s="215"/>
      <c r="O387" s="215"/>
      <c r="P387" s="6"/>
    </row>
    <row r="388" spans="1:29" ht="35.25" customHeight="1" x14ac:dyDescent="0.3">
      <c r="A388" s="42"/>
      <c r="B388" s="290" t="s">
        <v>11</v>
      </c>
      <c r="C388" s="291"/>
      <c r="D388" s="340"/>
      <c r="E388" s="414"/>
      <c r="F388" s="49" t="s">
        <v>11</v>
      </c>
      <c r="G388" s="216">
        <f t="shared" si="658"/>
        <v>0</v>
      </c>
      <c r="H388" s="216"/>
      <c r="I388" s="216"/>
      <c r="J388" s="216">
        <f t="shared" ref="J388" si="660">K388+L388</f>
        <v>0</v>
      </c>
      <c r="K388" s="216"/>
      <c r="L388" s="216"/>
      <c r="M388" s="216">
        <f t="shared" si="659"/>
        <v>0</v>
      </c>
      <c r="N388" s="216"/>
      <c r="O388" s="216"/>
      <c r="P388" s="6"/>
    </row>
    <row r="389" spans="1:29" ht="53.25" customHeight="1" x14ac:dyDescent="0.3">
      <c r="A389" s="42"/>
      <c r="B389" s="292" t="s">
        <v>118</v>
      </c>
      <c r="C389" s="293"/>
      <c r="D389" s="340"/>
      <c r="E389" s="341" t="s">
        <v>749</v>
      </c>
      <c r="F389" s="47"/>
      <c r="G389" s="215">
        <f>G390+G391+G392</f>
        <v>13</v>
      </c>
      <c r="H389" s="215">
        <f t="shared" ref="H389:I389" si="661">H390+H391+H392</f>
        <v>13</v>
      </c>
      <c r="I389" s="215">
        <f t="shared" si="661"/>
        <v>0</v>
      </c>
      <c r="J389" s="215">
        <f>J390+J391+J392</f>
        <v>13</v>
      </c>
      <c r="K389" s="215">
        <f t="shared" ref="K389:L389" si="662">K390+K391+K392</f>
        <v>13</v>
      </c>
      <c r="L389" s="215">
        <f t="shared" si="662"/>
        <v>0</v>
      </c>
      <c r="M389" s="215">
        <f>M390+M391+M392</f>
        <v>12.5</v>
      </c>
      <c r="N389" s="215">
        <f t="shared" ref="N389:O389" si="663">N390+N391+N392</f>
        <v>12.5</v>
      </c>
      <c r="O389" s="215">
        <f t="shared" si="663"/>
        <v>0</v>
      </c>
      <c r="P389" s="6"/>
    </row>
    <row r="390" spans="1:29" ht="35.25" customHeight="1" x14ac:dyDescent="0.3">
      <c r="A390" s="42"/>
      <c r="B390" s="290" t="s">
        <v>9</v>
      </c>
      <c r="C390" s="291"/>
      <c r="D390" s="340"/>
      <c r="E390" s="341"/>
      <c r="F390" s="47" t="s">
        <v>9</v>
      </c>
      <c r="G390" s="215">
        <f>H390+I390</f>
        <v>13</v>
      </c>
      <c r="H390" s="215">
        <v>13</v>
      </c>
      <c r="I390" s="215">
        <v>0</v>
      </c>
      <c r="J390" s="215">
        <f>K390+L390</f>
        <v>13</v>
      </c>
      <c r="K390" s="215">
        <v>13</v>
      </c>
      <c r="L390" s="215">
        <v>0</v>
      </c>
      <c r="M390" s="215">
        <f>N390+O390</f>
        <v>12.5</v>
      </c>
      <c r="N390" s="215">
        <v>12.5</v>
      </c>
      <c r="O390" s="215">
        <v>0</v>
      </c>
      <c r="P390" s="6"/>
    </row>
    <row r="391" spans="1:29" ht="35.25" customHeight="1" x14ac:dyDescent="0.3">
      <c r="A391" s="42"/>
      <c r="B391" s="288" t="s">
        <v>10</v>
      </c>
      <c r="C391" s="289"/>
      <c r="D391" s="340"/>
      <c r="E391" s="341"/>
      <c r="F391" s="48" t="s">
        <v>10</v>
      </c>
      <c r="G391" s="212">
        <f t="shared" ref="G391:G392" si="664">H391+I391</f>
        <v>0</v>
      </c>
      <c r="H391" s="212"/>
      <c r="I391" s="212"/>
      <c r="J391" s="212">
        <f>K391+L391</f>
        <v>0</v>
      </c>
      <c r="K391" s="212"/>
      <c r="L391" s="212"/>
      <c r="M391" s="212">
        <f t="shared" ref="M391:M392" si="665">N391+O391</f>
        <v>0</v>
      </c>
      <c r="N391" s="212"/>
      <c r="O391" s="212"/>
      <c r="P391" s="6"/>
    </row>
    <row r="392" spans="1:29" ht="35.25" customHeight="1" x14ac:dyDescent="0.3">
      <c r="A392" s="42"/>
      <c r="B392" s="290" t="s">
        <v>11</v>
      </c>
      <c r="C392" s="291"/>
      <c r="D392" s="340"/>
      <c r="E392" s="341"/>
      <c r="F392" s="49" t="s">
        <v>11</v>
      </c>
      <c r="G392" s="211">
        <f t="shared" si="664"/>
        <v>0</v>
      </c>
      <c r="H392" s="211"/>
      <c r="I392" s="211"/>
      <c r="J392" s="211">
        <f t="shared" ref="J392" si="666">K392+L392</f>
        <v>0</v>
      </c>
      <c r="K392" s="211"/>
      <c r="L392" s="211"/>
      <c r="M392" s="211">
        <f t="shared" si="665"/>
        <v>0</v>
      </c>
      <c r="N392" s="211"/>
      <c r="O392" s="211"/>
      <c r="P392" s="6"/>
    </row>
    <row r="393" spans="1:29" ht="297.75" customHeight="1" x14ac:dyDescent="0.3">
      <c r="A393" s="42"/>
      <c r="B393" s="292" t="s">
        <v>684</v>
      </c>
      <c r="C393" s="293"/>
      <c r="D393" s="340"/>
      <c r="E393" s="414" t="s">
        <v>750</v>
      </c>
      <c r="F393" s="47"/>
      <c r="G393" s="215">
        <f>G394+G395+G396</f>
        <v>109900</v>
      </c>
      <c r="H393" s="215">
        <v>109900</v>
      </c>
      <c r="I393" s="215">
        <f t="shared" ref="I393" si="667">I394+I395+I396</f>
        <v>0</v>
      </c>
      <c r="J393" s="215">
        <f>J394+J395+J396</f>
        <v>109866.06</v>
      </c>
      <c r="K393" s="215">
        <v>109866.06</v>
      </c>
      <c r="L393" s="215">
        <f t="shared" ref="L393" si="668">L394+L395+L396</f>
        <v>0</v>
      </c>
      <c r="M393" s="215">
        <f>M394+M395+M396</f>
        <v>109865.60000000001</v>
      </c>
      <c r="N393" s="215">
        <f>N394</f>
        <v>109865.60000000001</v>
      </c>
      <c r="O393" s="215">
        <f t="shared" ref="O393" si="669">O394+O395+O396</f>
        <v>0</v>
      </c>
      <c r="P393" s="6"/>
    </row>
    <row r="394" spans="1:29" ht="45" customHeight="1" x14ac:dyDescent="0.3">
      <c r="A394" s="42"/>
      <c r="B394" s="290" t="s">
        <v>9</v>
      </c>
      <c r="C394" s="291"/>
      <c r="D394" s="340"/>
      <c r="E394" s="414"/>
      <c r="F394" s="47" t="s">
        <v>9</v>
      </c>
      <c r="G394" s="215">
        <f>H394+I394</f>
        <v>109900</v>
      </c>
      <c r="H394" s="215">
        <v>109900</v>
      </c>
      <c r="I394" s="215">
        <v>0</v>
      </c>
      <c r="J394" s="215">
        <f>K394+L394</f>
        <v>109866.06</v>
      </c>
      <c r="K394" s="215">
        <v>109866.06</v>
      </c>
      <c r="L394" s="215">
        <v>0</v>
      </c>
      <c r="M394" s="215">
        <f>N394+O394</f>
        <v>109865.60000000001</v>
      </c>
      <c r="N394" s="215">
        <v>109865.60000000001</v>
      </c>
      <c r="O394" s="215">
        <v>0</v>
      </c>
      <c r="P394" s="6"/>
    </row>
    <row r="395" spans="1:29" ht="45" customHeight="1" x14ac:dyDescent="0.3">
      <c r="A395" s="42"/>
      <c r="B395" s="288" t="s">
        <v>10</v>
      </c>
      <c r="C395" s="289"/>
      <c r="D395" s="340"/>
      <c r="E395" s="414"/>
      <c r="F395" s="48" t="s">
        <v>10</v>
      </c>
      <c r="G395" s="215">
        <f t="shared" ref="G395:G396" si="670">H395+I395</f>
        <v>0</v>
      </c>
      <c r="H395" s="215"/>
      <c r="I395" s="215"/>
      <c r="J395" s="215">
        <f>K395+L395</f>
        <v>0</v>
      </c>
      <c r="K395" s="215"/>
      <c r="L395" s="215"/>
      <c r="M395" s="215">
        <f t="shared" ref="M395:M396" si="671">N395+O395</f>
        <v>0</v>
      </c>
      <c r="N395" s="215"/>
      <c r="O395" s="215"/>
      <c r="P395" s="6"/>
    </row>
    <row r="396" spans="1:29" ht="42" customHeight="1" x14ac:dyDescent="0.3">
      <c r="A396" s="42"/>
      <c r="B396" s="290" t="s">
        <v>11</v>
      </c>
      <c r="C396" s="291"/>
      <c r="D396" s="340"/>
      <c r="E396" s="414"/>
      <c r="F396" s="49" t="s">
        <v>11</v>
      </c>
      <c r="G396" s="216">
        <f t="shared" si="670"/>
        <v>0</v>
      </c>
      <c r="H396" s="216"/>
      <c r="I396" s="216"/>
      <c r="J396" s="216">
        <f t="shared" ref="J396" si="672">K396+L396</f>
        <v>0</v>
      </c>
      <c r="K396" s="216"/>
      <c r="L396" s="216"/>
      <c r="M396" s="216">
        <f t="shared" si="671"/>
        <v>0</v>
      </c>
      <c r="N396" s="216"/>
      <c r="O396" s="216"/>
      <c r="P396" s="6"/>
    </row>
    <row r="397" spans="1:29" ht="87.75" customHeight="1" x14ac:dyDescent="0.3">
      <c r="A397" s="42"/>
      <c r="B397" s="316" t="s">
        <v>92</v>
      </c>
      <c r="C397" s="317"/>
      <c r="D397" s="298" t="s">
        <v>93</v>
      </c>
      <c r="E397" s="410" t="s">
        <v>751</v>
      </c>
      <c r="F397" s="32"/>
      <c r="G397" s="44">
        <f t="shared" ref="G397:O397" si="673">G398+G399+G400</f>
        <v>13394.95</v>
      </c>
      <c r="H397" s="44">
        <f t="shared" si="673"/>
        <v>9099.19</v>
      </c>
      <c r="I397" s="44">
        <f t="shared" si="673"/>
        <v>4295.76</v>
      </c>
      <c r="J397" s="44">
        <f t="shared" si="673"/>
        <v>13394.95</v>
      </c>
      <c r="K397" s="44">
        <f t="shared" si="673"/>
        <v>9099.19</v>
      </c>
      <c r="L397" s="44">
        <f t="shared" si="673"/>
        <v>4295.76</v>
      </c>
      <c r="M397" s="44">
        <f t="shared" si="673"/>
        <v>9418.2800000000007</v>
      </c>
      <c r="N397" s="44">
        <f t="shared" si="673"/>
        <v>8627.42</v>
      </c>
      <c r="O397" s="44">
        <f t="shared" si="673"/>
        <v>790.86</v>
      </c>
      <c r="P397" s="6"/>
    </row>
    <row r="398" spans="1:29" ht="54" customHeight="1" x14ac:dyDescent="0.35">
      <c r="A398" s="42"/>
      <c r="B398" s="310" t="s">
        <v>9</v>
      </c>
      <c r="C398" s="311"/>
      <c r="D398" s="299"/>
      <c r="E398" s="410"/>
      <c r="F398" s="34" t="s">
        <v>9</v>
      </c>
      <c r="G398" s="27">
        <f>H398+I398</f>
        <v>13394.95</v>
      </c>
      <c r="H398" s="27">
        <v>9099.19</v>
      </c>
      <c r="I398" s="27">
        <v>4295.76</v>
      </c>
      <c r="J398" s="27">
        <f>K398+L398</f>
        <v>13394.95</v>
      </c>
      <c r="K398" s="27">
        <v>9099.19</v>
      </c>
      <c r="L398" s="27">
        <v>4295.76</v>
      </c>
      <c r="M398" s="27">
        <f>N398+O398</f>
        <v>9418.2800000000007</v>
      </c>
      <c r="N398" s="27">
        <v>8627.42</v>
      </c>
      <c r="O398" s="27">
        <v>790.86</v>
      </c>
      <c r="P398" s="6"/>
      <c r="Q398" s="339"/>
      <c r="R398" s="339"/>
      <c r="S398" s="339"/>
      <c r="T398" s="339"/>
      <c r="U398" s="339"/>
      <c r="V398" s="339"/>
      <c r="W398" s="339"/>
      <c r="X398" s="339"/>
      <c r="Y398" s="339"/>
      <c r="Z398" s="339"/>
      <c r="AA398" s="339"/>
      <c r="AB398" s="339"/>
      <c r="AC398" s="339"/>
    </row>
    <row r="399" spans="1:29" ht="68.25" customHeight="1" x14ac:dyDescent="0.3">
      <c r="A399" s="42"/>
      <c r="B399" s="312" t="s">
        <v>10</v>
      </c>
      <c r="C399" s="313"/>
      <c r="D399" s="299"/>
      <c r="E399" s="410"/>
      <c r="F399" s="35" t="s">
        <v>10</v>
      </c>
      <c r="G399" s="27">
        <f t="shared" ref="G399:G400" si="674">H399+I399</f>
        <v>0</v>
      </c>
      <c r="H399" s="27">
        <v>0</v>
      </c>
      <c r="I399" s="27">
        <v>0</v>
      </c>
      <c r="J399" s="27">
        <f t="shared" ref="J399:J400" si="675">K399+L399</f>
        <v>0</v>
      </c>
      <c r="K399" s="27">
        <v>0</v>
      </c>
      <c r="L399" s="27">
        <v>0</v>
      </c>
      <c r="M399" s="27">
        <f t="shared" ref="M399:M400" si="676">N399+O399</f>
        <v>0</v>
      </c>
      <c r="N399" s="27">
        <v>0</v>
      </c>
      <c r="O399" s="27">
        <v>0</v>
      </c>
      <c r="P399" s="6"/>
    </row>
    <row r="400" spans="1:29" ht="106.5" customHeight="1" x14ac:dyDescent="0.3">
      <c r="A400" s="42"/>
      <c r="B400" s="310" t="s">
        <v>11</v>
      </c>
      <c r="C400" s="311"/>
      <c r="D400" s="300"/>
      <c r="E400" s="410"/>
      <c r="F400" s="34" t="s">
        <v>11</v>
      </c>
      <c r="G400" s="27">
        <f t="shared" si="674"/>
        <v>0</v>
      </c>
      <c r="H400" s="27">
        <v>0</v>
      </c>
      <c r="I400" s="27">
        <v>0</v>
      </c>
      <c r="J400" s="27">
        <f t="shared" si="675"/>
        <v>0</v>
      </c>
      <c r="K400" s="27">
        <v>0</v>
      </c>
      <c r="L400" s="27">
        <v>0</v>
      </c>
      <c r="M400" s="27">
        <f t="shared" si="676"/>
        <v>0</v>
      </c>
      <c r="N400" s="27">
        <v>0</v>
      </c>
      <c r="O400" s="27">
        <v>0</v>
      </c>
      <c r="P400" s="6"/>
    </row>
    <row r="401" spans="1:16" ht="35.25" customHeight="1" x14ac:dyDescent="0.3">
      <c r="A401" s="42"/>
      <c r="B401" s="308" t="s">
        <v>119</v>
      </c>
      <c r="C401" s="309"/>
      <c r="D401" s="335" t="s">
        <v>95</v>
      </c>
      <c r="E401" s="338"/>
      <c r="F401" s="43"/>
      <c r="G401" s="44">
        <f t="shared" ref="G401:O401" si="677">G402+G403+G404</f>
        <v>1300</v>
      </c>
      <c r="H401" s="44">
        <f t="shared" si="677"/>
        <v>1300</v>
      </c>
      <c r="I401" s="44">
        <f t="shared" si="677"/>
        <v>0</v>
      </c>
      <c r="J401" s="44">
        <f t="shared" si="677"/>
        <v>1300</v>
      </c>
      <c r="K401" s="44">
        <f t="shared" si="677"/>
        <v>1300</v>
      </c>
      <c r="L401" s="44">
        <f t="shared" si="677"/>
        <v>0</v>
      </c>
      <c r="M401" s="44">
        <f t="shared" si="677"/>
        <v>797.41000000000008</v>
      </c>
      <c r="N401" s="44">
        <f t="shared" si="677"/>
        <v>797.41000000000008</v>
      </c>
      <c r="O401" s="44">
        <f t="shared" si="677"/>
        <v>0</v>
      </c>
      <c r="P401" s="6"/>
    </row>
    <row r="402" spans="1:16" ht="35.25" customHeight="1" x14ac:dyDescent="0.3">
      <c r="A402" s="42"/>
      <c r="B402" s="318" t="s">
        <v>9</v>
      </c>
      <c r="C402" s="319"/>
      <c r="D402" s="336"/>
      <c r="E402" s="338"/>
      <c r="F402" s="45" t="s">
        <v>9</v>
      </c>
      <c r="G402" s="27">
        <f>H402+I402</f>
        <v>1300</v>
      </c>
      <c r="H402" s="27">
        <f>H406+H410+H414</f>
        <v>1300</v>
      </c>
      <c r="I402" s="27">
        <f>I406+I410+I414</f>
        <v>0</v>
      </c>
      <c r="J402" s="27">
        <f>K402+L402</f>
        <v>1300</v>
      </c>
      <c r="K402" s="27">
        <f>K406+K410+K414</f>
        <v>1300</v>
      </c>
      <c r="L402" s="27">
        <f>L406+L410+L414</f>
        <v>0</v>
      </c>
      <c r="M402" s="27">
        <f>N402+O402</f>
        <v>797.41000000000008</v>
      </c>
      <c r="N402" s="27">
        <f>N406+N410+N414</f>
        <v>797.41000000000008</v>
      </c>
      <c r="O402" s="27">
        <f>O406+O410+O414</f>
        <v>0</v>
      </c>
      <c r="P402" s="6"/>
    </row>
    <row r="403" spans="1:16" ht="35.25" customHeight="1" x14ac:dyDescent="0.3">
      <c r="A403" s="42"/>
      <c r="B403" s="320" t="s">
        <v>10</v>
      </c>
      <c r="C403" s="321"/>
      <c r="D403" s="336"/>
      <c r="E403" s="338"/>
      <c r="F403" s="46" t="s">
        <v>10</v>
      </c>
      <c r="G403" s="27">
        <f t="shared" ref="G403:G404" si="678">H403+I403</f>
        <v>0</v>
      </c>
      <c r="H403" s="27">
        <f t="shared" ref="H403:I403" si="679">H407+H411+H415</f>
        <v>0</v>
      </c>
      <c r="I403" s="27">
        <f t="shared" si="679"/>
        <v>0</v>
      </c>
      <c r="J403" s="27">
        <f t="shared" ref="J403:J404" si="680">K403+L403</f>
        <v>0</v>
      </c>
      <c r="K403" s="27">
        <f t="shared" ref="K403:L403" si="681">K407+K411+K415</f>
        <v>0</v>
      </c>
      <c r="L403" s="27">
        <f t="shared" si="681"/>
        <v>0</v>
      </c>
      <c r="M403" s="27">
        <f t="shared" ref="M403:M404" si="682">N403+O403</f>
        <v>0</v>
      </c>
      <c r="N403" s="27">
        <f t="shared" ref="N403:O403" si="683">N407+N411+N415</f>
        <v>0</v>
      </c>
      <c r="O403" s="27">
        <f t="shared" si="683"/>
        <v>0</v>
      </c>
      <c r="P403" s="6"/>
    </row>
    <row r="404" spans="1:16" ht="35.25" customHeight="1" x14ac:dyDescent="0.3">
      <c r="A404" s="42"/>
      <c r="B404" s="318" t="s">
        <v>11</v>
      </c>
      <c r="C404" s="319"/>
      <c r="D404" s="337"/>
      <c r="E404" s="338"/>
      <c r="F404" s="45" t="s">
        <v>11</v>
      </c>
      <c r="G404" s="27">
        <f t="shared" si="678"/>
        <v>0</v>
      </c>
      <c r="H404" s="27">
        <f t="shared" ref="H404:I404" si="684">H408+H412+H416</f>
        <v>0</v>
      </c>
      <c r="I404" s="27">
        <f t="shared" si="684"/>
        <v>0</v>
      </c>
      <c r="J404" s="27">
        <f t="shared" si="680"/>
        <v>0</v>
      </c>
      <c r="K404" s="27">
        <f t="shared" ref="K404:L404" si="685">K408+K412+K416</f>
        <v>0</v>
      </c>
      <c r="L404" s="27">
        <f t="shared" si="685"/>
        <v>0</v>
      </c>
      <c r="M404" s="27">
        <f t="shared" si="682"/>
        <v>0</v>
      </c>
      <c r="N404" s="27">
        <f t="shared" ref="N404:O404" si="686">N408+N412+N416</f>
        <v>0</v>
      </c>
      <c r="O404" s="27">
        <f t="shared" si="686"/>
        <v>0</v>
      </c>
      <c r="P404" s="6"/>
    </row>
    <row r="405" spans="1:16" ht="69.75" customHeight="1" x14ac:dyDescent="0.3">
      <c r="A405" s="42"/>
      <c r="B405" s="292" t="s">
        <v>120</v>
      </c>
      <c r="C405" s="293"/>
      <c r="D405" s="340"/>
      <c r="E405" s="341" t="s">
        <v>708</v>
      </c>
      <c r="F405" s="47"/>
      <c r="G405" s="215">
        <f>G406+G407+G408</f>
        <v>100</v>
      </c>
      <c r="H405" s="215">
        <f t="shared" ref="H405:I405" si="687">H406+H407+H408</f>
        <v>100</v>
      </c>
      <c r="I405" s="215">
        <f t="shared" si="687"/>
        <v>0</v>
      </c>
      <c r="J405" s="215">
        <f>J406+J407+J408</f>
        <v>100</v>
      </c>
      <c r="K405" s="215">
        <f t="shared" ref="K405:L405" si="688">K406+K407+K408</f>
        <v>100</v>
      </c>
      <c r="L405" s="215">
        <f t="shared" si="688"/>
        <v>0</v>
      </c>
      <c r="M405" s="215">
        <f>M406+M407+M408</f>
        <v>6.74</v>
      </c>
      <c r="N405" s="215">
        <f t="shared" ref="N405:O405" si="689">N406+N407+N408</f>
        <v>6.74</v>
      </c>
      <c r="O405" s="215">
        <f t="shared" si="689"/>
        <v>0</v>
      </c>
      <c r="P405" s="6"/>
    </row>
    <row r="406" spans="1:16" ht="35.25" customHeight="1" x14ac:dyDescent="0.3">
      <c r="A406" s="42"/>
      <c r="B406" s="290" t="s">
        <v>9</v>
      </c>
      <c r="C406" s="291"/>
      <c r="D406" s="340"/>
      <c r="E406" s="341"/>
      <c r="F406" s="47" t="s">
        <v>9</v>
      </c>
      <c r="G406" s="215">
        <f>H406+I406</f>
        <v>100</v>
      </c>
      <c r="H406" s="215">
        <v>100</v>
      </c>
      <c r="I406" s="215">
        <v>0</v>
      </c>
      <c r="J406" s="215">
        <f>K406+L406</f>
        <v>100</v>
      </c>
      <c r="K406" s="215">
        <v>100</v>
      </c>
      <c r="L406" s="215">
        <v>0</v>
      </c>
      <c r="M406" s="215">
        <f>N406+O406</f>
        <v>6.74</v>
      </c>
      <c r="N406" s="215">
        <v>6.74</v>
      </c>
      <c r="O406" s="215">
        <v>0</v>
      </c>
      <c r="P406" s="6"/>
    </row>
    <row r="407" spans="1:16" ht="35.25" customHeight="1" x14ac:dyDescent="0.3">
      <c r="A407" s="42"/>
      <c r="B407" s="288" t="s">
        <v>10</v>
      </c>
      <c r="C407" s="289"/>
      <c r="D407" s="340"/>
      <c r="E407" s="341"/>
      <c r="F407" s="48" t="s">
        <v>10</v>
      </c>
      <c r="G407" s="215">
        <f t="shared" ref="G407:G408" si="690">H407+I407</f>
        <v>0</v>
      </c>
      <c r="H407" s="215"/>
      <c r="I407" s="215"/>
      <c r="J407" s="215">
        <f>K407+L407</f>
        <v>0</v>
      </c>
      <c r="K407" s="215"/>
      <c r="L407" s="215"/>
      <c r="M407" s="215">
        <f t="shared" ref="M407:M408" si="691">N407+O407</f>
        <v>0</v>
      </c>
      <c r="N407" s="215"/>
      <c r="O407" s="215"/>
      <c r="P407" s="6"/>
    </row>
    <row r="408" spans="1:16" ht="35.25" customHeight="1" x14ac:dyDescent="0.3">
      <c r="A408" s="42"/>
      <c r="B408" s="290" t="s">
        <v>11</v>
      </c>
      <c r="C408" s="291"/>
      <c r="D408" s="340"/>
      <c r="E408" s="341"/>
      <c r="F408" s="49" t="s">
        <v>11</v>
      </c>
      <c r="G408" s="216">
        <f t="shared" si="690"/>
        <v>0</v>
      </c>
      <c r="H408" s="216"/>
      <c r="I408" s="216"/>
      <c r="J408" s="216">
        <f t="shared" ref="J408" si="692">K408+L408</f>
        <v>0</v>
      </c>
      <c r="K408" s="216"/>
      <c r="L408" s="216"/>
      <c r="M408" s="216">
        <f t="shared" si="691"/>
        <v>0</v>
      </c>
      <c r="N408" s="216"/>
      <c r="O408" s="216"/>
      <c r="P408" s="6"/>
    </row>
    <row r="409" spans="1:16" ht="90.75" customHeight="1" x14ac:dyDescent="0.3">
      <c r="A409" s="42"/>
      <c r="B409" s="292" t="s">
        <v>121</v>
      </c>
      <c r="C409" s="293"/>
      <c r="D409" s="340"/>
      <c r="E409" s="341" t="s">
        <v>707</v>
      </c>
      <c r="F409" s="47"/>
      <c r="G409" s="215">
        <f>G410+G411+G412</f>
        <v>800</v>
      </c>
      <c r="H409" s="215">
        <f t="shared" ref="H409:I409" si="693">H410+H411+H412</f>
        <v>800</v>
      </c>
      <c r="I409" s="215">
        <f t="shared" si="693"/>
        <v>0</v>
      </c>
      <c r="J409" s="215">
        <f>J410+J411+J412</f>
        <v>800</v>
      </c>
      <c r="K409" s="215">
        <f t="shared" ref="K409:L409" si="694">K410+K411+K412</f>
        <v>800</v>
      </c>
      <c r="L409" s="215">
        <f t="shared" si="694"/>
        <v>0</v>
      </c>
      <c r="M409" s="215">
        <f>M410+M411+M412</f>
        <v>521.83000000000004</v>
      </c>
      <c r="N409" s="215">
        <f t="shared" ref="N409:O409" si="695">N410+N411+N412</f>
        <v>521.83000000000004</v>
      </c>
      <c r="O409" s="215">
        <f t="shared" si="695"/>
        <v>0</v>
      </c>
      <c r="P409" s="6"/>
    </row>
    <row r="410" spans="1:16" ht="35.25" customHeight="1" x14ac:dyDescent="0.3">
      <c r="A410" s="42"/>
      <c r="B410" s="290" t="s">
        <v>9</v>
      </c>
      <c r="C410" s="291"/>
      <c r="D410" s="340"/>
      <c r="E410" s="341"/>
      <c r="F410" s="47" t="s">
        <v>9</v>
      </c>
      <c r="G410" s="215">
        <f>H410+I410</f>
        <v>800</v>
      </c>
      <c r="H410" s="215">
        <v>800</v>
      </c>
      <c r="I410" s="215">
        <v>0</v>
      </c>
      <c r="J410" s="215">
        <f>K410+L410</f>
        <v>800</v>
      </c>
      <c r="K410" s="215">
        <v>800</v>
      </c>
      <c r="L410" s="215">
        <v>0</v>
      </c>
      <c r="M410" s="215">
        <f>N410+O410</f>
        <v>521.83000000000004</v>
      </c>
      <c r="N410" s="215">
        <v>521.83000000000004</v>
      </c>
      <c r="O410" s="215">
        <v>0</v>
      </c>
      <c r="P410" s="6"/>
    </row>
    <row r="411" spans="1:16" ht="35.25" customHeight="1" x14ac:dyDescent="0.3">
      <c r="A411" s="42"/>
      <c r="B411" s="288" t="s">
        <v>10</v>
      </c>
      <c r="C411" s="289"/>
      <c r="D411" s="340"/>
      <c r="E411" s="341"/>
      <c r="F411" s="48" t="s">
        <v>10</v>
      </c>
      <c r="G411" s="215">
        <f t="shared" ref="G411:G412" si="696">H411+I411</f>
        <v>0</v>
      </c>
      <c r="H411" s="215"/>
      <c r="I411" s="215"/>
      <c r="J411" s="215">
        <f>K411+L411</f>
        <v>0</v>
      </c>
      <c r="K411" s="215"/>
      <c r="L411" s="215"/>
      <c r="M411" s="215">
        <f t="shared" ref="M411:M412" si="697">N411+O411</f>
        <v>0</v>
      </c>
      <c r="N411" s="215"/>
      <c r="O411" s="215"/>
      <c r="P411" s="6"/>
    </row>
    <row r="412" spans="1:16" ht="35.25" customHeight="1" x14ac:dyDescent="0.3">
      <c r="A412" s="42"/>
      <c r="B412" s="290" t="s">
        <v>11</v>
      </c>
      <c r="C412" s="291"/>
      <c r="D412" s="340"/>
      <c r="E412" s="341"/>
      <c r="F412" s="49" t="s">
        <v>11</v>
      </c>
      <c r="G412" s="216">
        <f t="shared" si="696"/>
        <v>0</v>
      </c>
      <c r="H412" s="216"/>
      <c r="I412" s="216"/>
      <c r="J412" s="216">
        <f t="shared" ref="J412" si="698">K412+L412</f>
        <v>0</v>
      </c>
      <c r="K412" s="216"/>
      <c r="L412" s="216"/>
      <c r="M412" s="216">
        <f t="shared" si="697"/>
        <v>0</v>
      </c>
      <c r="N412" s="216"/>
      <c r="O412" s="216"/>
      <c r="P412" s="6"/>
    </row>
    <row r="413" spans="1:16" ht="77.25" customHeight="1" x14ac:dyDescent="0.3">
      <c r="A413" s="42"/>
      <c r="B413" s="292" t="s">
        <v>122</v>
      </c>
      <c r="C413" s="293"/>
      <c r="D413" s="340"/>
      <c r="E413" s="341" t="s">
        <v>709</v>
      </c>
      <c r="F413" s="47"/>
      <c r="G413" s="215">
        <f>G414+G415+G416</f>
        <v>400</v>
      </c>
      <c r="H413" s="215">
        <f t="shared" ref="H413:I413" si="699">H414+H415+H416</f>
        <v>400</v>
      </c>
      <c r="I413" s="215">
        <f t="shared" si="699"/>
        <v>0</v>
      </c>
      <c r="J413" s="215">
        <f>J414+J415+J416</f>
        <v>400</v>
      </c>
      <c r="K413" s="215">
        <f t="shared" ref="K413:L413" si="700">K414+K415+K416</f>
        <v>400</v>
      </c>
      <c r="L413" s="215">
        <f t="shared" si="700"/>
        <v>0</v>
      </c>
      <c r="M413" s="215">
        <f>M414+M415+M416</f>
        <v>268.83999999999997</v>
      </c>
      <c r="N413" s="215">
        <f t="shared" ref="N413:O413" si="701">N414+N415+N416</f>
        <v>268.83999999999997</v>
      </c>
      <c r="O413" s="215">
        <f t="shared" si="701"/>
        <v>0</v>
      </c>
      <c r="P413" s="6"/>
    </row>
    <row r="414" spans="1:16" ht="35.25" customHeight="1" x14ac:dyDescent="0.3">
      <c r="A414" s="42"/>
      <c r="B414" s="290" t="s">
        <v>9</v>
      </c>
      <c r="C414" s="291"/>
      <c r="D414" s="340"/>
      <c r="E414" s="341"/>
      <c r="F414" s="47" t="s">
        <v>9</v>
      </c>
      <c r="G414" s="215">
        <f>H414+I414</f>
        <v>400</v>
      </c>
      <c r="H414" s="215">
        <v>400</v>
      </c>
      <c r="I414" s="215">
        <v>0</v>
      </c>
      <c r="J414" s="215">
        <f>K414+L414</f>
        <v>400</v>
      </c>
      <c r="K414" s="215">
        <v>400</v>
      </c>
      <c r="L414" s="215">
        <v>0</v>
      </c>
      <c r="M414" s="215">
        <f>N414+O414</f>
        <v>268.83999999999997</v>
      </c>
      <c r="N414" s="215">
        <v>268.83999999999997</v>
      </c>
      <c r="O414" s="215">
        <v>0</v>
      </c>
      <c r="P414" s="6"/>
    </row>
    <row r="415" spans="1:16" ht="35.25" customHeight="1" x14ac:dyDescent="0.3">
      <c r="A415" s="42"/>
      <c r="B415" s="288" t="s">
        <v>10</v>
      </c>
      <c r="C415" s="289"/>
      <c r="D415" s="340"/>
      <c r="E415" s="341"/>
      <c r="F415" s="48" t="s">
        <v>10</v>
      </c>
      <c r="G415" s="215">
        <f t="shared" ref="G415:G416" si="702">H415+I415</f>
        <v>0</v>
      </c>
      <c r="H415" s="215"/>
      <c r="I415" s="215"/>
      <c r="J415" s="215">
        <f>K415+L415</f>
        <v>0</v>
      </c>
      <c r="K415" s="215"/>
      <c r="L415" s="215"/>
      <c r="M415" s="215">
        <f t="shared" ref="M415:M416" si="703">N415+O415</f>
        <v>0</v>
      </c>
      <c r="N415" s="215"/>
      <c r="O415" s="215"/>
      <c r="P415" s="6"/>
    </row>
    <row r="416" spans="1:16" ht="35.25" customHeight="1" x14ac:dyDescent="0.3">
      <c r="A416" s="42"/>
      <c r="B416" s="290" t="s">
        <v>11</v>
      </c>
      <c r="C416" s="291"/>
      <c r="D416" s="340"/>
      <c r="E416" s="341"/>
      <c r="F416" s="49" t="s">
        <v>11</v>
      </c>
      <c r="G416" s="216">
        <f t="shared" si="702"/>
        <v>0</v>
      </c>
      <c r="H416" s="216"/>
      <c r="I416" s="216"/>
      <c r="J416" s="216">
        <f t="shared" ref="J416" si="704">K416+L416</f>
        <v>0</v>
      </c>
      <c r="K416" s="216"/>
      <c r="L416" s="216"/>
      <c r="M416" s="216">
        <f t="shared" si="703"/>
        <v>0</v>
      </c>
      <c r="N416" s="216"/>
      <c r="O416" s="216"/>
      <c r="P416" s="6"/>
    </row>
    <row r="417" spans="1:16" ht="35.25" customHeight="1" x14ac:dyDescent="0.3">
      <c r="A417" s="42"/>
      <c r="B417" s="308" t="s">
        <v>123</v>
      </c>
      <c r="C417" s="309"/>
      <c r="D417" s="298" t="s">
        <v>96</v>
      </c>
      <c r="E417" s="342" t="s">
        <v>752</v>
      </c>
      <c r="F417" s="32"/>
      <c r="G417" s="44">
        <f t="shared" ref="G417:O417" si="705">G418+G419+G420</f>
        <v>4300</v>
      </c>
      <c r="H417" s="44">
        <f t="shared" si="705"/>
        <v>0</v>
      </c>
      <c r="I417" s="44">
        <f t="shared" si="705"/>
        <v>4300</v>
      </c>
      <c r="J417" s="44">
        <f t="shared" si="705"/>
        <v>4249.7</v>
      </c>
      <c r="K417" s="44">
        <f t="shared" si="705"/>
        <v>0</v>
      </c>
      <c r="L417" s="44">
        <f t="shared" si="705"/>
        <v>4249.7</v>
      </c>
      <c r="M417" s="44">
        <f t="shared" si="705"/>
        <v>4200.53</v>
      </c>
      <c r="N417" s="44">
        <f t="shared" si="705"/>
        <v>0</v>
      </c>
      <c r="O417" s="44">
        <f t="shared" si="705"/>
        <v>4200.53</v>
      </c>
      <c r="P417" s="6"/>
    </row>
    <row r="418" spans="1:16" ht="35.25" customHeight="1" x14ac:dyDescent="0.3">
      <c r="A418" s="42"/>
      <c r="B418" s="310" t="s">
        <v>9</v>
      </c>
      <c r="C418" s="311"/>
      <c r="D418" s="299"/>
      <c r="E418" s="342"/>
      <c r="F418" s="34" t="s">
        <v>9</v>
      </c>
      <c r="G418" s="27">
        <f>H418+I418</f>
        <v>4300</v>
      </c>
      <c r="H418" s="27">
        <v>0</v>
      </c>
      <c r="I418" s="27">
        <v>4300</v>
      </c>
      <c r="J418" s="27">
        <f>K418+L418</f>
        <v>4249.7</v>
      </c>
      <c r="K418" s="27">
        <v>0</v>
      </c>
      <c r="L418" s="27">
        <v>4249.7</v>
      </c>
      <c r="M418" s="27">
        <f>N418+O418</f>
        <v>4200.53</v>
      </c>
      <c r="N418" s="27">
        <v>0</v>
      </c>
      <c r="O418" s="27">
        <v>4200.53</v>
      </c>
      <c r="P418" s="6"/>
    </row>
    <row r="419" spans="1:16" ht="35.25" customHeight="1" x14ac:dyDescent="0.3">
      <c r="A419" s="42"/>
      <c r="B419" s="312" t="s">
        <v>10</v>
      </c>
      <c r="C419" s="313"/>
      <c r="D419" s="299"/>
      <c r="E419" s="342"/>
      <c r="F419" s="35" t="s">
        <v>10</v>
      </c>
      <c r="G419" s="27">
        <f t="shared" ref="G419:G420" si="706">H419+I419</f>
        <v>0</v>
      </c>
      <c r="H419" s="27">
        <f t="shared" ref="H419:I419" si="707">H423+H427</f>
        <v>0</v>
      </c>
      <c r="I419" s="27">
        <f t="shared" si="707"/>
        <v>0</v>
      </c>
      <c r="J419" s="27">
        <f t="shared" ref="J419:J420" si="708">K419+L419</f>
        <v>0</v>
      </c>
      <c r="K419" s="27">
        <f t="shared" ref="K419" si="709">K423+K427</f>
        <v>0</v>
      </c>
      <c r="L419" s="27">
        <v>0</v>
      </c>
      <c r="M419" s="27">
        <f>N419+O419</f>
        <v>0</v>
      </c>
      <c r="N419" s="27">
        <f t="shared" ref="N419" si="710">N423+N427</f>
        <v>0</v>
      </c>
      <c r="O419" s="27">
        <v>0</v>
      </c>
      <c r="P419" s="6"/>
    </row>
    <row r="420" spans="1:16" ht="126.75" customHeight="1" x14ac:dyDescent="0.3">
      <c r="A420" s="42"/>
      <c r="B420" s="310" t="s">
        <v>11</v>
      </c>
      <c r="C420" s="311"/>
      <c r="D420" s="300"/>
      <c r="E420" s="342"/>
      <c r="F420" s="34" t="s">
        <v>11</v>
      </c>
      <c r="G420" s="27">
        <f t="shared" si="706"/>
        <v>0</v>
      </c>
      <c r="H420" s="27">
        <f t="shared" ref="H420:I420" si="711">H424+H428</f>
        <v>0</v>
      </c>
      <c r="I420" s="27">
        <f t="shared" si="711"/>
        <v>0</v>
      </c>
      <c r="J420" s="27">
        <f t="shared" si="708"/>
        <v>0</v>
      </c>
      <c r="K420" s="27">
        <f t="shared" ref="K420" si="712">K424+K428</f>
        <v>0</v>
      </c>
      <c r="L420" s="27">
        <v>0</v>
      </c>
      <c r="M420" s="27">
        <f t="shared" ref="M420" si="713">N420+O420</f>
        <v>0</v>
      </c>
      <c r="N420" s="27">
        <f t="shared" ref="N420:O420" si="714">N424+N428</f>
        <v>0</v>
      </c>
      <c r="O420" s="27">
        <f t="shared" si="714"/>
        <v>0</v>
      </c>
      <c r="P420" s="6"/>
    </row>
    <row r="421" spans="1:16" ht="35.25" customHeight="1" x14ac:dyDescent="0.3">
      <c r="A421" s="42"/>
      <c r="B421" s="308" t="s">
        <v>124</v>
      </c>
      <c r="C421" s="309"/>
      <c r="D421" s="335" t="s">
        <v>97</v>
      </c>
      <c r="E421" s="414" t="s">
        <v>753</v>
      </c>
      <c r="F421" s="43"/>
      <c r="G421" s="44">
        <f t="shared" ref="G421:O421" si="715">G422+G423+G424</f>
        <v>15000</v>
      </c>
      <c r="H421" s="44">
        <f t="shared" si="715"/>
        <v>4026.8</v>
      </c>
      <c r="I421" s="44">
        <f t="shared" si="715"/>
        <v>10973.2</v>
      </c>
      <c r="J421" s="44">
        <f t="shared" si="715"/>
        <v>15000</v>
      </c>
      <c r="K421" s="44">
        <f t="shared" si="715"/>
        <v>4026.8</v>
      </c>
      <c r="L421" s="44">
        <f t="shared" si="715"/>
        <v>10973.2</v>
      </c>
      <c r="M421" s="44">
        <f t="shared" si="715"/>
        <v>15000</v>
      </c>
      <c r="N421" s="44">
        <f t="shared" si="715"/>
        <v>4026.8</v>
      </c>
      <c r="O421" s="44">
        <f t="shared" si="715"/>
        <v>10973.2</v>
      </c>
      <c r="P421" s="6"/>
    </row>
    <row r="422" spans="1:16" ht="35.25" customHeight="1" x14ac:dyDescent="0.3">
      <c r="A422" s="42"/>
      <c r="B422" s="318" t="s">
        <v>9</v>
      </c>
      <c r="C422" s="319"/>
      <c r="D422" s="336"/>
      <c r="E422" s="414"/>
      <c r="F422" s="45" t="s">
        <v>9</v>
      </c>
      <c r="G422" s="27">
        <f>H422+I422</f>
        <v>15000</v>
      </c>
      <c r="H422" s="27">
        <v>4026.8</v>
      </c>
      <c r="I422" s="27">
        <v>10973.2</v>
      </c>
      <c r="J422" s="27">
        <f>K422+L422</f>
        <v>15000</v>
      </c>
      <c r="K422" s="27">
        <v>4026.8</v>
      </c>
      <c r="L422" s="27">
        <v>10973.2</v>
      </c>
      <c r="M422" s="27">
        <f>N422+O422</f>
        <v>15000</v>
      </c>
      <c r="N422" s="27">
        <f>0+4026.8</f>
        <v>4026.8</v>
      </c>
      <c r="O422" s="27">
        <f>15000-4026.8</f>
        <v>10973.2</v>
      </c>
      <c r="P422" s="6"/>
    </row>
    <row r="423" spans="1:16" ht="40.5" x14ac:dyDescent="0.3">
      <c r="A423" s="42"/>
      <c r="B423" s="320" t="s">
        <v>10</v>
      </c>
      <c r="C423" s="321"/>
      <c r="D423" s="336"/>
      <c r="E423" s="414"/>
      <c r="F423" s="46" t="s">
        <v>10</v>
      </c>
      <c r="G423" s="27">
        <f t="shared" ref="G423:G424" si="716">H423+I423</f>
        <v>0</v>
      </c>
      <c r="H423" s="27">
        <f t="shared" ref="H423" si="717">H427+H431</f>
        <v>0</v>
      </c>
      <c r="I423" s="27">
        <v>0</v>
      </c>
      <c r="J423" s="27">
        <f t="shared" ref="J423:J424" si="718">K423+L423</f>
        <v>0</v>
      </c>
      <c r="K423" s="27">
        <f t="shared" ref="K423" si="719">K427+K431</f>
        <v>0</v>
      </c>
      <c r="L423" s="27">
        <v>0</v>
      </c>
      <c r="M423" s="27">
        <f>N423+O423</f>
        <v>0</v>
      </c>
      <c r="N423" s="27">
        <f t="shared" ref="N423" si="720">N427+N431</f>
        <v>0</v>
      </c>
      <c r="O423" s="27">
        <v>0</v>
      </c>
      <c r="P423" s="6"/>
    </row>
    <row r="424" spans="1:16" ht="35.25" customHeight="1" x14ac:dyDescent="0.3">
      <c r="A424" s="42"/>
      <c r="B424" s="318" t="s">
        <v>11</v>
      </c>
      <c r="C424" s="319"/>
      <c r="D424" s="337"/>
      <c r="E424" s="414"/>
      <c r="F424" s="45" t="s">
        <v>11</v>
      </c>
      <c r="G424" s="27">
        <f t="shared" si="716"/>
        <v>0</v>
      </c>
      <c r="H424" s="27">
        <f t="shared" ref="H424:I424" si="721">H428+H432</f>
        <v>0</v>
      </c>
      <c r="I424" s="27">
        <f t="shared" si="721"/>
        <v>0</v>
      </c>
      <c r="J424" s="27">
        <f t="shared" si="718"/>
        <v>0</v>
      </c>
      <c r="K424" s="27">
        <f t="shared" ref="K424" si="722">K428+K432</f>
        <v>0</v>
      </c>
      <c r="L424" s="27">
        <v>0</v>
      </c>
      <c r="M424" s="27">
        <f t="shared" ref="M424" si="723">N424+O424</f>
        <v>0</v>
      </c>
      <c r="N424" s="27">
        <f t="shared" ref="N424:O424" si="724">N428+N432</f>
        <v>0</v>
      </c>
      <c r="O424" s="27">
        <f t="shared" si="724"/>
        <v>0</v>
      </c>
      <c r="P424" s="6"/>
    </row>
    <row r="425" spans="1:16" ht="35.25" customHeight="1" x14ac:dyDescent="0.3">
      <c r="A425" s="42"/>
      <c r="B425" s="308" t="s">
        <v>125</v>
      </c>
      <c r="C425" s="309"/>
      <c r="D425" s="335" t="s">
        <v>98</v>
      </c>
      <c r="E425" s="422" t="s">
        <v>754</v>
      </c>
      <c r="F425" s="43"/>
      <c r="G425" s="44">
        <f t="shared" ref="G425:O425" si="725">G426+G427+G428</f>
        <v>400</v>
      </c>
      <c r="H425" s="44">
        <f t="shared" si="725"/>
        <v>400</v>
      </c>
      <c r="I425" s="44">
        <f t="shared" si="725"/>
        <v>0</v>
      </c>
      <c r="J425" s="44">
        <f t="shared" si="725"/>
        <v>400</v>
      </c>
      <c r="K425" s="44">
        <f t="shared" si="725"/>
        <v>400</v>
      </c>
      <c r="L425" s="44">
        <f t="shared" si="725"/>
        <v>0</v>
      </c>
      <c r="M425" s="44">
        <f t="shared" si="725"/>
        <v>398.87</v>
      </c>
      <c r="N425" s="44">
        <f t="shared" si="725"/>
        <v>398.87</v>
      </c>
      <c r="O425" s="44">
        <f t="shared" si="725"/>
        <v>0</v>
      </c>
      <c r="P425" s="6"/>
    </row>
    <row r="426" spans="1:16" ht="35.25" customHeight="1" x14ac:dyDescent="0.3">
      <c r="A426" s="42"/>
      <c r="B426" s="318" t="s">
        <v>9</v>
      </c>
      <c r="C426" s="319"/>
      <c r="D426" s="336"/>
      <c r="E426" s="422"/>
      <c r="F426" s="45" t="s">
        <v>9</v>
      </c>
      <c r="G426" s="27">
        <f>H426+I426</f>
        <v>400</v>
      </c>
      <c r="H426" s="27">
        <v>400</v>
      </c>
      <c r="I426" s="27">
        <v>0</v>
      </c>
      <c r="J426" s="27">
        <f>K426+L426</f>
        <v>400</v>
      </c>
      <c r="K426" s="27">
        <v>400</v>
      </c>
      <c r="L426" s="27">
        <v>0</v>
      </c>
      <c r="M426" s="27">
        <f>N426+O426</f>
        <v>398.87</v>
      </c>
      <c r="N426" s="27">
        <v>398.87</v>
      </c>
      <c r="O426" s="27">
        <v>0</v>
      </c>
      <c r="P426" s="6"/>
    </row>
    <row r="427" spans="1:16" ht="35.25" customHeight="1" x14ac:dyDescent="0.3">
      <c r="A427" s="42"/>
      <c r="B427" s="320" t="s">
        <v>10</v>
      </c>
      <c r="C427" s="321"/>
      <c r="D427" s="336"/>
      <c r="E427" s="422"/>
      <c r="F427" s="46" t="s">
        <v>10</v>
      </c>
      <c r="G427" s="27">
        <f t="shared" ref="G427:G428" si="726">H427+I427</f>
        <v>0</v>
      </c>
      <c r="H427" s="27">
        <f t="shared" ref="H427" si="727">H431+H435</f>
        <v>0</v>
      </c>
      <c r="I427" s="27">
        <v>0</v>
      </c>
      <c r="J427" s="27">
        <f t="shared" ref="J427:J428" si="728">K427+L427</f>
        <v>0</v>
      </c>
      <c r="K427" s="27">
        <f t="shared" ref="K427" si="729">K431+K435</f>
        <v>0</v>
      </c>
      <c r="L427" s="27">
        <v>0</v>
      </c>
      <c r="M427" s="27">
        <f t="shared" ref="M427:M428" si="730">N427+O427</f>
        <v>0</v>
      </c>
      <c r="N427" s="27">
        <f t="shared" ref="N427" si="731">N431+N435</f>
        <v>0</v>
      </c>
      <c r="O427" s="27">
        <v>0</v>
      </c>
      <c r="P427" s="6"/>
    </row>
    <row r="428" spans="1:16" ht="48.75" customHeight="1" x14ac:dyDescent="0.3">
      <c r="A428" s="42"/>
      <c r="B428" s="318" t="s">
        <v>11</v>
      </c>
      <c r="C428" s="319"/>
      <c r="D428" s="337"/>
      <c r="E428" s="422"/>
      <c r="F428" s="45" t="s">
        <v>11</v>
      </c>
      <c r="G428" s="27">
        <f t="shared" si="726"/>
        <v>0</v>
      </c>
      <c r="H428" s="27">
        <f t="shared" ref="H428:I428" si="732">H432+H436</f>
        <v>0</v>
      </c>
      <c r="I428" s="27">
        <f t="shared" si="732"/>
        <v>0</v>
      </c>
      <c r="J428" s="27">
        <f t="shared" si="728"/>
        <v>0</v>
      </c>
      <c r="K428" s="27">
        <f t="shared" ref="K428" si="733">K432+K436</f>
        <v>0</v>
      </c>
      <c r="L428" s="27">
        <v>0</v>
      </c>
      <c r="M428" s="27">
        <f t="shared" si="730"/>
        <v>0</v>
      </c>
      <c r="N428" s="27">
        <f t="shared" ref="N428:O428" si="734">N432+N436</f>
        <v>0</v>
      </c>
      <c r="O428" s="27">
        <f t="shared" si="734"/>
        <v>0</v>
      </c>
      <c r="P428" s="6"/>
    </row>
    <row r="429" spans="1:16" ht="35.25" customHeight="1" x14ac:dyDescent="0.3">
      <c r="A429" s="42"/>
      <c r="B429" s="308" t="s">
        <v>126</v>
      </c>
      <c r="C429" s="309"/>
      <c r="D429" s="335" t="s">
        <v>140</v>
      </c>
      <c r="E429" s="338"/>
      <c r="F429" s="43"/>
      <c r="G429" s="44">
        <f t="shared" ref="G429:N429" si="735">G430+G431+G432</f>
        <v>40122.979999999996</v>
      </c>
      <c r="H429" s="44">
        <f t="shared" si="735"/>
        <v>0</v>
      </c>
      <c r="I429" s="44">
        <f t="shared" si="735"/>
        <v>40122.979999999996</v>
      </c>
      <c r="J429" s="44">
        <f t="shared" si="735"/>
        <v>40002.81</v>
      </c>
      <c r="K429" s="44">
        <f t="shared" si="735"/>
        <v>0</v>
      </c>
      <c r="L429" s="44">
        <f t="shared" si="735"/>
        <v>40002.81</v>
      </c>
      <c r="M429" s="44">
        <f t="shared" si="735"/>
        <v>23353.46</v>
      </c>
      <c r="N429" s="44">
        <f t="shared" si="735"/>
        <v>0</v>
      </c>
      <c r="O429" s="44">
        <f>O430+O431+O432</f>
        <v>23353.46</v>
      </c>
      <c r="P429" s="6"/>
    </row>
    <row r="430" spans="1:16" ht="35.25" customHeight="1" x14ac:dyDescent="0.3">
      <c r="A430" s="42"/>
      <c r="B430" s="318" t="s">
        <v>9</v>
      </c>
      <c r="C430" s="319"/>
      <c r="D430" s="336"/>
      <c r="E430" s="338"/>
      <c r="F430" s="45" t="s">
        <v>9</v>
      </c>
      <c r="G430" s="27">
        <f>H430+I430</f>
        <v>24500</v>
      </c>
      <c r="H430" s="27">
        <f>H434+H438+H442</f>
        <v>0</v>
      </c>
      <c r="I430" s="27">
        <f>I434+I438+I442</f>
        <v>24500</v>
      </c>
      <c r="J430" s="27">
        <f>K430+L430</f>
        <v>24379.84</v>
      </c>
      <c r="K430" s="27">
        <f>K434+K438+K442</f>
        <v>0</v>
      </c>
      <c r="L430" s="27">
        <f>L434+L438+L442</f>
        <v>24379.84</v>
      </c>
      <c r="M430" s="27">
        <f>N430+O430</f>
        <v>14294.56</v>
      </c>
      <c r="N430" s="27">
        <f>N434+N438+N442</f>
        <v>0</v>
      </c>
      <c r="O430" s="27">
        <f>O434+O438+O442</f>
        <v>14294.56</v>
      </c>
      <c r="P430" s="6"/>
    </row>
    <row r="431" spans="1:16" ht="35.25" customHeight="1" x14ac:dyDescent="0.3">
      <c r="A431" s="42"/>
      <c r="B431" s="320" t="s">
        <v>10</v>
      </c>
      <c r="C431" s="321"/>
      <c r="D431" s="336"/>
      <c r="E431" s="338"/>
      <c r="F431" s="46" t="s">
        <v>10</v>
      </c>
      <c r="G431" s="27">
        <f t="shared" ref="G431:G432" si="736">H431+I431</f>
        <v>15622.98</v>
      </c>
      <c r="H431" s="27">
        <f t="shared" ref="H431:I431" si="737">H435+H439+H443</f>
        <v>0</v>
      </c>
      <c r="I431" s="27">
        <f t="shared" si="737"/>
        <v>15622.98</v>
      </c>
      <c r="J431" s="27">
        <f t="shared" ref="J431:J432" si="738">K431+L431</f>
        <v>15622.97</v>
      </c>
      <c r="K431" s="27">
        <f t="shared" ref="K431:L431" si="739">K435+K439+K443</f>
        <v>0</v>
      </c>
      <c r="L431" s="27">
        <f t="shared" si="739"/>
        <v>15622.97</v>
      </c>
      <c r="M431" s="27">
        <f t="shared" ref="M431:M432" si="740">N431+O431</f>
        <v>9058.9</v>
      </c>
      <c r="N431" s="27">
        <f t="shared" ref="N431" si="741">N435+N439+N443</f>
        <v>0</v>
      </c>
      <c r="O431" s="27">
        <f>O435+O439+O443</f>
        <v>9058.9</v>
      </c>
      <c r="P431" s="6"/>
    </row>
    <row r="432" spans="1:16" ht="35.25" customHeight="1" x14ac:dyDescent="0.3">
      <c r="A432" s="42"/>
      <c r="B432" s="318" t="s">
        <v>11</v>
      </c>
      <c r="C432" s="319"/>
      <c r="D432" s="337"/>
      <c r="E432" s="338"/>
      <c r="F432" s="45" t="s">
        <v>11</v>
      </c>
      <c r="G432" s="27">
        <f t="shared" si="736"/>
        <v>0</v>
      </c>
      <c r="H432" s="27">
        <f t="shared" ref="H432:I432" si="742">H436+H440+H444</f>
        <v>0</v>
      </c>
      <c r="I432" s="27">
        <f t="shared" si="742"/>
        <v>0</v>
      </c>
      <c r="J432" s="27">
        <f t="shared" si="738"/>
        <v>0</v>
      </c>
      <c r="K432" s="27">
        <f t="shared" ref="K432:L432" si="743">K436+K440+K444</f>
        <v>0</v>
      </c>
      <c r="L432" s="27">
        <f t="shared" si="743"/>
        <v>0</v>
      </c>
      <c r="M432" s="27">
        <f t="shared" si="740"/>
        <v>0</v>
      </c>
      <c r="N432" s="27">
        <f t="shared" ref="N432:O432" si="744">N436+N440+N444</f>
        <v>0</v>
      </c>
      <c r="O432" s="27">
        <f t="shared" si="744"/>
        <v>0</v>
      </c>
      <c r="P432" s="6"/>
    </row>
    <row r="433" spans="1:16" ht="55.5" customHeight="1" x14ac:dyDescent="0.3">
      <c r="A433" s="42"/>
      <c r="B433" s="292" t="s">
        <v>127</v>
      </c>
      <c r="C433" s="293"/>
      <c r="D433" s="323" t="s">
        <v>139</v>
      </c>
      <c r="E433" s="329" t="s">
        <v>757</v>
      </c>
      <c r="F433" s="47"/>
      <c r="G433" s="215">
        <f>G434+G435+G436</f>
        <v>21422.98</v>
      </c>
      <c r="H433" s="215">
        <f t="shared" ref="H433:I433" si="745">H434+H435+H436</f>
        <v>0</v>
      </c>
      <c r="I433" s="215">
        <f t="shared" si="745"/>
        <v>21422.98</v>
      </c>
      <c r="J433" s="215">
        <f>J434+J435+J436</f>
        <v>21346.15</v>
      </c>
      <c r="K433" s="215">
        <f t="shared" ref="K433:L433" si="746">K434+K435+K436</f>
        <v>0</v>
      </c>
      <c r="L433" s="215">
        <f t="shared" si="746"/>
        <v>21346.15</v>
      </c>
      <c r="M433" s="215">
        <f>M434+M435+M436</f>
        <v>11778.539999999999</v>
      </c>
      <c r="N433" s="215">
        <f t="shared" ref="N433:O433" si="747">N434+N435+N436</f>
        <v>0</v>
      </c>
      <c r="O433" s="215">
        <f t="shared" si="747"/>
        <v>11778.539999999999</v>
      </c>
      <c r="P433" s="6"/>
    </row>
    <row r="434" spans="1:16" ht="66.75" customHeight="1" x14ac:dyDescent="0.3">
      <c r="A434" s="42"/>
      <c r="B434" s="290" t="s">
        <v>9</v>
      </c>
      <c r="C434" s="291"/>
      <c r="D434" s="324"/>
      <c r="E434" s="330"/>
      <c r="F434" s="47" t="s">
        <v>9</v>
      </c>
      <c r="G434" s="215">
        <f>H434+I434</f>
        <v>5800</v>
      </c>
      <c r="H434" s="215">
        <v>0</v>
      </c>
      <c r="I434" s="215">
        <v>5800</v>
      </c>
      <c r="J434" s="215">
        <f>K434+L434</f>
        <v>5723.18</v>
      </c>
      <c r="K434" s="215">
        <v>0</v>
      </c>
      <c r="L434" s="215">
        <v>5723.18</v>
      </c>
      <c r="M434" s="215">
        <f>N434+O434</f>
        <v>2719.64</v>
      </c>
      <c r="N434" s="215">
        <v>0</v>
      </c>
      <c r="O434" s="215">
        <v>2719.64</v>
      </c>
      <c r="P434" s="6"/>
    </row>
    <row r="435" spans="1:16" ht="86.25" customHeight="1" x14ac:dyDescent="0.3">
      <c r="A435" s="42"/>
      <c r="B435" s="288" t="s">
        <v>10</v>
      </c>
      <c r="C435" s="289"/>
      <c r="D435" s="324"/>
      <c r="E435" s="330"/>
      <c r="F435" s="48" t="s">
        <v>10</v>
      </c>
      <c r="G435" s="215">
        <f t="shared" ref="G435:G436" si="748">H435+I435</f>
        <v>15622.98</v>
      </c>
      <c r="H435" s="215"/>
      <c r="I435" s="215">
        <v>15622.98</v>
      </c>
      <c r="J435" s="215">
        <f>K435+L435</f>
        <v>15622.97</v>
      </c>
      <c r="K435" s="215"/>
      <c r="L435" s="215">
        <v>15622.97</v>
      </c>
      <c r="M435" s="215">
        <f t="shared" ref="M435:M436" si="749">N435+O435</f>
        <v>9058.9</v>
      </c>
      <c r="N435" s="215"/>
      <c r="O435" s="215">
        <v>9058.9</v>
      </c>
      <c r="P435" s="6"/>
    </row>
    <row r="436" spans="1:16" ht="137.25" customHeight="1" x14ac:dyDescent="0.3">
      <c r="A436" s="42"/>
      <c r="B436" s="290" t="s">
        <v>11</v>
      </c>
      <c r="C436" s="291"/>
      <c r="D436" s="325"/>
      <c r="E436" s="331"/>
      <c r="F436" s="49" t="s">
        <v>11</v>
      </c>
      <c r="G436" s="216">
        <f t="shared" si="748"/>
        <v>0</v>
      </c>
      <c r="H436" s="216"/>
      <c r="I436" s="216"/>
      <c r="J436" s="216">
        <f t="shared" ref="J436" si="750">K436+L436</f>
        <v>0</v>
      </c>
      <c r="K436" s="216"/>
      <c r="L436" s="216">
        <f>53500-53500</f>
        <v>0</v>
      </c>
      <c r="M436" s="216">
        <f t="shared" si="749"/>
        <v>0</v>
      </c>
      <c r="N436" s="216"/>
      <c r="O436" s="216"/>
      <c r="P436" s="6"/>
    </row>
    <row r="437" spans="1:16" ht="35.25" customHeight="1" x14ac:dyDescent="0.3">
      <c r="A437" s="42"/>
      <c r="B437" s="292" t="s">
        <v>128</v>
      </c>
      <c r="C437" s="293"/>
      <c r="D437" s="326">
        <v>7330</v>
      </c>
      <c r="E437" s="329" t="s">
        <v>755</v>
      </c>
      <c r="F437" s="47"/>
      <c r="G437" s="215">
        <f>G438+G439+G440</f>
        <v>17700</v>
      </c>
      <c r="H437" s="215">
        <f t="shared" ref="H437:I437" si="751">H438+H439+H440</f>
        <v>0</v>
      </c>
      <c r="I437" s="215">
        <f t="shared" si="751"/>
        <v>17700</v>
      </c>
      <c r="J437" s="215">
        <f>J438+J439+J440</f>
        <v>17656.66</v>
      </c>
      <c r="K437" s="215">
        <f t="shared" ref="K437:L437" si="752">K438+K439+K440</f>
        <v>0</v>
      </c>
      <c r="L437" s="215">
        <f t="shared" si="752"/>
        <v>17656.66</v>
      </c>
      <c r="M437" s="215">
        <f>M438+M439+M440</f>
        <v>10792.62</v>
      </c>
      <c r="N437" s="215">
        <f t="shared" ref="N437:O437" si="753">N438+N439+N440</f>
        <v>0</v>
      </c>
      <c r="O437" s="215">
        <f t="shared" si="753"/>
        <v>10792.62</v>
      </c>
      <c r="P437" s="6"/>
    </row>
    <row r="438" spans="1:16" ht="35.25" customHeight="1" x14ac:dyDescent="0.3">
      <c r="A438" s="42"/>
      <c r="B438" s="290" t="s">
        <v>9</v>
      </c>
      <c r="C438" s="291"/>
      <c r="D438" s="327"/>
      <c r="E438" s="330"/>
      <c r="F438" s="47" t="s">
        <v>9</v>
      </c>
      <c r="G438" s="215">
        <f>H438+I438</f>
        <v>17700</v>
      </c>
      <c r="H438" s="215">
        <v>0</v>
      </c>
      <c r="I438" s="215">
        <v>17700</v>
      </c>
      <c r="J438" s="215">
        <f>K438+L438</f>
        <v>17656.66</v>
      </c>
      <c r="K438" s="215">
        <v>0</v>
      </c>
      <c r="L438" s="215">
        <v>17656.66</v>
      </c>
      <c r="M438" s="215">
        <f>N438+O438</f>
        <v>10792.62</v>
      </c>
      <c r="N438" s="215">
        <v>0</v>
      </c>
      <c r="O438" s="215">
        <v>10792.62</v>
      </c>
      <c r="P438" s="6"/>
    </row>
    <row r="439" spans="1:16" ht="35.25" customHeight="1" x14ac:dyDescent="0.3">
      <c r="A439" s="42"/>
      <c r="B439" s="288" t="s">
        <v>10</v>
      </c>
      <c r="C439" s="289"/>
      <c r="D439" s="327"/>
      <c r="E439" s="330"/>
      <c r="F439" s="48" t="s">
        <v>10</v>
      </c>
      <c r="G439" s="215">
        <f t="shared" ref="G439:G440" si="754">H439+I439</f>
        <v>0</v>
      </c>
      <c r="H439" s="215"/>
      <c r="I439" s="215"/>
      <c r="J439" s="215">
        <f>K439+L439</f>
        <v>0</v>
      </c>
      <c r="K439" s="215"/>
      <c r="L439" s="215"/>
      <c r="M439" s="215">
        <f t="shared" ref="M439:M440" si="755">N439+O439</f>
        <v>0</v>
      </c>
      <c r="N439" s="215"/>
      <c r="O439" s="215"/>
      <c r="P439" s="6"/>
    </row>
    <row r="440" spans="1:16" ht="82.5" customHeight="1" x14ac:dyDescent="0.3">
      <c r="A440" s="42"/>
      <c r="B440" s="290" t="s">
        <v>11</v>
      </c>
      <c r="C440" s="291"/>
      <c r="D440" s="328"/>
      <c r="E440" s="331"/>
      <c r="F440" s="49" t="s">
        <v>11</v>
      </c>
      <c r="G440" s="211">
        <f t="shared" si="754"/>
        <v>0</v>
      </c>
      <c r="H440" s="211"/>
      <c r="I440" s="211"/>
      <c r="J440" s="211">
        <f t="shared" ref="J440" si="756">K440+L440</f>
        <v>0</v>
      </c>
      <c r="K440" s="211"/>
      <c r="L440" s="211"/>
      <c r="M440" s="211">
        <f t="shared" si="755"/>
        <v>0</v>
      </c>
      <c r="N440" s="211"/>
      <c r="O440" s="211"/>
      <c r="P440" s="6"/>
    </row>
    <row r="441" spans="1:16" ht="35.25" customHeight="1" x14ac:dyDescent="0.3">
      <c r="A441" s="42"/>
      <c r="B441" s="292" t="s">
        <v>129</v>
      </c>
      <c r="C441" s="293"/>
      <c r="D441" s="326">
        <v>7340</v>
      </c>
      <c r="E441" s="332" t="s">
        <v>756</v>
      </c>
      <c r="F441" s="47"/>
      <c r="G441" s="215">
        <f>G442+G443+G444</f>
        <v>1000</v>
      </c>
      <c r="H441" s="215">
        <f t="shared" ref="H441:I441" si="757">H442+H443+H444</f>
        <v>0</v>
      </c>
      <c r="I441" s="215">
        <f t="shared" si="757"/>
        <v>1000</v>
      </c>
      <c r="J441" s="215">
        <f>J442+J443+J444</f>
        <v>1000</v>
      </c>
      <c r="K441" s="215">
        <f t="shared" ref="K441:L441" si="758">K442+K443+K444</f>
        <v>0</v>
      </c>
      <c r="L441" s="215">
        <f t="shared" si="758"/>
        <v>1000</v>
      </c>
      <c r="M441" s="215">
        <f>M442+M443+M444</f>
        <v>782.3</v>
      </c>
      <c r="N441" s="215">
        <f t="shared" ref="N441:O441" si="759">N442+N443+N444</f>
        <v>0</v>
      </c>
      <c r="O441" s="215">
        <f t="shared" si="759"/>
        <v>782.3</v>
      </c>
      <c r="P441" s="6"/>
    </row>
    <row r="442" spans="1:16" ht="35.25" customHeight="1" x14ac:dyDescent="0.3">
      <c r="A442" s="42"/>
      <c r="B442" s="292" t="str">
        <f>F442</f>
        <v>Бюджет ТГ</v>
      </c>
      <c r="C442" s="293"/>
      <c r="D442" s="327"/>
      <c r="E442" s="333"/>
      <c r="F442" s="47" t="s">
        <v>9</v>
      </c>
      <c r="G442" s="215">
        <f>H442+I442</f>
        <v>1000</v>
      </c>
      <c r="H442" s="215">
        <v>0</v>
      </c>
      <c r="I442" s="215">
        <v>1000</v>
      </c>
      <c r="J442" s="215">
        <f>K442+L442</f>
        <v>1000</v>
      </c>
      <c r="K442" s="215">
        <v>0</v>
      </c>
      <c r="L442" s="215">
        <v>1000</v>
      </c>
      <c r="M442" s="215">
        <f>N442+O442</f>
        <v>782.3</v>
      </c>
      <c r="N442" s="215">
        <v>0</v>
      </c>
      <c r="O442" s="215">
        <v>782.3</v>
      </c>
      <c r="P442" s="6"/>
    </row>
    <row r="443" spans="1:16" ht="35.25" customHeight="1" x14ac:dyDescent="0.3">
      <c r="A443" s="42"/>
      <c r="B443" s="292" t="str">
        <f>F443</f>
        <v>Державний бюджет</v>
      </c>
      <c r="C443" s="293"/>
      <c r="D443" s="327"/>
      <c r="E443" s="333"/>
      <c r="F443" s="48" t="s">
        <v>10</v>
      </c>
      <c r="G443" s="215">
        <f t="shared" ref="G443:G444" si="760">H443+I443</f>
        <v>0</v>
      </c>
      <c r="H443" s="215"/>
      <c r="I443" s="215"/>
      <c r="J443" s="215">
        <f>K443+L443</f>
        <v>0</v>
      </c>
      <c r="K443" s="215"/>
      <c r="L443" s="215"/>
      <c r="M443" s="215">
        <f t="shared" ref="M443:M444" si="761">N443+O443</f>
        <v>0</v>
      </c>
      <c r="N443" s="215"/>
      <c r="O443" s="215"/>
      <c r="P443" s="6"/>
    </row>
    <row r="444" spans="1:16" ht="35.25" customHeight="1" x14ac:dyDescent="0.3">
      <c r="A444" s="42"/>
      <c r="B444" s="292" t="str">
        <f>F444</f>
        <v>Інші джерела</v>
      </c>
      <c r="C444" s="293"/>
      <c r="D444" s="328"/>
      <c r="E444" s="334"/>
      <c r="F444" s="49" t="s">
        <v>11</v>
      </c>
      <c r="G444" s="211">
        <f t="shared" si="760"/>
        <v>0</v>
      </c>
      <c r="H444" s="211"/>
      <c r="I444" s="211"/>
      <c r="J444" s="211">
        <f t="shared" ref="J444" si="762">K444+L444</f>
        <v>0</v>
      </c>
      <c r="K444" s="211"/>
      <c r="L444" s="211"/>
      <c r="M444" s="211">
        <f t="shared" si="761"/>
        <v>0</v>
      </c>
      <c r="N444" s="211"/>
      <c r="O444" s="211"/>
      <c r="P444" s="6"/>
    </row>
    <row r="445" spans="1:16" ht="35.25" customHeight="1" x14ac:dyDescent="0.3">
      <c r="A445" s="42"/>
      <c r="B445" s="308" t="s">
        <v>130</v>
      </c>
      <c r="C445" s="309"/>
      <c r="D445" s="335" t="s">
        <v>99</v>
      </c>
      <c r="E445" s="338"/>
      <c r="F445" s="43"/>
      <c r="G445" s="214">
        <f t="shared" ref="G445:O445" si="763">G446+G447+G448</f>
        <v>-8084.09</v>
      </c>
      <c r="H445" s="214">
        <f t="shared" si="763"/>
        <v>0</v>
      </c>
      <c r="I445" s="214">
        <f t="shared" si="763"/>
        <v>-8084.09</v>
      </c>
      <c r="J445" s="214">
        <f t="shared" si="763"/>
        <v>-7654.09</v>
      </c>
      <c r="K445" s="214">
        <f t="shared" si="763"/>
        <v>0</v>
      </c>
      <c r="L445" s="214">
        <f t="shared" si="763"/>
        <v>-7654.09</v>
      </c>
      <c r="M445" s="214">
        <f t="shared" si="763"/>
        <v>0</v>
      </c>
      <c r="N445" s="214">
        <f t="shared" si="763"/>
        <v>0</v>
      </c>
      <c r="O445" s="214">
        <f t="shared" si="763"/>
        <v>0</v>
      </c>
      <c r="P445" s="6"/>
    </row>
    <row r="446" spans="1:16" ht="35.25" customHeight="1" x14ac:dyDescent="0.3">
      <c r="A446" s="42"/>
      <c r="B446" s="318" t="s">
        <v>9</v>
      </c>
      <c r="C446" s="319"/>
      <c r="D446" s="336"/>
      <c r="E446" s="338"/>
      <c r="F446" s="45" t="s">
        <v>9</v>
      </c>
      <c r="G446" s="27">
        <f>H446+I446</f>
        <v>-8084.09</v>
      </c>
      <c r="H446" s="27">
        <f>H450+H454</f>
        <v>0</v>
      </c>
      <c r="I446" s="27">
        <f>I450+I454</f>
        <v>-8084.09</v>
      </c>
      <c r="J446" s="27">
        <f>K446+L446</f>
        <v>-7654.09</v>
      </c>
      <c r="K446" s="27">
        <f>K450+K454</f>
        <v>0</v>
      </c>
      <c r="L446" s="27">
        <f>L450+L454</f>
        <v>-7654.09</v>
      </c>
      <c r="M446" s="27">
        <f>N446+O446</f>
        <v>0</v>
      </c>
      <c r="N446" s="27">
        <f>N450+N454</f>
        <v>0</v>
      </c>
      <c r="O446" s="27">
        <f>O450+O454</f>
        <v>0</v>
      </c>
      <c r="P446" s="6"/>
    </row>
    <row r="447" spans="1:16" ht="35.25" customHeight="1" x14ac:dyDescent="0.3">
      <c r="A447" s="42"/>
      <c r="B447" s="320" t="s">
        <v>10</v>
      </c>
      <c r="C447" s="321"/>
      <c r="D447" s="336"/>
      <c r="E447" s="338"/>
      <c r="F447" s="46" t="s">
        <v>10</v>
      </c>
      <c r="G447" s="27">
        <f t="shared" ref="G447:G448" si="764">H447+I447</f>
        <v>0</v>
      </c>
      <c r="H447" s="27">
        <f t="shared" ref="H447:I448" si="765">H451+H455</f>
        <v>0</v>
      </c>
      <c r="I447" s="27">
        <f t="shared" si="765"/>
        <v>0</v>
      </c>
      <c r="J447" s="27">
        <f t="shared" ref="J447:J448" si="766">K447+L447</f>
        <v>0</v>
      </c>
      <c r="K447" s="27">
        <f t="shared" ref="K447:L447" si="767">K451+K455</f>
        <v>0</v>
      </c>
      <c r="L447" s="27">
        <f t="shared" si="767"/>
        <v>0</v>
      </c>
      <c r="M447" s="27">
        <f t="shared" ref="M447:M448" si="768">N447+O447</f>
        <v>0</v>
      </c>
      <c r="N447" s="27">
        <f t="shared" ref="N447:O447" si="769">N451+N455</f>
        <v>0</v>
      </c>
      <c r="O447" s="27">
        <f t="shared" si="769"/>
        <v>0</v>
      </c>
      <c r="P447" s="6"/>
    </row>
    <row r="448" spans="1:16" ht="35.25" customHeight="1" x14ac:dyDescent="0.3">
      <c r="A448" s="42"/>
      <c r="B448" s="318" t="s">
        <v>11</v>
      </c>
      <c r="C448" s="319"/>
      <c r="D448" s="337"/>
      <c r="E448" s="338"/>
      <c r="F448" s="45" t="s">
        <v>11</v>
      </c>
      <c r="G448" s="27">
        <f t="shared" si="764"/>
        <v>0</v>
      </c>
      <c r="H448" s="27">
        <f t="shared" si="765"/>
        <v>0</v>
      </c>
      <c r="I448" s="27">
        <f t="shared" si="765"/>
        <v>0</v>
      </c>
      <c r="J448" s="27">
        <f t="shared" si="766"/>
        <v>0</v>
      </c>
      <c r="K448" s="27">
        <f t="shared" ref="K448:L448" si="770">K452+K456</f>
        <v>0</v>
      </c>
      <c r="L448" s="27">
        <f t="shared" si="770"/>
        <v>0</v>
      </c>
      <c r="M448" s="27">
        <f t="shared" si="768"/>
        <v>0</v>
      </c>
      <c r="N448" s="27">
        <f t="shared" ref="N448:O448" si="771">N452+N456</f>
        <v>0</v>
      </c>
      <c r="O448" s="27">
        <f t="shared" si="771"/>
        <v>0</v>
      </c>
      <c r="P448" s="6"/>
    </row>
    <row r="449" spans="1:16" ht="45.75" customHeight="1" x14ac:dyDescent="0.3">
      <c r="A449" s="42"/>
      <c r="B449" s="292" t="s">
        <v>131</v>
      </c>
      <c r="C449" s="293"/>
      <c r="D449" s="322">
        <v>8862</v>
      </c>
      <c r="E449" s="307"/>
      <c r="F449" s="39"/>
      <c r="G449" s="215">
        <f>G450+G451+G452</f>
        <v>-7654.09</v>
      </c>
      <c r="H449" s="215">
        <f t="shared" ref="H449:I449" si="772">H450+H451+H452</f>
        <v>0</v>
      </c>
      <c r="I449" s="215">
        <f t="shared" si="772"/>
        <v>-7654.09</v>
      </c>
      <c r="J449" s="215">
        <f>J450+J451+J452</f>
        <v>-7654.09</v>
      </c>
      <c r="K449" s="215">
        <f t="shared" ref="K449:L449" si="773">K450+K451+K452</f>
        <v>0</v>
      </c>
      <c r="L449" s="215">
        <f t="shared" si="773"/>
        <v>-7654.09</v>
      </c>
      <c r="M449" s="215">
        <f>M450+M451+M452</f>
        <v>0</v>
      </c>
      <c r="N449" s="215">
        <f t="shared" ref="N449:O449" si="774">N450+N451+N452</f>
        <v>0</v>
      </c>
      <c r="O449" s="215">
        <f t="shared" si="774"/>
        <v>0</v>
      </c>
      <c r="P449" s="6"/>
    </row>
    <row r="450" spans="1:16" ht="35.25" customHeight="1" x14ac:dyDescent="0.3">
      <c r="A450" s="42"/>
      <c r="B450" s="294" t="s">
        <v>9</v>
      </c>
      <c r="C450" s="295"/>
      <c r="D450" s="322"/>
      <c r="E450" s="307"/>
      <c r="F450" s="39" t="s">
        <v>9</v>
      </c>
      <c r="G450" s="215">
        <f>H450+I450</f>
        <v>-7654.09</v>
      </c>
      <c r="H450" s="215">
        <v>0</v>
      </c>
      <c r="I450" s="70">
        <f>-2054.09-5700+100</f>
        <v>-7654.09</v>
      </c>
      <c r="J450" s="215">
        <f>K450+L450</f>
        <v>-7654.09</v>
      </c>
      <c r="K450" s="215">
        <v>0</v>
      </c>
      <c r="L450" s="70">
        <f>-2054.09-5700+100</f>
        <v>-7654.09</v>
      </c>
      <c r="M450" s="215">
        <f>N450+O450</f>
        <v>0</v>
      </c>
      <c r="N450" s="215">
        <v>0</v>
      </c>
      <c r="O450" s="70">
        <v>0</v>
      </c>
      <c r="P450" s="6"/>
    </row>
    <row r="451" spans="1:16" ht="35.25" customHeight="1" x14ac:dyDescent="0.3">
      <c r="A451" s="42"/>
      <c r="B451" s="296" t="s">
        <v>10</v>
      </c>
      <c r="C451" s="297"/>
      <c r="D451" s="322"/>
      <c r="E451" s="307"/>
      <c r="F451" s="41" t="s">
        <v>10</v>
      </c>
      <c r="G451" s="215">
        <f t="shared" ref="G451:G452" si="775">H451+I451</f>
        <v>0</v>
      </c>
      <c r="H451" s="215"/>
      <c r="I451" s="215"/>
      <c r="J451" s="215">
        <f>K451+L451</f>
        <v>0</v>
      </c>
      <c r="K451" s="215"/>
      <c r="L451" s="215"/>
      <c r="M451" s="215">
        <f>N451+O451</f>
        <v>0</v>
      </c>
      <c r="N451" s="215"/>
      <c r="O451" s="215"/>
      <c r="P451" s="6"/>
    </row>
    <row r="452" spans="1:16" ht="35.25" customHeight="1" x14ac:dyDescent="0.3">
      <c r="A452" s="42"/>
      <c r="B452" s="294" t="s">
        <v>11</v>
      </c>
      <c r="C452" s="295"/>
      <c r="D452" s="322"/>
      <c r="E452" s="307"/>
      <c r="F452" s="37" t="s">
        <v>11</v>
      </c>
      <c r="G452" s="216">
        <f t="shared" si="775"/>
        <v>0</v>
      </c>
      <c r="H452" s="216"/>
      <c r="I452" s="216"/>
      <c r="J452" s="216">
        <f t="shared" ref="J452" si="776">K452+L452</f>
        <v>0</v>
      </c>
      <c r="K452" s="216"/>
      <c r="L452" s="216"/>
      <c r="M452" s="216">
        <f t="shared" ref="M452" si="777">N452+O452</f>
        <v>0</v>
      </c>
      <c r="N452" s="216"/>
      <c r="O452" s="216"/>
      <c r="P452" s="6"/>
    </row>
    <row r="453" spans="1:16" ht="35.25" customHeight="1" x14ac:dyDescent="0.3">
      <c r="A453" s="42"/>
      <c r="B453" s="292" t="s">
        <v>132</v>
      </c>
      <c r="C453" s="293"/>
      <c r="D453" s="322">
        <v>7691</v>
      </c>
      <c r="E453" s="307"/>
      <c r="F453" s="39"/>
      <c r="G453" s="215">
        <f>G454+G455+G456</f>
        <v>-430</v>
      </c>
      <c r="H453" s="215">
        <f t="shared" ref="H453:I453" si="778">H454+H455+H456</f>
        <v>0</v>
      </c>
      <c r="I453" s="215">
        <f t="shared" si="778"/>
        <v>-430</v>
      </c>
      <c r="J453" s="215">
        <f>J454+J455+J456</f>
        <v>0</v>
      </c>
      <c r="K453" s="215">
        <f t="shared" ref="K453:O453" si="779">K454+K455+K456</f>
        <v>0</v>
      </c>
      <c r="L453" s="215">
        <f t="shared" si="779"/>
        <v>0</v>
      </c>
      <c r="M453" s="215">
        <f>M454+M455+M456</f>
        <v>0</v>
      </c>
      <c r="N453" s="215">
        <f t="shared" si="779"/>
        <v>0</v>
      </c>
      <c r="O453" s="215">
        <f t="shared" si="779"/>
        <v>0</v>
      </c>
      <c r="P453" s="6"/>
    </row>
    <row r="454" spans="1:16" ht="35.25" customHeight="1" x14ac:dyDescent="0.3">
      <c r="A454" s="42"/>
      <c r="B454" s="294" t="s">
        <v>9</v>
      </c>
      <c r="C454" s="295"/>
      <c r="D454" s="322"/>
      <c r="E454" s="307"/>
      <c r="F454" s="39" t="s">
        <v>9</v>
      </c>
      <c r="G454" s="215">
        <f>H454+I454</f>
        <v>-430</v>
      </c>
      <c r="H454" s="215">
        <v>0</v>
      </c>
      <c r="I454" s="70">
        <v>-430</v>
      </c>
      <c r="J454" s="215">
        <f>K454+L454</f>
        <v>0</v>
      </c>
      <c r="K454" s="215">
        <v>0</v>
      </c>
      <c r="L454" s="70">
        <v>0</v>
      </c>
      <c r="M454" s="215">
        <f>N454+O454</f>
        <v>0</v>
      </c>
      <c r="N454" s="215">
        <v>0</v>
      </c>
      <c r="O454" s="70">
        <v>0</v>
      </c>
      <c r="P454" s="6"/>
    </row>
    <row r="455" spans="1:16" ht="35.25" customHeight="1" x14ac:dyDescent="0.3">
      <c r="A455" s="42"/>
      <c r="B455" s="296" t="s">
        <v>10</v>
      </c>
      <c r="C455" s="297"/>
      <c r="D455" s="322"/>
      <c r="E455" s="307"/>
      <c r="F455" s="41" t="s">
        <v>10</v>
      </c>
      <c r="G455" s="215">
        <f t="shared" ref="G455:G456" si="780">H455+I455</f>
        <v>0</v>
      </c>
      <c r="H455" s="215"/>
      <c r="I455" s="215"/>
      <c r="J455" s="215">
        <f>K455+L455</f>
        <v>0</v>
      </c>
      <c r="K455" s="215"/>
      <c r="L455" s="215"/>
      <c r="M455" s="215">
        <f>N455+O455</f>
        <v>0</v>
      </c>
      <c r="N455" s="215"/>
      <c r="O455" s="215"/>
      <c r="P455" s="6"/>
    </row>
    <row r="456" spans="1:16" ht="35.25" customHeight="1" x14ac:dyDescent="0.3">
      <c r="A456" s="42"/>
      <c r="B456" s="294" t="s">
        <v>11</v>
      </c>
      <c r="C456" s="295"/>
      <c r="D456" s="322"/>
      <c r="E456" s="307"/>
      <c r="F456" s="37" t="s">
        <v>11</v>
      </c>
      <c r="G456" s="216">
        <f t="shared" si="780"/>
        <v>0</v>
      </c>
      <c r="H456" s="216"/>
      <c r="I456" s="216"/>
      <c r="J456" s="216">
        <f t="shared" ref="J456" si="781">K456+L456</f>
        <v>0</v>
      </c>
      <c r="K456" s="216"/>
      <c r="L456" s="216"/>
      <c r="M456" s="216">
        <f t="shared" ref="M456" si="782">N456+O456</f>
        <v>0</v>
      </c>
      <c r="N456" s="216"/>
      <c r="O456" s="216"/>
      <c r="P456" s="6"/>
    </row>
    <row r="457" spans="1:16" ht="83.25" hidden="1" customHeight="1" x14ac:dyDescent="0.3">
      <c r="A457" s="42"/>
      <c r="B457" s="416" t="s">
        <v>133</v>
      </c>
      <c r="C457" s="417"/>
      <c r="D457" s="335" t="s">
        <v>100</v>
      </c>
      <c r="E457" s="338"/>
      <c r="F457" s="43"/>
      <c r="G457" s="44">
        <f t="shared" ref="G457:L457" si="783">G458+G459+G460</f>
        <v>263876.7</v>
      </c>
      <c r="H457" s="44">
        <f t="shared" si="783"/>
        <v>0</v>
      </c>
      <c r="I457" s="44">
        <f t="shared" si="783"/>
        <v>263876.7</v>
      </c>
      <c r="J457" s="44">
        <f t="shared" si="783"/>
        <v>0</v>
      </c>
      <c r="K457" s="44">
        <f t="shared" si="783"/>
        <v>0</v>
      </c>
      <c r="L457" s="44">
        <f t="shared" si="783"/>
        <v>0</v>
      </c>
      <c r="M457" s="44">
        <f t="shared" ref="M457:O457" si="784">M458+M459+M460</f>
        <v>0</v>
      </c>
      <c r="N457" s="44">
        <f t="shared" si="784"/>
        <v>0</v>
      </c>
      <c r="O457" s="44">
        <f t="shared" si="784"/>
        <v>0</v>
      </c>
      <c r="P457" s="6"/>
    </row>
    <row r="458" spans="1:16" ht="35.25" hidden="1" customHeight="1" x14ac:dyDescent="0.3">
      <c r="A458" s="42"/>
      <c r="B458" s="111"/>
      <c r="C458" s="206"/>
      <c r="D458" s="336"/>
      <c r="E458" s="338"/>
      <c r="F458" s="45" t="s">
        <v>9</v>
      </c>
      <c r="G458" s="27">
        <f>H458+I458</f>
        <v>0</v>
      </c>
      <c r="H458" s="27">
        <v>0</v>
      </c>
      <c r="I458" s="27">
        <v>0</v>
      </c>
      <c r="J458" s="27">
        <f>K458+L458</f>
        <v>0</v>
      </c>
      <c r="K458" s="27"/>
      <c r="L458" s="27">
        <v>0</v>
      </c>
      <c r="M458" s="27">
        <f>N458+O458</f>
        <v>0</v>
      </c>
      <c r="N458" s="27"/>
      <c r="O458" s="27">
        <v>0</v>
      </c>
      <c r="P458" s="6"/>
    </row>
    <row r="459" spans="1:16" ht="35.25" hidden="1" customHeight="1" x14ac:dyDescent="0.3">
      <c r="A459" s="42"/>
      <c r="B459" s="111"/>
      <c r="C459" s="206"/>
      <c r="D459" s="336"/>
      <c r="E459" s="338"/>
      <c r="F459" s="46" t="s">
        <v>10</v>
      </c>
      <c r="G459" s="27">
        <f t="shared" ref="G459:G460" si="785">H459+I459</f>
        <v>263876.7</v>
      </c>
      <c r="H459" s="53">
        <v>0</v>
      </c>
      <c r="I459" s="53">
        <v>263876.7</v>
      </c>
      <c r="J459" s="27">
        <f t="shared" ref="J459:J460" si="786">K459+L459</f>
        <v>0</v>
      </c>
      <c r="K459" s="27">
        <v>0</v>
      </c>
      <c r="L459" s="27">
        <v>0</v>
      </c>
      <c r="M459" s="27">
        <f t="shared" ref="M459:M460" si="787">N459+O459</f>
        <v>0</v>
      </c>
      <c r="N459" s="27">
        <v>0</v>
      </c>
      <c r="O459" s="27">
        <v>0</v>
      </c>
      <c r="P459" s="6"/>
    </row>
    <row r="460" spans="1:16" ht="35.25" hidden="1" customHeight="1" x14ac:dyDescent="0.3">
      <c r="A460" s="42"/>
      <c r="B460" s="112"/>
      <c r="C460" s="208"/>
      <c r="D460" s="337"/>
      <c r="E460" s="338"/>
      <c r="F460" s="45" t="s">
        <v>11</v>
      </c>
      <c r="G460" s="27">
        <f t="shared" si="785"/>
        <v>0</v>
      </c>
      <c r="H460" s="27">
        <v>0</v>
      </c>
      <c r="I460" s="27">
        <v>0</v>
      </c>
      <c r="J460" s="27">
        <f t="shared" si="786"/>
        <v>0</v>
      </c>
      <c r="K460" s="27">
        <v>0</v>
      </c>
      <c r="L460" s="27">
        <v>0</v>
      </c>
      <c r="M460" s="27">
        <f t="shared" si="787"/>
        <v>0</v>
      </c>
      <c r="N460" s="27">
        <v>0</v>
      </c>
      <c r="O460" s="27">
        <v>0</v>
      </c>
      <c r="P460" s="6"/>
    </row>
    <row r="461" spans="1:16" ht="78.75" customHeight="1" x14ac:dyDescent="0.3">
      <c r="A461" s="42"/>
      <c r="B461" s="308" t="s">
        <v>675</v>
      </c>
      <c r="C461" s="309"/>
      <c r="D461" s="204" t="s">
        <v>102</v>
      </c>
      <c r="E461" s="205"/>
      <c r="F461" s="43"/>
      <c r="G461" s="44">
        <f>G462+G463+G464</f>
        <v>4500</v>
      </c>
      <c r="H461" s="44">
        <f>H462+H463+H464</f>
        <v>1800</v>
      </c>
      <c r="I461" s="44">
        <f t="shared" ref="I461:J461" si="788">I462+I463+I464</f>
        <v>2700</v>
      </c>
      <c r="J461" s="61">
        <f t="shared" si="788"/>
        <v>4500</v>
      </c>
      <c r="K461" s="61">
        <f>K462+K463+K464</f>
        <v>1800</v>
      </c>
      <c r="L461" s="61">
        <f>L462+L463+L464</f>
        <v>2700</v>
      </c>
      <c r="M461" s="61">
        <f t="shared" ref="M461" si="789">M462+M463+M464</f>
        <v>1908.28</v>
      </c>
      <c r="N461" s="61">
        <f>N462+N463+N464</f>
        <v>532</v>
      </c>
      <c r="O461" s="61">
        <f>O462+O463+O464</f>
        <v>1376.28</v>
      </c>
      <c r="P461" s="6"/>
    </row>
    <row r="462" spans="1:16" ht="35.25" customHeight="1" x14ac:dyDescent="0.3">
      <c r="A462" s="42"/>
      <c r="B462" s="423" t="s">
        <v>9</v>
      </c>
      <c r="C462" s="423"/>
      <c r="D462" s="207"/>
      <c r="E462" s="205"/>
      <c r="F462" s="45" t="s">
        <v>9</v>
      </c>
      <c r="G462" s="27">
        <f>H462+I462</f>
        <v>4500</v>
      </c>
      <c r="H462" s="27">
        <f>H466+H470</f>
        <v>1800</v>
      </c>
      <c r="I462" s="27">
        <f>I466+I470</f>
        <v>2700</v>
      </c>
      <c r="J462" s="62">
        <f>K462+L462</f>
        <v>4500</v>
      </c>
      <c r="K462" s="62">
        <f>K466+K470</f>
        <v>1800</v>
      </c>
      <c r="L462" s="62">
        <f>L466+L470</f>
        <v>2700</v>
      </c>
      <c r="M462" s="27">
        <f>N462+O462</f>
        <v>1908.28</v>
      </c>
      <c r="N462" s="62">
        <f>N466+N470</f>
        <v>532</v>
      </c>
      <c r="O462" s="62">
        <f>O466+O470</f>
        <v>1376.28</v>
      </c>
      <c r="P462" s="6"/>
    </row>
    <row r="463" spans="1:16" ht="35.25" customHeight="1" x14ac:dyDescent="0.3">
      <c r="A463" s="42"/>
      <c r="B463" s="424" t="s">
        <v>10</v>
      </c>
      <c r="C463" s="424"/>
      <c r="D463" s="207"/>
      <c r="E463" s="205"/>
      <c r="F463" s="46" t="s">
        <v>10</v>
      </c>
      <c r="G463" s="27">
        <f t="shared" ref="G463:G464" si="790">H463+I463</f>
        <v>0</v>
      </c>
      <c r="H463" s="27">
        <v>0</v>
      </c>
      <c r="I463" s="27">
        <v>0</v>
      </c>
      <c r="J463" s="62">
        <f t="shared" ref="J463:J464" si="791">K463+L463</f>
        <v>0</v>
      </c>
      <c r="K463" s="62">
        <v>0</v>
      </c>
      <c r="L463" s="62">
        <v>0</v>
      </c>
      <c r="M463" s="27">
        <f t="shared" ref="M463:M464" si="792">N463+O463</f>
        <v>0</v>
      </c>
      <c r="N463" s="27">
        <v>0</v>
      </c>
      <c r="O463" s="27">
        <v>0</v>
      </c>
      <c r="P463" s="6"/>
    </row>
    <row r="464" spans="1:16" ht="35.25" customHeight="1" x14ac:dyDescent="0.3">
      <c r="A464" s="42"/>
      <c r="B464" s="423" t="s">
        <v>11</v>
      </c>
      <c r="C464" s="423"/>
      <c r="D464" s="209"/>
      <c r="E464" s="205"/>
      <c r="F464" s="45" t="s">
        <v>11</v>
      </c>
      <c r="G464" s="27">
        <f t="shared" si="790"/>
        <v>0</v>
      </c>
      <c r="H464" s="27">
        <v>0</v>
      </c>
      <c r="I464" s="27">
        <v>0</v>
      </c>
      <c r="J464" s="62">
        <f t="shared" si="791"/>
        <v>0</v>
      </c>
      <c r="K464" s="62">
        <v>0</v>
      </c>
      <c r="L464" s="62">
        <v>0</v>
      </c>
      <c r="M464" s="27">
        <f t="shared" si="792"/>
        <v>0</v>
      </c>
      <c r="N464" s="27">
        <v>0</v>
      </c>
      <c r="O464" s="27">
        <v>0</v>
      </c>
      <c r="P464" s="6"/>
    </row>
    <row r="465" spans="1:16" ht="35.25" customHeight="1" x14ac:dyDescent="0.3">
      <c r="A465" s="42"/>
      <c r="B465" s="292" t="s">
        <v>135</v>
      </c>
      <c r="C465" s="293"/>
      <c r="D465" s="322">
        <v>6086.7375000000002</v>
      </c>
      <c r="E465" s="332" t="s">
        <v>758</v>
      </c>
      <c r="F465" s="39"/>
      <c r="G465" s="50">
        <f>G466+G467+G468</f>
        <v>4500</v>
      </c>
      <c r="H465" s="50">
        <f t="shared" ref="H465:I465" si="793">H466+H467+H468</f>
        <v>1800</v>
      </c>
      <c r="I465" s="50">
        <f t="shared" si="793"/>
        <v>2700</v>
      </c>
      <c r="J465" s="63">
        <f>J466+J467+J468</f>
        <v>4500</v>
      </c>
      <c r="K465" s="63">
        <f t="shared" ref="K465:L465" si="794">K466+K467+K468</f>
        <v>1800</v>
      </c>
      <c r="L465" s="63">
        <f t="shared" si="794"/>
        <v>2700</v>
      </c>
      <c r="M465" s="40">
        <f>M466+M467+M468</f>
        <v>1908.28</v>
      </c>
      <c r="N465" s="40">
        <f t="shared" ref="N465:O465" si="795">N466+N467+N468</f>
        <v>532</v>
      </c>
      <c r="O465" s="40">
        <f t="shared" si="795"/>
        <v>1376.28</v>
      </c>
      <c r="P465" s="6"/>
    </row>
    <row r="466" spans="1:16" ht="35.25" customHeight="1" x14ac:dyDescent="0.3">
      <c r="A466" s="42"/>
      <c r="B466" s="294" t="s">
        <v>9</v>
      </c>
      <c r="C466" s="295"/>
      <c r="D466" s="322"/>
      <c r="E466" s="333"/>
      <c r="F466" s="39" t="s">
        <v>9</v>
      </c>
      <c r="G466" s="50">
        <f>H466+I466</f>
        <v>4500</v>
      </c>
      <c r="H466" s="50">
        <v>1800</v>
      </c>
      <c r="I466" s="51">
        <v>2700</v>
      </c>
      <c r="J466" s="63">
        <f>K466+L466</f>
        <v>4500</v>
      </c>
      <c r="K466" s="63">
        <v>1800</v>
      </c>
      <c r="L466" s="64">
        <v>2700</v>
      </c>
      <c r="M466" s="40">
        <f>N466+O466</f>
        <v>1908.28</v>
      </c>
      <c r="N466" s="40">
        <v>532</v>
      </c>
      <c r="O466" s="70">
        <v>1376.28</v>
      </c>
      <c r="P466" s="6"/>
    </row>
    <row r="467" spans="1:16" ht="35.25" customHeight="1" x14ac:dyDescent="0.3">
      <c r="A467" s="42"/>
      <c r="B467" s="296" t="s">
        <v>10</v>
      </c>
      <c r="C467" s="297"/>
      <c r="D467" s="322"/>
      <c r="E467" s="333"/>
      <c r="F467" s="41" t="s">
        <v>10</v>
      </c>
      <c r="G467" s="50">
        <f t="shared" ref="G467:G468" si="796">H467+I467</f>
        <v>0</v>
      </c>
      <c r="H467" s="50"/>
      <c r="I467" s="50"/>
      <c r="J467" s="63">
        <f>K467+L467</f>
        <v>0</v>
      </c>
      <c r="K467" s="63"/>
      <c r="L467" s="63"/>
      <c r="M467" s="40">
        <f>N467+O467</f>
        <v>0</v>
      </c>
      <c r="N467" s="40"/>
      <c r="O467" s="40"/>
      <c r="P467" s="6"/>
    </row>
    <row r="468" spans="1:16" ht="35.25" customHeight="1" x14ac:dyDescent="0.3">
      <c r="A468" s="42"/>
      <c r="B468" s="294" t="s">
        <v>11</v>
      </c>
      <c r="C468" s="295"/>
      <c r="D468" s="322"/>
      <c r="E468" s="334"/>
      <c r="F468" s="37" t="s">
        <v>11</v>
      </c>
      <c r="G468" s="52">
        <f t="shared" si="796"/>
        <v>0</v>
      </c>
      <c r="H468" s="52"/>
      <c r="I468" s="52"/>
      <c r="J468" s="65">
        <f t="shared" ref="J468" si="797">K468+L468</f>
        <v>0</v>
      </c>
      <c r="K468" s="65"/>
      <c r="L468" s="65"/>
      <c r="M468" s="38">
        <f t="shared" ref="M468" si="798">N468+O468</f>
        <v>0</v>
      </c>
      <c r="N468" s="38"/>
      <c r="O468" s="38"/>
      <c r="P468" s="6"/>
    </row>
    <row r="469" spans="1:16" ht="35.25" customHeight="1" x14ac:dyDescent="0.3">
      <c r="A469" s="42"/>
      <c r="B469" s="292" t="s">
        <v>136</v>
      </c>
      <c r="C469" s="293"/>
      <c r="D469" s="322">
        <v>6086</v>
      </c>
      <c r="E469" s="323"/>
      <c r="F469" s="39"/>
      <c r="G469" s="50">
        <f>G470+G471+G472</f>
        <v>0</v>
      </c>
      <c r="H469" s="50">
        <f t="shared" ref="H469:I469" si="799">H470+H471+H472</f>
        <v>0</v>
      </c>
      <c r="I469" s="50">
        <f t="shared" si="799"/>
        <v>0</v>
      </c>
      <c r="J469" s="63">
        <f>J470+J471+J472</f>
        <v>0</v>
      </c>
      <c r="K469" s="63">
        <f t="shared" ref="K469:L469" si="800">K470+K471+K472</f>
        <v>0</v>
      </c>
      <c r="L469" s="63">
        <f t="shared" si="800"/>
        <v>0</v>
      </c>
      <c r="M469" s="50">
        <f>M470+M471+M472</f>
        <v>0</v>
      </c>
      <c r="N469" s="40">
        <f t="shared" ref="N469:O469" si="801">N470+N471+N472</f>
        <v>0</v>
      </c>
      <c r="O469" s="50">
        <f t="shared" si="801"/>
        <v>0</v>
      </c>
      <c r="P469" s="6"/>
    </row>
    <row r="470" spans="1:16" ht="35.25" customHeight="1" x14ac:dyDescent="0.3">
      <c r="A470" s="42"/>
      <c r="B470" s="292" t="s">
        <v>9</v>
      </c>
      <c r="C470" s="293"/>
      <c r="D470" s="322"/>
      <c r="E470" s="324"/>
      <c r="F470" s="39" t="s">
        <v>9</v>
      </c>
      <c r="G470" s="50">
        <f>H470+I470</f>
        <v>0</v>
      </c>
      <c r="H470" s="50">
        <v>0</v>
      </c>
      <c r="I470" s="59">
        <v>0</v>
      </c>
      <c r="J470" s="63">
        <f>K470+L470</f>
        <v>0</v>
      </c>
      <c r="K470" s="63">
        <v>0</v>
      </c>
      <c r="L470" s="66">
        <v>0</v>
      </c>
      <c r="M470" s="50">
        <f>N470+O470</f>
        <v>0</v>
      </c>
      <c r="N470" s="40">
        <v>0</v>
      </c>
      <c r="O470" s="60">
        <v>0</v>
      </c>
      <c r="P470" s="6"/>
    </row>
    <row r="471" spans="1:16" ht="35.25" customHeight="1" x14ac:dyDescent="0.3">
      <c r="A471" s="42"/>
      <c r="B471" s="292" t="s">
        <v>10</v>
      </c>
      <c r="C471" s="293"/>
      <c r="D471" s="322"/>
      <c r="E471" s="324"/>
      <c r="F471" s="41" t="s">
        <v>10</v>
      </c>
      <c r="G471" s="40">
        <f t="shared" ref="G471:G472" si="802">H471+I471</f>
        <v>0</v>
      </c>
      <c r="H471" s="40"/>
      <c r="I471" s="40"/>
      <c r="J471" s="63">
        <f>K471+L471</f>
        <v>0</v>
      </c>
      <c r="K471" s="63"/>
      <c r="L471" s="63"/>
      <c r="M471" s="40">
        <f>N471+O471</f>
        <v>0</v>
      </c>
      <c r="N471" s="40"/>
      <c r="O471" s="40"/>
      <c r="P471" s="6"/>
    </row>
    <row r="472" spans="1:16" ht="35.25" customHeight="1" x14ac:dyDescent="0.3">
      <c r="A472" s="42"/>
      <c r="B472" s="292" t="s">
        <v>11</v>
      </c>
      <c r="C472" s="293"/>
      <c r="D472" s="322"/>
      <c r="E472" s="325"/>
      <c r="F472" s="39" t="s">
        <v>11</v>
      </c>
      <c r="G472" s="40">
        <f t="shared" si="802"/>
        <v>0</v>
      </c>
      <c r="H472" s="40"/>
      <c r="I472" s="40"/>
      <c r="J472" s="63">
        <f t="shared" ref="J472" si="803">K472+L472</f>
        <v>0</v>
      </c>
      <c r="K472" s="63"/>
      <c r="L472" s="63"/>
      <c r="M472" s="40">
        <f t="shared" ref="M472" si="804">N472+O472</f>
        <v>0</v>
      </c>
      <c r="N472" s="40"/>
      <c r="O472" s="40"/>
      <c r="P472" s="6"/>
    </row>
    <row r="473" spans="1:16" ht="35.25" hidden="1" customHeight="1" x14ac:dyDescent="0.3">
      <c r="A473" s="42"/>
      <c r="B473" s="416" t="s">
        <v>676</v>
      </c>
      <c r="C473" s="417"/>
      <c r="D473" s="335" t="s">
        <v>677</v>
      </c>
      <c r="E473" s="338" t="s">
        <v>101</v>
      </c>
      <c r="F473" s="43"/>
      <c r="G473" s="44">
        <f t="shared" ref="G473:J473" si="805">G474+G475+G476</f>
        <v>0</v>
      </c>
      <c r="H473" s="44">
        <f t="shared" si="805"/>
        <v>0</v>
      </c>
      <c r="I473" s="44">
        <f t="shared" si="805"/>
        <v>0</v>
      </c>
      <c r="J473" s="61">
        <f t="shared" si="805"/>
        <v>0</v>
      </c>
      <c r="K473" s="61">
        <f>K474+K475+K476</f>
        <v>0</v>
      </c>
      <c r="L473" s="61">
        <f>L474+L475+L476</f>
        <v>0</v>
      </c>
      <c r="M473" s="61">
        <f t="shared" ref="M473" si="806">M474+M475+M476</f>
        <v>0</v>
      </c>
      <c r="N473" s="61">
        <f>N474+N475+N476</f>
        <v>0</v>
      </c>
      <c r="O473" s="61">
        <f>O474+O475+O476</f>
        <v>0</v>
      </c>
      <c r="P473" s="6"/>
    </row>
    <row r="474" spans="1:16" ht="35.25" hidden="1" customHeight="1" x14ac:dyDescent="0.3">
      <c r="A474" s="42"/>
      <c r="B474" s="418"/>
      <c r="C474" s="419"/>
      <c r="D474" s="336"/>
      <c r="E474" s="338"/>
      <c r="F474" s="45" t="s">
        <v>9</v>
      </c>
      <c r="G474" s="27">
        <f>H474+I474</f>
        <v>0</v>
      </c>
      <c r="H474" s="27">
        <v>0</v>
      </c>
      <c r="I474" s="27">
        <v>0</v>
      </c>
      <c r="J474" s="62">
        <f>K474+L474</f>
        <v>0</v>
      </c>
      <c r="K474" s="62">
        <f>K478+K482</f>
        <v>0</v>
      </c>
      <c r="L474" s="62">
        <f>L478+L482</f>
        <v>0</v>
      </c>
      <c r="M474" s="62">
        <f>N474+O474</f>
        <v>0</v>
      </c>
      <c r="N474" s="62">
        <f>100-100</f>
        <v>0</v>
      </c>
      <c r="O474" s="62">
        <f>O478+O482</f>
        <v>0</v>
      </c>
      <c r="P474" s="6"/>
    </row>
    <row r="475" spans="1:16" ht="35.25" hidden="1" customHeight="1" x14ac:dyDescent="0.3">
      <c r="A475" s="42"/>
      <c r="B475" s="418"/>
      <c r="C475" s="419"/>
      <c r="D475" s="336"/>
      <c r="E475" s="338"/>
      <c r="F475" s="46" t="s">
        <v>10</v>
      </c>
      <c r="G475" s="27">
        <f t="shared" ref="G475:G476" si="807">H475+I475</f>
        <v>0</v>
      </c>
      <c r="H475" s="27">
        <v>0</v>
      </c>
      <c r="I475" s="27">
        <v>0</v>
      </c>
      <c r="J475" s="62">
        <f t="shared" ref="J475:J476" si="808">K475+L475</f>
        <v>0</v>
      </c>
      <c r="K475" s="62">
        <v>0</v>
      </c>
      <c r="L475" s="62">
        <v>0</v>
      </c>
      <c r="M475" s="27">
        <f t="shared" ref="M475:M476" si="809">N475+O475</f>
        <v>0</v>
      </c>
      <c r="N475" s="27">
        <v>0</v>
      </c>
      <c r="O475" s="27">
        <v>0</v>
      </c>
      <c r="P475" s="6"/>
    </row>
    <row r="476" spans="1:16" ht="35.25" hidden="1" customHeight="1" x14ac:dyDescent="0.3">
      <c r="A476" s="42"/>
      <c r="B476" s="420"/>
      <c r="C476" s="421"/>
      <c r="D476" s="337"/>
      <c r="E476" s="338"/>
      <c r="F476" s="45" t="s">
        <v>11</v>
      </c>
      <c r="G476" s="27">
        <f t="shared" si="807"/>
        <v>0</v>
      </c>
      <c r="H476" s="27">
        <v>0</v>
      </c>
      <c r="I476" s="27">
        <v>0</v>
      </c>
      <c r="J476" s="62">
        <f t="shared" si="808"/>
        <v>0</v>
      </c>
      <c r="K476" s="62">
        <v>0</v>
      </c>
      <c r="L476" s="62">
        <v>0</v>
      </c>
      <c r="M476" s="27">
        <f t="shared" si="809"/>
        <v>0</v>
      </c>
      <c r="N476" s="27">
        <v>0</v>
      </c>
      <c r="O476" s="27">
        <v>0</v>
      </c>
      <c r="P476" s="6"/>
    </row>
    <row r="477" spans="1:16" ht="35.25" customHeight="1" x14ac:dyDescent="0.3">
      <c r="A477" s="42"/>
      <c r="B477" s="55"/>
      <c r="C477" s="55"/>
      <c r="D477" s="56"/>
      <c r="E477" s="55"/>
      <c r="F477" s="57"/>
      <c r="G477" s="58"/>
      <c r="H477" s="58"/>
      <c r="I477" s="58"/>
      <c r="J477" s="58"/>
      <c r="K477" s="58"/>
      <c r="L477" s="58"/>
      <c r="M477" s="58"/>
      <c r="N477" s="58"/>
      <c r="O477" s="58"/>
      <c r="P477" s="6"/>
    </row>
    <row r="478" spans="1:16" ht="18.75" x14ac:dyDescent="0.3">
      <c r="A478" s="2"/>
      <c r="B478" s="2"/>
      <c r="C478" s="2"/>
      <c r="D478" s="2"/>
      <c r="E478" s="2"/>
      <c r="F478" s="2"/>
      <c r="G478" s="2"/>
      <c r="H478" s="2"/>
      <c r="I478" s="2"/>
      <c r="J478" s="2"/>
      <c r="K478" s="2"/>
      <c r="L478" s="2"/>
      <c r="M478" s="2"/>
      <c r="N478" s="2"/>
      <c r="O478" s="2"/>
      <c r="P478" s="6"/>
    </row>
    <row r="479" spans="1:16" ht="20.25" x14ac:dyDescent="0.3">
      <c r="A479" s="3"/>
      <c r="B479" s="3"/>
      <c r="C479" s="353" t="s">
        <v>770</v>
      </c>
      <c r="D479" s="353"/>
      <c r="E479" s="150" t="s">
        <v>145</v>
      </c>
      <c r="F479" s="69"/>
      <c r="G479" s="69"/>
      <c r="H479" s="69"/>
      <c r="I479" s="69"/>
      <c r="J479" s="71"/>
      <c r="K479" s="71"/>
      <c r="L479" s="71"/>
      <c r="M479" s="2"/>
      <c r="N479" s="2"/>
      <c r="O479" s="2"/>
      <c r="P479" s="6"/>
    </row>
    <row r="480" spans="1:16" ht="18.75" x14ac:dyDescent="0.3">
      <c r="A480" s="3"/>
      <c r="B480" s="3"/>
      <c r="C480" s="9"/>
      <c r="D480" s="9"/>
      <c r="E480" s="9"/>
      <c r="F480" s="8"/>
      <c r="G480" s="8"/>
      <c r="H480" s="8"/>
      <c r="I480" s="8"/>
      <c r="J480" s="8"/>
      <c r="K480" s="8"/>
      <c r="L480" s="8"/>
      <c r="M480" s="2"/>
      <c r="N480" s="2"/>
      <c r="O480" s="2"/>
    </row>
    <row r="481" spans="3:12" x14ac:dyDescent="0.25">
      <c r="C481" s="10"/>
      <c r="D481" s="10"/>
      <c r="E481" s="10"/>
      <c r="F481" s="10"/>
      <c r="G481" s="10"/>
      <c r="H481" s="10"/>
      <c r="I481" s="10"/>
      <c r="J481" s="10"/>
      <c r="K481" s="10"/>
      <c r="L481" s="10"/>
    </row>
  </sheetData>
  <mergeCells count="711">
    <mergeCell ref="B17:C17"/>
    <mergeCell ref="B18:C18"/>
    <mergeCell ref="B19:C19"/>
    <mergeCell ref="B20:C20"/>
    <mergeCell ref="B29:C29"/>
    <mergeCell ref="B30:C30"/>
    <mergeCell ref="B31:C31"/>
    <mergeCell ref="B32:C32"/>
    <mergeCell ref="B25:C25"/>
    <mergeCell ref="B26:C26"/>
    <mergeCell ref="B27:C27"/>
    <mergeCell ref="B28:C28"/>
    <mergeCell ref="B21:C21"/>
    <mergeCell ref="B22:C22"/>
    <mergeCell ref="B23:C23"/>
    <mergeCell ref="B24:C24"/>
    <mergeCell ref="B41:C41"/>
    <mergeCell ref="B42:C42"/>
    <mergeCell ref="B43:C43"/>
    <mergeCell ref="B44:C44"/>
    <mergeCell ref="B37:C37"/>
    <mergeCell ref="B38:C38"/>
    <mergeCell ref="B39:C39"/>
    <mergeCell ref="B40:C40"/>
    <mergeCell ref="B33:C33"/>
    <mergeCell ref="B34:C34"/>
    <mergeCell ref="B35:C35"/>
    <mergeCell ref="B36:C36"/>
    <mergeCell ref="B53:C53"/>
    <mergeCell ref="B54:C54"/>
    <mergeCell ref="B55:C55"/>
    <mergeCell ref="B56:C56"/>
    <mergeCell ref="B49:C49"/>
    <mergeCell ref="B50:C50"/>
    <mergeCell ref="B51:C51"/>
    <mergeCell ref="B52:C52"/>
    <mergeCell ref="B45:C45"/>
    <mergeCell ref="B46:C46"/>
    <mergeCell ref="B47:C47"/>
    <mergeCell ref="B48:C48"/>
    <mergeCell ref="B65:C65"/>
    <mergeCell ref="B66:C66"/>
    <mergeCell ref="B67:C67"/>
    <mergeCell ref="B68:C68"/>
    <mergeCell ref="B61:C61"/>
    <mergeCell ref="B62:C62"/>
    <mergeCell ref="B63:C63"/>
    <mergeCell ref="B64:C64"/>
    <mergeCell ref="B57:C57"/>
    <mergeCell ref="B58:C58"/>
    <mergeCell ref="B59:C59"/>
    <mergeCell ref="B60:C60"/>
    <mergeCell ref="B77:C77"/>
    <mergeCell ref="B78:C78"/>
    <mergeCell ref="B79:C79"/>
    <mergeCell ref="B80:C80"/>
    <mergeCell ref="B73:C73"/>
    <mergeCell ref="B74:C74"/>
    <mergeCell ref="B75:C75"/>
    <mergeCell ref="B76:C76"/>
    <mergeCell ref="B69:C69"/>
    <mergeCell ref="B70:C70"/>
    <mergeCell ref="B71:C71"/>
    <mergeCell ref="B72:C72"/>
    <mergeCell ref="B89:C89"/>
    <mergeCell ref="B90:C90"/>
    <mergeCell ref="B91:C91"/>
    <mergeCell ref="B92:C92"/>
    <mergeCell ref="B85:C85"/>
    <mergeCell ref="B86:C86"/>
    <mergeCell ref="B87:C87"/>
    <mergeCell ref="B88:C88"/>
    <mergeCell ref="B81:C81"/>
    <mergeCell ref="B82:C82"/>
    <mergeCell ref="B83:C83"/>
    <mergeCell ref="B84:C84"/>
    <mergeCell ref="B101:C101"/>
    <mergeCell ref="B102:C102"/>
    <mergeCell ref="B103:C103"/>
    <mergeCell ref="B104:C104"/>
    <mergeCell ref="B97:C97"/>
    <mergeCell ref="B98:C98"/>
    <mergeCell ref="B99:C99"/>
    <mergeCell ref="B100:C100"/>
    <mergeCell ref="B93:C93"/>
    <mergeCell ref="B94:C94"/>
    <mergeCell ref="B95:C95"/>
    <mergeCell ref="B96:C96"/>
    <mergeCell ref="B160:C160"/>
    <mergeCell ref="B153:C153"/>
    <mergeCell ref="B154:C154"/>
    <mergeCell ref="B155:C155"/>
    <mergeCell ref="B156:C156"/>
    <mergeCell ref="B149:C149"/>
    <mergeCell ref="B150:C150"/>
    <mergeCell ref="B151:C151"/>
    <mergeCell ref="B152:C152"/>
    <mergeCell ref="B157:C157"/>
    <mergeCell ref="B158:C158"/>
    <mergeCell ref="B159:C159"/>
    <mergeCell ref="B185:C185"/>
    <mergeCell ref="B186:C186"/>
    <mergeCell ref="B187:C187"/>
    <mergeCell ref="B188:C188"/>
    <mergeCell ref="B181:C181"/>
    <mergeCell ref="B182:C182"/>
    <mergeCell ref="B183:C183"/>
    <mergeCell ref="B184:C184"/>
    <mergeCell ref="B177:C177"/>
    <mergeCell ref="B178:C178"/>
    <mergeCell ref="B179:C179"/>
    <mergeCell ref="B180:C180"/>
    <mergeCell ref="B197:C197"/>
    <mergeCell ref="B198:C198"/>
    <mergeCell ref="B199:C199"/>
    <mergeCell ref="B200:C200"/>
    <mergeCell ref="B193:C193"/>
    <mergeCell ref="B194:C194"/>
    <mergeCell ref="B195:C195"/>
    <mergeCell ref="B196:C196"/>
    <mergeCell ref="B189:C189"/>
    <mergeCell ref="B190:C190"/>
    <mergeCell ref="B191:C191"/>
    <mergeCell ref="B192:C192"/>
    <mergeCell ref="B210:C210"/>
    <mergeCell ref="B211:C211"/>
    <mergeCell ref="B212:C212"/>
    <mergeCell ref="B205:C205"/>
    <mergeCell ref="B206:C206"/>
    <mergeCell ref="B207:C207"/>
    <mergeCell ref="B208:C208"/>
    <mergeCell ref="B201:C201"/>
    <mergeCell ref="B202:C202"/>
    <mergeCell ref="B203:C203"/>
    <mergeCell ref="B204:C204"/>
    <mergeCell ref="M7:M8"/>
    <mergeCell ref="N7:N8"/>
    <mergeCell ref="O7:O8"/>
    <mergeCell ref="B469:C469"/>
    <mergeCell ref="B465:C465"/>
    <mergeCell ref="B466:C466"/>
    <mergeCell ref="B467:C467"/>
    <mergeCell ref="B468:C468"/>
    <mergeCell ref="B461:C461"/>
    <mergeCell ref="B462:C462"/>
    <mergeCell ref="B463:C463"/>
    <mergeCell ref="B464:C464"/>
    <mergeCell ref="B457:C457"/>
    <mergeCell ref="B453:C453"/>
    <mergeCell ref="B454:C454"/>
    <mergeCell ref="B455:C455"/>
    <mergeCell ref="B456:C456"/>
    <mergeCell ref="D357:D360"/>
    <mergeCell ref="B253:C253"/>
    <mergeCell ref="B254:C254"/>
    <mergeCell ref="B255:C255"/>
    <mergeCell ref="B256:C256"/>
    <mergeCell ref="B249:C249"/>
    <mergeCell ref="B209:C209"/>
    <mergeCell ref="B473:C476"/>
    <mergeCell ref="D473:D476"/>
    <mergeCell ref="E473:E476"/>
    <mergeCell ref="D353:D356"/>
    <mergeCell ref="E353:E356"/>
    <mergeCell ref="D365:D368"/>
    <mergeCell ref="E365:E368"/>
    <mergeCell ref="D369:D372"/>
    <mergeCell ref="E369:E372"/>
    <mergeCell ref="E357:E360"/>
    <mergeCell ref="E373:E376"/>
    <mergeCell ref="D373:D376"/>
    <mergeCell ref="D425:D428"/>
    <mergeCell ref="E425:E428"/>
    <mergeCell ref="E429:E432"/>
    <mergeCell ref="E397:E400"/>
    <mergeCell ref="E361:E364"/>
    <mergeCell ref="D361:D364"/>
    <mergeCell ref="D377:D380"/>
    <mergeCell ref="B470:C470"/>
    <mergeCell ref="B471:C471"/>
    <mergeCell ref="B472:C472"/>
    <mergeCell ref="D465:D468"/>
    <mergeCell ref="E465:E468"/>
    <mergeCell ref="D349:D352"/>
    <mergeCell ref="W398:AC398"/>
    <mergeCell ref="D453:D456"/>
    <mergeCell ref="E453:E456"/>
    <mergeCell ref="D421:D424"/>
    <mergeCell ref="E421:E424"/>
    <mergeCell ref="D381:D384"/>
    <mergeCell ref="E381:E384"/>
    <mergeCell ref="E449:E452"/>
    <mergeCell ref="D385:D388"/>
    <mergeCell ref="E385:E388"/>
    <mergeCell ref="D389:D392"/>
    <mergeCell ref="E389:E392"/>
    <mergeCell ref="D393:D396"/>
    <mergeCell ref="E393:E396"/>
    <mergeCell ref="D409:D412"/>
    <mergeCell ref="E409:E412"/>
    <mergeCell ref="E405:E408"/>
    <mergeCell ref="D429:D432"/>
    <mergeCell ref="E349:E352"/>
    <mergeCell ref="E377:E380"/>
    <mergeCell ref="D433:D436"/>
    <mergeCell ref="E433:E436"/>
    <mergeCell ref="D405:D408"/>
    <mergeCell ref="B341:C341"/>
    <mergeCell ref="B342:C342"/>
    <mergeCell ref="B343:C343"/>
    <mergeCell ref="B344:C344"/>
    <mergeCell ref="B337:C337"/>
    <mergeCell ref="B338:C338"/>
    <mergeCell ref="B339:C339"/>
    <mergeCell ref="E69:E72"/>
    <mergeCell ref="E277:E280"/>
    <mergeCell ref="D277:D280"/>
    <mergeCell ref="B250:C250"/>
    <mergeCell ref="B251:C251"/>
    <mergeCell ref="B252:C252"/>
    <mergeCell ref="B245:C245"/>
    <mergeCell ref="B246:C246"/>
    <mergeCell ref="B247:C247"/>
    <mergeCell ref="B248:C248"/>
    <mergeCell ref="B241:C241"/>
    <mergeCell ref="B242:C242"/>
    <mergeCell ref="B243:C243"/>
    <mergeCell ref="B244:C244"/>
    <mergeCell ref="B237:C237"/>
    <mergeCell ref="B238:C238"/>
    <mergeCell ref="B239:C239"/>
    <mergeCell ref="D333:D336"/>
    <mergeCell ref="D337:D340"/>
    <mergeCell ref="D341:D344"/>
    <mergeCell ref="E333:E348"/>
    <mergeCell ref="D321:D324"/>
    <mergeCell ref="E321:E324"/>
    <mergeCell ref="D325:D328"/>
    <mergeCell ref="E325:E328"/>
    <mergeCell ref="D329:D332"/>
    <mergeCell ref="E329:E332"/>
    <mergeCell ref="D345:D348"/>
    <mergeCell ref="D309:D312"/>
    <mergeCell ref="E309:E312"/>
    <mergeCell ref="D313:D316"/>
    <mergeCell ref="E313:E316"/>
    <mergeCell ref="D317:D320"/>
    <mergeCell ref="E317:E320"/>
    <mergeCell ref="B313:C313"/>
    <mergeCell ref="B314:C314"/>
    <mergeCell ref="B315:C315"/>
    <mergeCell ref="B316:C316"/>
    <mergeCell ref="B309:C309"/>
    <mergeCell ref="B310:C310"/>
    <mergeCell ref="B311:C311"/>
    <mergeCell ref="B312:C312"/>
    <mergeCell ref="D297:D300"/>
    <mergeCell ref="E297:E300"/>
    <mergeCell ref="D301:D304"/>
    <mergeCell ref="E301:E304"/>
    <mergeCell ref="D305:D308"/>
    <mergeCell ref="E305:E308"/>
    <mergeCell ref="B305:C305"/>
    <mergeCell ref="B306:C306"/>
    <mergeCell ref="B307:C307"/>
    <mergeCell ref="B308:C308"/>
    <mergeCell ref="B301:C301"/>
    <mergeCell ref="B302:C302"/>
    <mergeCell ref="B303:C303"/>
    <mergeCell ref="B304:C304"/>
    <mergeCell ref="B297:C297"/>
    <mergeCell ref="B298:C298"/>
    <mergeCell ref="B299:C299"/>
    <mergeCell ref="B300:C300"/>
    <mergeCell ref="D285:D288"/>
    <mergeCell ref="E285:E288"/>
    <mergeCell ref="D289:D292"/>
    <mergeCell ref="E289:E292"/>
    <mergeCell ref="D293:D296"/>
    <mergeCell ref="E293:E296"/>
    <mergeCell ref="B293:C293"/>
    <mergeCell ref="B294:C294"/>
    <mergeCell ref="B295:C295"/>
    <mergeCell ref="B296:C296"/>
    <mergeCell ref="B289:C289"/>
    <mergeCell ref="B290:C290"/>
    <mergeCell ref="B291:C291"/>
    <mergeCell ref="B292:C292"/>
    <mergeCell ref="B285:C285"/>
    <mergeCell ref="B286:C286"/>
    <mergeCell ref="B287:C287"/>
    <mergeCell ref="B288:C288"/>
    <mergeCell ref="D281:D284"/>
    <mergeCell ref="E281:E284"/>
    <mergeCell ref="B281:C281"/>
    <mergeCell ref="B282:C282"/>
    <mergeCell ref="B283:C283"/>
    <mergeCell ref="B284:C284"/>
    <mergeCell ref="B277:C277"/>
    <mergeCell ref="B278:C278"/>
    <mergeCell ref="B279:C279"/>
    <mergeCell ref="B280:C280"/>
    <mergeCell ref="B257:C257"/>
    <mergeCell ref="B258:C258"/>
    <mergeCell ref="B259:C259"/>
    <mergeCell ref="B260:C260"/>
    <mergeCell ref="D269:D272"/>
    <mergeCell ref="E269:E272"/>
    <mergeCell ref="D273:D276"/>
    <mergeCell ref="E273:E276"/>
    <mergeCell ref="B273:C273"/>
    <mergeCell ref="B274:C274"/>
    <mergeCell ref="B275:C275"/>
    <mergeCell ref="B276:C276"/>
    <mergeCell ref="B269:C269"/>
    <mergeCell ref="B270:C270"/>
    <mergeCell ref="B271:C271"/>
    <mergeCell ref="B272:C272"/>
    <mergeCell ref="B265:C265"/>
    <mergeCell ref="B266:C266"/>
    <mergeCell ref="B267:C267"/>
    <mergeCell ref="B268:C268"/>
    <mergeCell ref="B261:C261"/>
    <mergeCell ref="B262:C262"/>
    <mergeCell ref="B240:C240"/>
    <mergeCell ref="D225:D228"/>
    <mergeCell ref="E225:E228"/>
    <mergeCell ref="D229:D232"/>
    <mergeCell ref="E229:E232"/>
    <mergeCell ref="D233:D236"/>
    <mergeCell ref="E233:E236"/>
    <mergeCell ref="B233:C233"/>
    <mergeCell ref="B234:C234"/>
    <mergeCell ref="B235:C235"/>
    <mergeCell ref="B236:C236"/>
    <mergeCell ref="B229:C229"/>
    <mergeCell ref="B230:C230"/>
    <mergeCell ref="B231:C231"/>
    <mergeCell ref="B232:C232"/>
    <mergeCell ref="B225:C225"/>
    <mergeCell ref="B226:C226"/>
    <mergeCell ref="B227:C227"/>
    <mergeCell ref="B228:C228"/>
    <mergeCell ref="D237:D240"/>
    <mergeCell ref="E237:E240"/>
    <mergeCell ref="B221:C221"/>
    <mergeCell ref="B222:C222"/>
    <mergeCell ref="B223:C223"/>
    <mergeCell ref="B224:C224"/>
    <mergeCell ref="B217:C217"/>
    <mergeCell ref="B218:C218"/>
    <mergeCell ref="B219:C219"/>
    <mergeCell ref="B220:C220"/>
    <mergeCell ref="B213:C213"/>
    <mergeCell ref="B214:C214"/>
    <mergeCell ref="B215:C215"/>
    <mergeCell ref="B216:C216"/>
    <mergeCell ref="D145:D148"/>
    <mergeCell ref="E145:E148"/>
    <mergeCell ref="D149:D152"/>
    <mergeCell ref="E149:E152"/>
    <mergeCell ref="D137:D140"/>
    <mergeCell ref="E137:E140"/>
    <mergeCell ref="D141:D144"/>
    <mergeCell ref="E141:E144"/>
    <mergeCell ref="B145:C145"/>
    <mergeCell ref="B146:C146"/>
    <mergeCell ref="B147:C147"/>
    <mergeCell ref="B148:C148"/>
    <mergeCell ref="B141:C141"/>
    <mergeCell ref="B142:C142"/>
    <mergeCell ref="B143:C143"/>
    <mergeCell ref="B144:C144"/>
    <mergeCell ref="B137:C137"/>
    <mergeCell ref="B138:C138"/>
    <mergeCell ref="B139:C139"/>
    <mergeCell ref="B140:C140"/>
    <mergeCell ref="D125:D128"/>
    <mergeCell ref="E125:E128"/>
    <mergeCell ref="D133:D136"/>
    <mergeCell ref="E133:E136"/>
    <mergeCell ref="D121:D124"/>
    <mergeCell ref="E121:E124"/>
    <mergeCell ref="D129:D132"/>
    <mergeCell ref="E129:E132"/>
    <mergeCell ref="B133:C133"/>
    <mergeCell ref="B134:C134"/>
    <mergeCell ref="B135:C135"/>
    <mergeCell ref="B136:C136"/>
    <mergeCell ref="B129:C129"/>
    <mergeCell ref="B130:C130"/>
    <mergeCell ref="B131:C131"/>
    <mergeCell ref="B132:C132"/>
    <mergeCell ref="B125:C125"/>
    <mergeCell ref="B126:C126"/>
    <mergeCell ref="B127:C127"/>
    <mergeCell ref="B128:C128"/>
    <mergeCell ref="B121:C121"/>
    <mergeCell ref="B122:C122"/>
    <mergeCell ref="B123:C123"/>
    <mergeCell ref="B124:C124"/>
    <mergeCell ref="D113:D116"/>
    <mergeCell ref="E113:E116"/>
    <mergeCell ref="D117:D120"/>
    <mergeCell ref="E117:E120"/>
    <mergeCell ref="D105:D108"/>
    <mergeCell ref="E105:E108"/>
    <mergeCell ref="D109:D112"/>
    <mergeCell ref="E109:E112"/>
    <mergeCell ref="B109:C109"/>
    <mergeCell ref="B110:C110"/>
    <mergeCell ref="B111:C111"/>
    <mergeCell ref="B112:C112"/>
    <mergeCell ref="B105:C105"/>
    <mergeCell ref="B106:C106"/>
    <mergeCell ref="B107:C107"/>
    <mergeCell ref="B108:C108"/>
    <mergeCell ref="B117:C117"/>
    <mergeCell ref="B118:C118"/>
    <mergeCell ref="B119:C119"/>
    <mergeCell ref="B120:C120"/>
    <mergeCell ref="B113:C113"/>
    <mergeCell ref="B114:C114"/>
    <mergeCell ref="B115:C115"/>
    <mergeCell ref="B116:C116"/>
    <mergeCell ref="D97:D100"/>
    <mergeCell ref="E97:E100"/>
    <mergeCell ref="D101:D104"/>
    <mergeCell ref="E101:E104"/>
    <mergeCell ref="D61:D64"/>
    <mergeCell ref="E61:E64"/>
    <mergeCell ref="D65:D68"/>
    <mergeCell ref="E65:E68"/>
    <mergeCell ref="E89:E92"/>
    <mergeCell ref="D73:D76"/>
    <mergeCell ref="E73:E76"/>
    <mergeCell ref="D81:D84"/>
    <mergeCell ref="E81:E84"/>
    <mergeCell ref="D85:D88"/>
    <mergeCell ref="E85:E88"/>
    <mergeCell ref="D69:D72"/>
    <mergeCell ref="D53:D56"/>
    <mergeCell ref="E53:E56"/>
    <mergeCell ref="D57:D60"/>
    <mergeCell ref="E57:E60"/>
    <mergeCell ref="D29:D32"/>
    <mergeCell ref="E29:E32"/>
    <mergeCell ref="D45:D48"/>
    <mergeCell ref="E45:E48"/>
    <mergeCell ref="D33:D36"/>
    <mergeCell ref="E33:E36"/>
    <mergeCell ref="D37:D40"/>
    <mergeCell ref="E37:E40"/>
    <mergeCell ref="D41:D44"/>
    <mergeCell ref="E41:E44"/>
    <mergeCell ref="D49:D52"/>
    <mergeCell ref="E49:E52"/>
    <mergeCell ref="A11:A15"/>
    <mergeCell ref="B6:C8"/>
    <mergeCell ref="B9:C9"/>
    <mergeCell ref="B11:C11"/>
    <mergeCell ref="A16:O16"/>
    <mergeCell ref="Y1:AF1"/>
    <mergeCell ref="A2:O2"/>
    <mergeCell ref="A6:A8"/>
    <mergeCell ref="K1:O1"/>
    <mergeCell ref="D6:D8"/>
    <mergeCell ref="E6:E8"/>
    <mergeCell ref="F6:F8"/>
    <mergeCell ref="A10:O10"/>
    <mergeCell ref="E13:E15"/>
    <mergeCell ref="D13:D15"/>
    <mergeCell ref="G6:I6"/>
    <mergeCell ref="J6:L6"/>
    <mergeCell ref="M6:O6"/>
    <mergeCell ref="G7:G8"/>
    <mergeCell ref="H7:H8"/>
    <mergeCell ref="I7:I8"/>
    <mergeCell ref="J7:J8"/>
    <mergeCell ref="K7:K8"/>
    <mergeCell ref="L7:L8"/>
    <mergeCell ref="C479:D479"/>
    <mergeCell ref="D17:D20"/>
    <mergeCell ref="E17:E20"/>
    <mergeCell ref="A17:A20"/>
    <mergeCell ref="D21:D24"/>
    <mergeCell ref="E21:E24"/>
    <mergeCell ref="D25:D28"/>
    <mergeCell ref="D77:D80"/>
    <mergeCell ref="E77:E80"/>
    <mergeCell ref="D93:D96"/>
    <mergeCell ref="E93:E96"/>
    <mergeCell ref="D89:D92"/>
    <mergeCell ref="E25:E28"/>
    <mergeCell ref="D153:D156"/>
    <mergeCell ref="E153:E156"/>
    <mergeCell ref="D165:D168"/>
    <mergeCell ref="E165:E168"/>
    <mergeCell ref="D169:D172"/>
    <mergeCell ref="E169:E172"/>
    <mergeCell ref="D157:D160"/>
    <mergeCell ref="E157:E160"/>
    <mergeCell ref="D161:D164"/>
    <mergeCell ref="E161:E164"/>
    <mergeCell ref="B169:C169"/>
    <mergeCell ref="B170:C170"/>
    <mergeCell ref="B171:C171"/>
    <mergeCell ref="B172:C172"/>
    <mergeCell ref="B165:C165"/>
    <mergeCell ref="B166:C166"/>
    <mergeCell ref="B167:C167"/>
    <mergeCell ref="B168:C168"/>
    <mergeCell ref="B161:C161"/>
    <mergeCell ref="B162:C162"/>
    <mergeCell ref="B163:C163"/>
    <mergeCell ref="B164:C164"/>
    <mergeCell ref="D173:D176"/>
    <mergeCell ref="E173:E176"/>
    <mergeCell ref="D177:D180"/>
    <mergeCell ref="E177:E180"/>
    <mergeCell ref="D181:D184"/>
    <mergeCell ref="E181:E184"/>
    <mergeCell ref="B173:C173"/>
    <mergeCell ref="B174:C174"/>
    <mergeCell ref="B175:C175"/>
    <mergeCell ref="B176:C176"/>
    <mergeCell ref="D185:D188"/>
    <mergeCell ref="E185:E188"/>
    <mergeCell ref="D189:D192"/>
    <mergeCell ref="D193:D196"/>
    <mergeCell ref="D197:D200"/>
    <mergeCell ref="E197:E200"/>
    <mergeCell ref="D201:D204"/>
    <mergeCell ref="E201:E204"/>
    <mergeCell ref="E189:E196"/>
    <mergeCell ref="Q398:V398"/>
    <mergeCell ref="D413:D416"/>
    <mergeCell ref="E413:E416"/>
    <mergeCell ref="D417:D420"/>
    <mergeCell ref="E417:E420"/>
    <mergeCell ref="D401:D404"/>
    <mergeCell ref="E401:E404"/>
    <mergeCell ref="D397:D400"/>
    <mergeCell ref="D221:D224"/>
    <mergeCell ref="E221:E224"/>
    <mergeCell ref="D249:D252"/>
    <mergeCell ref="E249:E252"/>
    <mergeCell ref="D253:D256"/>
    <mergeCell ref="E253:E256"/>
    <mergeCell ref="D257:D260"/>
    <mergeCell ref="E257:E260"/>
    <mergeCell ref="D261:D264"/>
    <mergeCell ref="E261:E264"/>
    <mergeCell ref="D241:D244"/>
    <mergeCell ref="E241:E244"/>
    <mergeCell ref="D245:D248"/>
    <mergeCell ref="E245:E248"/>
    <mergeCell ref="D265:D268"/>
    <mergeCell ref="E265:E268"/>
    <mergeCell ref="D469:D472"/>
    <mergeCell ref="E469:E472"/>
    <mergeCell ref="D437:D440"/>
    <mergeCell ref="E437:E440"/>
    <mergeCell ref="D441:D444"/>
    <mergeCell ref="E441:E444"/>
    <mergeCell ref="D445:D448"/>
    <mergeCell ref="E445:E448"/>
    <mergeCell ref="D457:D460"/>
    <mergeCell ref="E457:E460"/>
    <mergeCell ref="D449:D452"/>
    <mergeCell ref="B449:C449"/>
    <mergeCell ref="B450:C450"/>
    <mergeCell ref="B451:C451"/>
    <mergeCell ref="B452:C452"/>
    <mergeCell ref="B445:C445"/>
    <mergeCell ref="B446:C446"/>
    <mergeCell ref="B447:C447"/>
    <mergeCell ref="B448:C448"/>
    <mergeCell ref="B441:C441"/>
    <mergeCell ref="B442:C442"/>
    <mergeCell ref="B443:C443"/>
    <mergeCell ref="B444:C444"/>
    <mergeCell ref="B437:C437"/>
    <mergeCell ref="B438:C438"/>
    <mergeCell ref="B439:C439"/>
    <mergeCell ref="B440:C440"/>
    <mergeCell ref="B433:C433"/>
    <mergeCell ref="B434:C434"/>
    <mergeCell ref="B435:C435"/>
    <mergeCell ref="B436:C436"/>
    <mergeCell ref="B429:C429"/>
    <mergeCell ref="B430:C430"/>
    <mergeCell ref="B431:C431"/>
    <mergeCell ref="B432:C432"/>
    <mergeCell ref="B425:C425"/>
    <mergeCell ref="B426:C426"/>
    <mergeCell ref="B427:C427"/>
    <mergeCell ref="B428:C428"/>
    <mergeCell ref="B421:C421"/>
    <mergeCell ref="B422:C422"/>
    <mergeCell ref="B423:C423"/>
    <mergeCell ref="B424:C424"/>
    <mergeCell ref="B417:C417"/>
    <mergeCell ref="B418:C418"/>
    <mergeCell ref="B419:C419"/>
    <mergeCell ref="B420:C420"/>
    <mergeCell ref="B413:C413"/>
    <mergeCell ref="B414:C414"/>
    <mergeCell ref="B415:C415"/>
    <mergeCell ref="B416:C416"/>
    <mergeCell ref="B409:C409"/>
    <mergeCell ref="B410:C410"/>
    <mergeCell ref="B411:C411"/>
    <mergeCell ref="B412:C412"/>
    <mergeCell ref="B405:C405"/>
    <mergeCell ref="B406:C406"/>
    <mergeCell ref="B407:C407"/>
    <mergeCell ref="B408:C408"/>
    <mergeCell ref="B401:C401"/>
    <mergeCell ref="B402:C402"/>
    <mergeCell ref="B403:C403"/>
    <mergeCell ref="B404:C404"/>
    <mergeCell ref="B397:C397"/>
    <mergeCell ref="B398:C398"/>
    <mergeCell ref="B399:C399"/>
    <mergeCell ref="B400:C400"/>
    <mergeCell ref="B393:C393"/>
    <mergeCell ref="B394:C394"/>
    <mergeCell ref="B395:C395"/>
    <mergeCell ref="B396:C396"/>
    <mergeCell ref="B389:C389"/>
    <mergeCell ref="B390:C390"/>
    <mergeCell ref="B391:C391"/>
    <mergeCell ref="B392:C392"/>
    <mergeCell ref="B385:C385"/>
    <mergeCell ref="B386:C386"/>
    <mergeCell ref="B387:C387"/>
    <mergeCell ref="B388:C388"/>
    <mergeCell ref="B381:C381"/>
    <mergeCell ref="B382:C382"/>
    <mergeCell ref="B383:C383"/>
    <mergeCell ref="B384:C384"/>
    <mergeCell ref="B377:C377"/>
    <mergeCell ref="B378:C378"/>
    <mergeCell ref="B379:C379"/>
    <mergeCell ref="B380:C380"/>
    <mergeCell ref="B373:C373"/>
    <mergeCell ref="B374:C374"/>
    <mergeCell ref="B375:C375"/>
    <mergeCell ref="B376:C376"/>
    <mergeCell ref="B369:C369"/>
    <mergeCell ref="B370:C370"/>
    <mergeCell ref="B371:C371"/>
    <mergeCell ref="B372:C372"/>
    <mergeCell ref="B365:C365"/>
    <mergeCell ref="B366:C366"/>
    <mergeCell ref="B367:C367"/>
    <mergeCell ref="B368:C368"/>
    <mergeCell ref="B361:C361"/>
    <mergeCell ref="B362:C362"/>
    <mergeCell ref="B363:C363"/>
    <mergeCell ref="B364:C364"/>
    <mergeCell ref="B357:C357"/>
    <mergeCell ref="B358:C358"/>
    <mergeCell ref="B359:C359"/>
    <mergeCell ref="B360:C360"/>
    <mergeCell ref="B353:C353"/>
    <mergeCell ref="B354:C354"/>
    <mergeCell ref="B355:C355"/>
    <mergeCell ref="B356:C356"/>
    <mergeCell ref="B349:C349"/>
    <mergeCell ref="B350:C350"/>
    <mergeCell ref="B351:C351"/>
    <mergeCell ref="B352:C352"/>
    <mergeCell ref="B345:C345"/>
    <mergeCell ref="B346:C346"/>
    <mergeCell ref="B347:C347"/>
    <mergeCell ref="B348:C348"/>
    <mergeCell ref="B340:C340"/>
    <mergeCell ref="B333:C333"/>
    <mergeCell ref="B334:C334"/>
    <mergeCell ref="B335:C335"/>
    <mergeCell ref="B336:C336"/>
    <mergeCell ref="B329:C329"/>
    <mergeCell ref="B330:C330"/>
    <mergeCell ref="B331:C331"/>
    <mergeCell ref="B332:C332"/>
    <mergeCell ref="B3:O3"/>
    <mergeCell ref="B4:O4"/>
    <mergeCell ref="B263:C263"/>
    <mergeCell ref="B264:C264"/>
    <mergeCell ref="B325:C325"/>
    <mergeCell ref="B326:C326"/>
    <mergeCell ref="B327:C327"/>
    <mergeCell ref="B328:C328"/>
    <mergeCell ref="B321:C321"/>
    <mergeCell ref="B322:C322"/>
    <mergeCell ref="B323:C323"/>
    <mergeCell ref="B324:C324"/>
    <mergeCell ref="B317:C317"/>
    <mergeCell ref="B318:C318"/>
    <mergeCell ref="B319:C319"/>
    <mergeCell ref="B320:C320"/>
    <mergeCell ref="D205:D208"/>
    <mergeCell ref="E205:E208"/>
    <mergeCell ref="D209:D212"/>
    <mergeCell ref="E209:E212"/>
    <mergeCell ref="D213:D216"/>
    <mergeCell ref="E213:E216"/>
    <mergeCell ref="D217:D220"/>
    <mergeCell ref="E217:E220"/>
  </mergeCells>
  <printOptions horizontalCentered="1" verticalCentered="1"/>
  <pageMargins left="0.31496062992125984" right="0.31496062992125984" top="1.1811023622047245" bottom="0.35433070866141736" header="0.31496062992125984" footer="0.31496062992125984"/>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8"/>
  <sheetViews>
    <sheetView view="pageBreakPreview" topLeftCell="A37" zoomScale="80" zoomScaleNormal="100" zoomScaleSheetLayoutView="80" workbookViewId="0">
      <selection activeCell="A48" sqref="A48:A52"/>
    </sheetView>
  </sheetViews>
  <sheetFormatPr defaultRowHeight="15" x14ac:dyDescent="0.25"/>
  <cols>
    <col min="1" max="1" width="131.28515625" customWidth="1"/>
    <col min="2" max="2" width="21" customWidth="1"/>
    <col min="3" max="3" width="102" customWidth="1"/>
    <col min="4" max="4" width="13.42578125" customWidth="1"/>
    <col min="5" max="5" width="21.5703125" bestFit="1" customWidth="1"/>
    <col min="6" max="6" width="22.42578125" hidden="1" customWidth="1"/>
    <col min="7" max="7" width="24.28515625" bestFit="1" customWidth="1"/>
    <col min="8" max="8" width="19.42578125" customWidth="1"/>
    <col min="9" max="9" width="36.28515625" customWidth="1"/>
  </cols>
  <sheetData>
    <row r="1" spans="1:26" ht="166.5" customHeight="1" x14ac:dyDescent="0.3">
      <c r="A1" s="73"/>
      <c r="B1" s="73"/>
      <c r="C1" s="73"/>
      <c r="D1" s="468"/>
      <c r="E1" s="468"/>
      <c r="F1" s="468"/>
      <c r="G1" s="468"/>
      <c r="H1" s="425" t="s">
        <v>767</v>
      </c>
      <c r="I1" s="426"/>
    </row>
    <row r="2" spans="1:26" ht="51" customHeight="1" x14ac:dyDescent="0.3">
      <c r="A2" s="386" t="s">
        <v>768</v>
      </c>
      <c r="B2" s="386"/>
      <c r="C2" s="386"/>
      <c r="D2" s="386"/>
      <c r="E2" s="386"/>
      <c r="F2" s="386"/>
      <c r="G2" s="386"/>
    </row>
    <row r="3" spans="1:26" ht="56.25" customHeight="1" x14ac:dyDescent="0.25">
      <c r="A3" s="469" t="s">
        <v>146</v>
      </c>
      <c r="B3" s="469" t="s">
        <v>147</v>
      </c>
      <c r="C3" s="469" t="s">
        <v>148</v>
      </c>
      <c r="D3" s="469" t="s">
        <v>149</v>
      </c>
      <c r="E3" s="471" t="s">
        <v>695</v>
      </c>
      <c r="F3" s="472"/>
      <c r="G3" s="473"/>
      <c r="H3" s="272" t="s">
        <v>696</v>
      </c>
      <c r="I3" s="427" t="s">
        <v>697</v>
      </c>
    </row>
    <row r="4" spans="1:26" ht="18.75" x14ac:dyDescent="0.25">
      <c r="A4" s="470"/>
      <c r="B4" s="470"/>
      <c r="C4" s="470"/>
      <c r="D4" s="470"/>
      <c r="E4" s="74" t="s">
        <v>693</v>
      </c>
      <c r="F4" s="74" t="s">
        <v>694</v>
      </c>
      <c r="G4" s="74" t="s">
        <v>694</v>
      </c>
      <c r="H4" s="271" t="s">
        <v>150</v>
      </c>
      <c r="I4" s="428"/>
    </row>
    <row r="5" spans="1:26" ht="18.75" x14ac:dyDescent="0.25">
      <c r="A5" s="75">
        <v>1</v>
      </c>
      <c r="B5" s="75">
        <v>2</v>
      </c>
      <c r="C5" s="75">
        <v>3</v>
      </c>
      <c r="D5" s="75">
        <v>4</v>
      </c>
      <c r="E5" s="75">
        <v>5</v>
      </c>
      <c r="F5" s="75">
        <v>6</v>
      </c>
      <c r="G5" s="113">
        <v>6</v>
      </c>
      <c r="H5" s="267">
        <v>7</v>
      </c>
      <c r="I5" s="3"/>
      <c r="J5" s="3"/>
      <c r="K5" s="3"/>
      <c r="L5" s="3"/>
      <c r="M5" s="3"/>
      <c r="N5" s="3"/>
      <c r="O5" s="3"/>
      <c r="P5" s="3"/>
      <c r="Q5" s="3"/>
      <c r="R5" s="3"/>
      <c r="S5" s="3"/>
      <c r="T5" s="3"/>
      <c r="U5" s="3"/>
      <c r="V5" s="3"/>
      <c r="W5" s="3"/>
      <c r="X5" s="3"/>
      <c r="Y5" s="3"/>
    </row>
    <row r="6" spans="1:26" ht="20.25" customHeight="1" x14ac:dyDescent="0.25">
      <c r="A6" s="460" t="s">
        <v>431</v>
      </c>
      <c r="B6" s="429"/>
      <c r="C6" s="126" t="s">
        <v>151</v>
      </c>
      <c r="D6" s="396"/>
      <c r="E6" s="475">
        <f>E19+E88+E111+E180+E211+E242+E285+E292+E303+E315+E322+E425+E436+E471+E478+E496+E503+E510+E518+E533+E544+E551+E569+E562+E576+E583</f>
        <v>430246.39</v>
      </c>
      <c r="F6" s="475">
        <f>F19+F88+F111+F180+F211+F242+F285+F292+F303+F315+F322+F425+F436+F471+F478+F496+F503+F510+F518+F533+F544+F551+F562+F569+F576+F583</f>
        <v>640458.99</v>
      </c>
      <c r="G6" s="477">
        <f>G19+G88+G111+G180+G211+G242+G285+G292+G303+G315+G322+G425+G436+G471+G478+G496+G503+G510+G518+G533+G544+G551+G562+G569+G576+G583</f>
        <v>403969.12000000005</v>
      </c>
      <c r="H6" s="263"/>
      <c r="I6" s="3"/>
      <c r="J6" s="3"/>
      <c r="K6" s="3"/>
      <c r="L6" s="3"/>
      <c r="M6" s="3"/>
      <c r="N6" s="3"/>
      <c r="O6" s="3"/>
      <c r="P6" s="3"/>
      <c r="Q6" s="3"/>
      <c r="R6" s="3"/>
      <c r="S6" s="3"/>
      <c r="T6" s="3"/>
      <c r="U6" s="3"/>
      <c r="V6" s="3"/>
      <c r="W6" s="3"/>
      <c r="X6" s="3"/>
      <c r="Y6" s="3"/>
    </row>
    <row r="7" spans="1:26" ht="28.5" customHeight="1" x14ac:dyDescent="0.25">
      <c r="A7" s="461"/>
      <c r="B7" s="430"/>
      <c r="C7" s="118">
        <f>E6+F6+G6</f>
        <v>1474674.5</v>
      </c>
      <c r="D7" s="397"/>
      <c r="E7" s="476"/>
      <c r="F7" s="476"/>
      <c r="G7" s="478"/>
      <c r="H7" s="219"/>
      <c r="I7" s="3"/>
      <c r="J7" s="3"/>
      <c r="K7" s="3"/>
      <c r="L7" s="3"/>
      <c r="M7" s="3"/>
      <c r="N7" s="3"/>
      <c r="O7" s="3"/>
      <c r="P7" s="3"/>
      <c r="Q7" s="3"/>
      <c r="R7" s="3"/>
      <c r="S7" s="3"/>
      <c r="T7" s="3"/>
      <c r="U7" s="3"/>
      <c r="V7" s="3"/>
      <c r="W7" s="3"/>
      <c r="X7" s="3"/>
      <c r="Y7" s="3"/>
      <c r="Z7" s="3"/>
    </row>
    <row r="8" spans="1:26" ht="36" customHeight="1" x14ac:dyDescent="0.25">
      <c r="A8" s="461"/>
      <c r="B8" s="430"/>
      <c r="C8" s="122" t="s">
        <v>138</v>
      </c>
      <c r="D8" s="123"/>
      <c r="E8" s="153">
        <f>E6-E9-E10</f>
        <v>430246.39</v>
      </c>
      <c r="F8" s="153">
        <f t="shared" ref="F8" si="0">F6-F9-F10</f>
        <v>640458.99</v>
      </c>
      <c r="G8" s="221">
        <f>G6-G9-G10</f>
        <v>403969.12000000005</v>
      </c>
      <c r="H8" s="264"/>
      <c r="I8" s="3"/>
      <c r="J8" s="3"/>
      <c r="K8" s="3"/>
      <c r="L8" s="3"/>
      <c r="M8" s="3"/>
      <c r="N8" s="3"/>
      <c r="O8" s="3"/>
      <c r="P8" s="3"/>
      <c r="Q8" s="3"/>
      <c r="R8" s="3"/>
      <c r="S8" s="3"/>
      <c r="T8" s="3"/>
      <c r="U8" s="3"/>
      <c r="V8" s="3"/>
      <c r="W8" s="3"/>
      <c r="X8" s="3"/>
      <c r="Y8" s="3"/>
      <c r="Z8" s="3"/>
    </row>
    <row r="9" spans="1:26" ht="36" customHeight="1" x14ac:dyDescent="0.25">
      <c r="A9" s="461"/>
      <c r="B9" s="430"/>
      <c r="C9" s="124" t="s">
        <v>574</v>
      </c>
      <c r="D9" s="123"/>
      <c r="E9" s="153"/>
      <c r="F9" s="154">
        <f>0</f>
        <v>0</v>
      </c>
      <c r="G9" s="222">
        <f>G22</f>
        <v>0</v>
      </c>
      <c r="H9" s="219"/>
      <c r="I9" s="3"/>
      <c r="J9" s="3"/>
      <c r="K9" s="3"/>
      <c r="L9" s="3"/>
      <c r="M9" s="3"/>
      <c r="N9" s="3"/>
      <c r="O9" s="3"/>
      <c r="P9" s="3"/>
      <c r="Q9" s="3"/>
      <c r="R9" s="3"/>
      <c r="S9" s="3"/>
      <c r="T9" s="3"/>
      <c r="U9" s="3"/>
      <c r="V9" s="3"/>
      <c r="W9" s="3"/>
      <c r="X9" s="3"/>
      <c r="Y9" s="3"/>
      <c r="Z9" s="3"/>
    </row>
    <row r="10" spans="1:26" ht="38.25" customHeight="1" x14ac:dyDescent="0.3">
      <c r="A10" s="461"/>
      <c r="B10" s="431"/>
      <c r="C10" s="125" t="s">
        <v>575</v>
      </c>
      <c r="D10" s="123"/>
      <c r="E10" s="153">
        <f>E374</f>
        <v>0</v>
      </c>
      <c r="F10" s="153">
        <f t="shared" ref="F10:G10" si="1">F374</f>
        <v>0</v>
      </c>
      <c r="G10" s="221">
        <f t="shared" si="1"/>
        <v>0</v>
      </c>
      <c r="H10" s="219"/>
      <c r="I10" s="3"/>
      <c r="J10" s="3"/>
      <c r="K10" s="3"/>
      <c r="L10" s="3"/>
      <c r="M10" s="3"/>
      <c r="N10" s="3"/>
      <c r="O10" s="3"/>
      <c r="P10" s="3"/>
      <c r="Q10" s="3"/>
      <c r="R10" s="3"/>
      <c r="S10" s="3"/>
      <c r="T10" s="3"/>
      <c r="U10" s="3"/>
      <c r="V10" s="3"/>
      <c r="W10" s="3"/>
      <c r="X10" s="3"/>
      <c r="Y10" s="3"/>
      <c r="Z10" s="3"/>
    </row>
    <row r="11" spans="1:26" ht="47.25" customHeight="1" x14ac:dyDescent="0.25">
      <c r="A11" s="461"/>
      <c r="B11" s="396" t="s">
        <v>152</v>
      </c>
      <c r="C11" s="184" t="s">
        <v>218</v>
      </c>
      <c r="D11" s="451" t="s">
        <v>212</v>
      </c>
      <c r="E11" s="185">
        <v>46</v>
      </c>
      <c r="F11" s="185">
        <v>46</v>
      </c>
      <c r="G11" s="223">
        <v>46</v>
      </c>
      <c r="H11" s="219"/>
      <c r="I11" s="3"/>
      <c r="J11" s="3"/>
      <c r="K11" s="3"/>
      <c r="L11" s="3"/>
      <c r="M11" s="3"/>
      <c r="N11" s="3"/>
      <c r="O11" s="3"/>
      <c r="P11" s="3"/>
      <c r="Q11" s="3"/>
      <c r="R11" s="3"/>
      <c r="S11" s="3"/>
      <c r="T11" s="3"/>
      <c r="U11" s="3"/>
      <c r="V11" s="3"/>
      <c r="W11" s="3"/>
      <c r="X11" s="3"/>
      <c r="Y11" s="3"/>
      <c r="Z11" s="3"/>
    </row>
    <row r="12" spans="1:26" ht="50.25" customHeight="1" x14ac:dyDescent="0.25">
      <c r="A12" s="461"/>
      <c r="B12" s="455"/>
      <c r="C12" s="184" t="s">
        <v>221</v>
      </c>
      <c r="D12" s="452"/>
      <c r="E12" s="186">
        <v>30</v>
      </c>
      <c r="F12" s="186">
        <v>30</v>
      </c>
      <c r="G12" s="224">
        <v>30</v>
      </c>
      <c r="H12" s="219"/>
      <c r="I12" s="3"/>
      <c r="J12" s="3"/>
      <c r="K12" s="3"/>
      <c r="L12" s="3"/>
      <c r="M12" s="3"/>
      <c r="N12" s="3"/>
      <c r="O12" s="3"/>
      <c r="P12" s="3"/>
      <c r="Q12" s="3"/>
      <c r="R12" s="3"/>
      <c r="S12" s="3"/>
      <c r="T12" s="3"/>
      <c r="U12" s="3"/>
      <c r="V12" s="3"/>
      <c r="W12" s="3"/>
      <c r="X12" s="3"/>
      <c r="Y12" s="3"/>
      <c r="Z12" s="3"/>
    </row>
    <row r="13" spans="1:26" ht="39.75" customHeight="1" x14ac:dyDescent="0.25">
      <c r="A13" s="461"/>
      <c r="B13" s="455"/>
      <c r="C13" s="184" t="s">
        <v>161</v>
      </c>
      <c r="D13" s="453" t="s">
        <v>275</v>
      </c>
      <c r="E13" s="187">
        <v>77705.8</v>
      </c>
      <c r="F13" s="187">
        <v>2308</v>
      </c>
      <c r="G13" s="225">
        <v>77705.8</v>
      </c>
      <c r="H13" s="219"/>
      <c r="I13" s="3"/>
      <c r="J13" s="3"/>
      <c r="K13" s="3"/>
      <c r="L13" s="3"/>
      <c r="M13" s="3"/>
      <c r="N13" s="3"/>
      <c r="O13" s="3"/>
      <c r="P13" s="3"/>
      <c r="Q13" s="3"/>
      <c r="R13" s="3"/>
      <c r="S13" s="3"/>
      <c r="T13" s="3"/>
      <c r="U13" s="3"/>
      <c r="V13" s="3"/>
      <c r="W13" s="3"/>
      <c r="X13" s="3"/>
      <c r="Y13" s="3"/>
      <c r="Z13" s="3"/>
    </row>
    <row r="14" spans="1:26" ht="39.75" customHeight="1" x14ac:dyDescent="0.25">
      <c r="A14" s="461"/>
      <c r="B14" s="397"/>
      <c r="C14" s="184" t="s">
        <v>169</v>
      </c>
      <c r="D14" s="454"/>
      <c r="E14" s="188">
        <v>103895.79</v>
      </c>
      <c r="F14" s="188">
        <v>56970.27</v>
      </c>
      <c r="G14" s="226">
        <v>103895.79</v>
      </c>
      <c r="H14" s="219"/>
      <c r="I14" s="3"/>
      <c r="J14" s="3"/>
      <c r="K14" s="3"/>
      <c r="L14" s="3"/>
      <c r="M14" s="3"/>
      <c r="N14" s="3"/>
      <c r="O14" s="3"/>
      <c r="P14" s="3"/>
      <c r="Q14" s="3"/>
      <c r="R14" s="3"/>
      <c r="S14" s="3"/>
      <c r="T14" s="3"/>
      <c r="U14" s="3"/>
      <c r="V14" s="3"/>
      <c r="W14" s="3"/>
      <c r="X14" s="3"/>
      <c r="Y14" s="3"/>
      <c r="Z14" s="3"/>
    </row>
    <row r="15" spans="1:26" ht="57.75" customHeight="1" x14ac:dyDescent="0.25">
      <c r="A15" s="461"/>
      <c r="B15" s="429" t="s">
        <v>153</v>
      </c>
      <c r="C15" s="189" t="s">
        <v>670</v>
      </c>
      <c r="D15" s="453" t="s">
        <v>165</v>
      </c>
      <c r="E15" s="190">
        <v>10</v>
      </c>
      <c r="F15" s="190">
        <v>10</v>
      </c>
      <c r="G15" s="227">
        <v>10</v>
      </c>
      <c r="H15" s="219"/>
      <c r="I15" s="3"/>
      <c r="J15" s="3"/>
      <c r="K15" s="3"/>
      <c r="L15" s="3"/>
      <c r="M15" s="3"/>
      <c r="N15" s="3"/>
      <c r="O15" s="3"/>
      <c r="P15" s="3"/>
      <c r="Q15" s="3"/>
      <c r="R15" s="3"/>
      <c r="S15" s="3"/>
      <c r="T15" s="3"/>
      <c r="U15" s="3"/>
      <c r="V15" s="3"/>
      <c r="W15" s="3"/>
      <c r="X15" s="3"/>
      <c r="Y15" s="3"/>
      <c r="Z15" s="3"/>
    </row>
    <row r="16" spans="1:26" ht="49.5" customHeight="1" x14ac:dyDescent="0.25">
      <c r="A16" s="461"/>
      <c r="B16" s="430"/>
      <c r="C16" s="189" t="s">
        <v>671</v>
      </c>
      <c r="D16" s="456"/>
      <c r="E16" s="190">
        <v>5</v>
      </c>
      <c r="F16" s="190">
        <v>5</v>
      </c>
      <c r="G16" s="227">
        <v>5</v>
      </c>
      <c r="H16" s="219"/>
      <c r="I16" s="3"/>
      <c r="J16" s="3"/>
      <c r="K16" s="3"/>
      <c r="L16" s="3"/>
      <c r="M16" s="3"/>
      <c r="N16" s="3"/>
      <c r="O16" s="3"/>
      <c r="P16" s="3"/>
      <c r="Q16" s="3"/>
      <c r="R16" s="3"/>
      <c r="S16" s="3"/>
      <c r="T16" s="3"/>
      <c r="U16" s="3"/>
      <c r="V16" s="3"/>
      <c r="W16" s="3"/>
      <c r="X16" s="3"/>
      <c r="Y16" s="3"/>
      <c r="Z16" s="3"/>
    </row>
    <row r="17" spans="1:26" ht="46.5" customHeight="1" x14ac:dyDescent="0.25">
      <c r="A17" s="461"/>
      <c r="B17" s="430"/>
      <c r="C17" s="189" t="s">
        <v>672</v>
      </c>
      <c r="D17" s="456"/>
      <c r="E17" s="190">
        <v>5</v>
      </c>
      <c r="F17" s="190">
        <v>5</v>
      </c>
      <c r="G17" s="227">
        <v>5</v>
      </c>
      <c r="H17" s="219"/>
      <c r="I17" s="3"/>
      <c r="J17" s="3"/>
      <c r="K17" s="3"/>
      <c r="L17" s="3"/>
      <c r="M17" s="3"/>
      <c r="N17" s="3"/>
      <c r="O17" s="3"/>
      <c r="P17" s="3"/>
      <c r="Q17" s="3"/>
      <c r="R17" s="3"/>
      <c r="S17" s="3"/>
      <c r="T17" s="3"/>
      <c r="U17" s="3"/>
      <c r="V17" s="3"/>
      <c r="W17" s="3"/>
      <c r="X17" s="3"/>
      <c r="Y17" s="3"/>
      <c r="Z17" s="3"/>
    </row>
    <row r="18" spans="1:26" ht="44.25" customHeight="1" x14ac:dyDescent="0.25">
      <c r="A18" s="462"/>
      <c r="B18" s="431"/>
      <c r="C18" s="189" t="s">
        <v>673</v>
      </c>
      <c r="D18" s="454"/>
      <c r="E18" s="190">
        <v>10</v>
      </c>
      <c r="F18" s="190">
        <v>10</v>
      </c>
      <c r="G18" s="227">
        <v>10</v>
      </c>
      <c r="H18" s="219"/>
      <c r="I18" s="3"/>
      <c r="J18" s="3"/>
      <c r="K18" s="3"/>
      <c r="L18" s="3"/>
      <c r="M18" s="3"/>
      <c r="N18" s="3"/>
      <c r="O18" s="3"/>
      <c r="P18" s="3"/>
      <c r="Q18" s="3"/>
      <c r="R18" s="3"/>
      <c r="S18" s="3"/>
      <c r="T18" s="3"/>
      <c r="U18" s="3"/>
      <c r="V18" s="3"/>
      <c r="W18" s="3"/>
      <c r="X18" s="3"/>
      <c r="Y18" s="3"/>
      <c r="Z18" s="3"/>
    </row>
    <row r="19" spans="1:26" ht="58.5" x14ac:dyDescent="0.25">
      <c r="A19" s="76" t="s">
        <v>542</v>
      </c>
      <c r="B19" s="429"/>
      <c r="C19" s="457"/>
      <c r="D19" s="429"/>
      <c r="E19" s="155">
        <f>E21</f>
        <v>130494</v>
      </c>
      <c r="F19" s="155">
        <f t="shared" ref="F19:G19" si="2">F21</f>
        <v>129911.82</v>
      </c>
      <c r="G19" s="228">
        <f t="shared" si="2"/>
        <v>126514.87000000001</v>
      </c>
      <c r="H19" s="262"/>
      <c r="I19" s="3"/>
      <c r="J19" s="3"/>
      <c r="K19" s="3"/>
      <c r="L19" s="3"/>
      <c r="M19" s="3"/>
      <c r="N19" s="3"/>
      <c r="O19" s="3"/>
      <c r="P19" s="3"/>
      <c r="Q19" s="3"/>
      <c r="R19" s="3"/>
      <c r="S19" s="3"/>
      <c r="T19" s="3"/>
      <c r="U19" s="3"/>
      <c r="V19" s="3"/>
      <c r="W19" s="3"/>
      <c r="X19" s="3"/>
      <c r="Y19" s="3"/>
    </row>
    <row r="20" spans="1:26" s="3" customFormat="1" ht="37.5" x14ac:dyDescent="0.25">
      <c r="A20" s="80" t="s">
        <v>154</v>
      </c>
      <c r="B20" s="430"/>
      <c r="C20" s="458"/>
      <c r="D20" s="430"/>
      <c r="E20" s="156"/>
      <c r="F20" s="156"/>
      <c r="G20" s="229"/>
      <c r="H20" s="262"/>
    </row>
    <row r="21" spans="1:26" s="3" customFormat="1" ht="39" x14ac:dyDescent="0.35">
      <c r="A21" s="88" t="s">
        <v>155</v>
      </c>
      <c r="B21" s="431"/>
      <c r="C21" s="459"/>
      <c r="D21" s="431"/>
      <c r="E21" s="157">
        <f>E22+E27+E32+E40+E44+E48+E53+E57+E62+E66+E75+E79+E84</f>
        <v>130494</v>
      </c>
      <c r="F21" s="157">
        <f>F22+F27+F32+F40+F44+F48+F53+F57+F62+F66+F75+F79+F84</f>
        <v>129911.82</v>
      </c>
      <c r="G21" s="230">
        <f>G22+G27+G32+G40+G44+G48+G53+G57+G62+G66+G75+G79+G84</f>
        <v>126514.87000000001</v>
      </c>
      <c r="H21" s="274">
        <f>G21/E21*100</f>
        <v>96.950718040676207</v>
      </c>
    </row>
    <row r="22" spans="1:26" s="3" customFormat="1" ht="56.25" x14ac:dyDescent="0.25">
      <c r="A22" s="439" t="s">
        <v>156</v>
      </c>
      <c r="B22" s="130" t="s">
        <v>157</v>
      </c>
      <c r="C22" s="77" t="s">
        <v>158</v>
      </c>
      <c r="D22" s="130" t="s">
        <v>143</v>
      </c>
      <c r="E22" s="158">
        <f>Заходи!G21</f>
        <v>0</v>
      </c>
      <c r="F22" s="158">
        <f>Заходи!J21</f>
        <v>0</v>
      </c>
      <c r="G22" s="231">
        <f>Заходи!M21</f>
        <v>0</v>
      </c>
      <c r="H22" s="262"/>
    </row>
    <row r="23" spans="1:26" s="3" customFormat="1" ht="39" customHeight="1" x14ac:dyDescent="0.25">
      <c r="A23" s="440"/>
      <c r="B23" s="410" t="s">
        <v>152</v>
      </c>
      <c r="C23" s="103" t="s">
        <v>159</v>
      </c>
      <c r="D23" s="435" t="s">
        <v>160</v>
      </c>
      <c r="E23" s="159">
        <v>270000</v>
      </c>
      <c r="F23" s="159"/>
      <c r="G23" s="232"/>
      <c r="H23" s="262"/>
    </row>
    <row r="24" spans="1:26" ht="18.75" x14ac:dyDescent="0.25">
      <c r="A24" s="440"/>
      <c r="B24" s="410"/>
      <c r="C24" s="104" t="s">
        <v>161</v>
      </c>
      <c r="D24" s="436"/>
      <c r="E24" s="160"/>
      <c r="F24" s="160"/>
      <c r="G24" s="233"/>
      <c r="H24" s="262"/>
    </row>
    <row r="25" spans="1:26" ht="18.75" x14ac:dyDescent="0.25">
      <c r="A25" s="440"/>
      <c r="B25" s="102" t="s">
        <v>162</v>
      </c>
      <c r="C25" s="80" t="s">
        <v>163</v>
      </c>
      <c r="D25" s="102" t="s">
        <v>143</v>
      </c>
      <c r="E25" s="161"/>
      <c r="F25" s="161" t="e">
        <f>F22/F24</f>
        <v>#DIV/0!</v>
      </c>
      <c r="G25" s="234"/>
      <c r="H25" s="262"/>
    </row>
    <row r="26" spans="1:26" ht="18.75" x14ac:dyDescent="0.25">
      <c r="A26" s="441"/>
      <c r="B26" s="102" t="s">
        <v>153</v>
      </c>
      <c r="C26" s="80" t="s">
        <v>164</v>
      </c>
      <c r="D26" s="102" t="s">
        <v>165</v>
      </c>
      <c r="E26" s="162">
        <f>E24/E23*100</f>
        <v>0</v>
      </c>
      <c r="F26" s="162" t="e">
        <f t="shared" ref="F26" si="3">F24/F23*100</f>
        <v>#DIV/0!</v>
      </c>
      <c r="G26" s="235"/>
      <c r="H26" s="262"/>
    </row>
    <row r="27" spans="1:26" ht="37.5" x14ac:dyDescent="0.25">
      <c r="A27" s="438" t="s">
        <v>166</v>
      </c>
      <c r="B27" s="130" t="s">
        <v>157</v>
      </c>
      <c r="C27" s="77" t="s">
        <v>167</v>
      </c>
      <c r="D27" s="130" t="s">
        <v>143</v>
      </c>
      <c r="E27" s="158">
        <f>Заходи!G26</f>
        <v>60180</v>
      </c>
      <c r="F27" s="158">
        <f>Заходи!J26</f>
        <v>59689.17</v>
      </c>
      <c r="G27" s="236">
        <f>Заходи!M26</f>
        <v>57203.19</v>
      </c>
      <c r="H27" s="274">
        <f>G27/E27*100</f>
        <v>95.053489531405788</v>
      </c>
      <c r="I27" s="480" t="s">
        <v>700</v>
      </c>
    </row>
    <row r="28" spans="1:26" ht="18.75" x14ac:dyDescent="0.25">
      <c r="A28" s="438"/>
      <c r="B28" s="410" t="s">
        <v>152</v>
      </c>
      <c r="C28" s="103" t="s">
        <v>168</v>
      </c>
      <c r="D28" s="434" t="s">
        <v>160</v>
      </c>
      <c r="E28" s="163">
        <v>300000</v>
      </c>
      <c r="F28" s="163"/>
      <c r="G28" s="237">
        <v>300000</v>
      </c>
      <c r="H28" s="262"/>
      <c r="I28" s="480"/>
    </row>
    <row r="29" spans="1:26" ht="18.75" x14ac:dyDescent="0.25">
      <c r="A29" s="438"/>
      <c r="B29" s="410"/>
      <c r="C29" s="104" t="s">
        <v>169</v>
      </c>
      <c r="D29" s="434"/>
      <c r="E29" s="164">
        <v>31560</v>
      </c>
      <c r="F29" s="164"/>
      <c r="G29" s="245">
        <v>29949.31</v>
      </c>
      <c r="H29" s="262"/>
      <c r="I29" s="480"/>
    </row>
    <row r="30" spans="1:26" ht="18.75" x14ac:dyDescent="0.25">
      <c r="A30" s="438"/>
      <c r="B30" s="102" t="s">
        <v>162</v>
      </c>
      <c r="C30" s="80" t="s">
        <v>170</v>
      </c>
      <c r="D30" s="102" t="s">
        <v>143</v>
      </c>
      <c r="E30" s="131">
        <f>E27/E29</f>
        <v>1.9068441064638784</v>
      </c>
      <c r="F30" s="131" t="e">
        <f t="shared" ref="F30:G30" si="4">F27/F29</f>
        <v>#DIV/0!</v>
      </c>
      <c r="G30" s="239">
        <f t="shared" si="4"/>
        <v>1.9100002637790319</v>
      </c>
      <c r="H30" s="262"/>
      <c r="I30" s="480"/>
    </row>
    <row r="31" spans="1:26" ht="18.75" x14ac:dyDescent="0.25">
      <c r="A31" s="438"/>
      <c r="B31" s="102" t="s">
        <v>153</v>
      </c>
      <c r="C31" s="105" t="s">
        <v>191</v>
      </c>
      <c r="D31" s="102" t="s">
        <v>165</v>
      </c>
      <c r="E31" s="164">
        <f>E29/E28*100</f>
        <v>10.52</v>
      </c>
      <c r="F31" s="164" t="e">
        <f t="shared" ref="F31:G31" si="5">F29/F28*100</f>
        <v>#DIV/0!</v>
      </c>
      <c r="G31" s="238">
        <f t="shared" si="5"/>
        <v>9.9831033333333341</v>
      </c>
      <c r="H31" s="262"/>
      <c r="I31" s="480"/>
    </row>
    <row r="32" spans="1:26" ht="37.5" x14ac:dyDescent="0.25">
      <c r="A32" s="438" t="s">
        <v>18</v>
      </c>
      <c r="B32" s="130" t="s">
        <v>157</v>
      </c>
      <c r="C32" s="77" t="s">
        <v>196</v>
      </c>
      <c r="D32" s="130" t="s">
        <v>143</v>
      </c>
      <c r="E32" s="158">
        <f>Заходи!G29</f>
        <v>69500</v>
      </c>
      <c r="F32" s="158">
        <f>Заходи!J29</f>
        <v>69455.02</v>
      </c>
      <c r="G32" s="236">
        <f>Заходи!M29</f>
        <v>68607.710000000006</v>
      </c>
      <c r="H32" s="274">
        <f>G32/E32*100</f>
        <v>98.716129496402885</v>
      </c>
    </row>
    <row r="33" spans="1:9" ht="18.75" x14ac:dyDescent="0.25">
      <c r="A33" s="438"/>
      <c r="B33" s="363" t="s">
        <v>152</v>
      </c>
      <c r="C33" s="103" t="s">
        <v>188</v>
      </c>
      <c r="D33" s="434" t="s">
        <v>160</v>
      </c>
      <c r="E33" s="163">
        <v>3372600</v>
      </c>
      <c r="F33" s="163"/>
      <c r="G33" s="282">
        <v>3372600</v>
      </c>
      <c r="H33" s="262"/>
    </row>
    <row r="34" spans="1:9" ht="37.5" x14ac:dyDescent="0.25">
      <c r="A34" s="438"/>
      <c r="B34" s="364"/>
      <c r="C34" s="104" t="s">
        <v>189</v>
      </c>
      <c r="D34" s="434"/>
      <c r="E34" s="165">
        <v>2401762.65</v>
      </c>
      <c r="F34" s="164"/>
      <c r="G34" s="283">
        <v>2401762.65</v>
      </c>
      <c r="H34" s="262"/>
    </row>
    <row r="35" spans="1:9" ht="37.5" x14ac:dyDescent="0.25">
      <c r="A35" s="438"/>
      <c r="B35" s="364"/>
      <c r="C35" s="104" t="s">
        <v>193</v>
      </c>
      <c r="D35" s="434" t="s">
        <v>160</v>
      </c>
      <c r="E35" s="165">
        <v>446500</v>
      </c>
      <c r="F35" s="165">
        <v>446500</v>
      </c>
      <c r="G35" s="248">
        <v>446500</v>
      </c>
      <c r="H35" s="262"/>
    </row>
    <row r="36" spans="1:9" ht="37.5" x14ac:dyDescent="0.25">
      <c r="A36" s="438"/>
      <c r="B36" s="365"/>
      <c r="C36" s="104" t="s">
        <v>194</v>
      </c>
      <c r="D36" s="434"/>
      <c r="E36" s="165">
        <v>446500</v>
      </c>
      <c r="F36" s="165">
        <v>446500</v>
      </c>
      <c r="G36" s="248">
        <v>446500</v>
      </c>
      <c r="H36" s="262"/>
      <c r="I36" s="67"/>
    </row>
    <row r="37" spans="1:9" ht="18.75" x14ac:dyDescent="0.25">
      <c r="A37" s="438"/>
      <c r="B37" s="435" t="s">
        <v>162</v>
      </c>
      <c r="C37" s="80" t="s">
        <v>190</v>
      </c>
      <c r="D37" s="102" t="s">
        <v>187</v>
      </c>
      <c r="E37" s="131">
        <v>42.67</v>
      </c>
      <c r="F37" s="131">
        <v>42.67</v>
      </c>
      <c r="G37" s="239">
        <v>42.67</v>
      </c>
      <c r="H37" s="262"/>
    </row>
    <row r="38" spans="1:9" ht="37.5" x14ac:dyDescent="0.25">
      <c r="A38" s="438"/>
      <c r="B38" s="436"/>
      <c r="C38" s="80" t="s">
        <v>195</v>
      </c>
      <c r="D38" s="102" t="s">
        <v>187</v>
      </c>
      <c r="E38" s="131">
        <v>5.74</v>
      </c>
      <c r="F38" s="131">
        <v>5.47</v>
      </c>
      <c r="G38" s="239">
        <v>5.74</v>
      </c>
      <c r="H38" s="263"/>
    </row>
    <row r="39" spans="1:9" ht="37.5" x14ac:dyDescent="0.25">
      <c r="A39" s="438"/>
      <c r="B39" s="102" t="s">
        <v>153</v>
      </c>
      <c r="C39" s="105" t="s">
        <v>192</v>
      </c>
      <c r="D39" s="102" t="s">
        <v>165</v>
      </c>
      <c r="E39" s="164">
        <f>E34/E33*100</f>
        <v>71.213978829389788</v>
      </c>
      <c r="F39" s="164" t="e">
        <f t="shared" ref="F39:G39" si="6">F34/F33*100</f>
        <v>#DIV/0!</v>
      </c>
      <c r="G39" s="238">
        <f t="shared" si="6"/>
        <v>71.213978829389788</v>
      </c>
      <c r="H39" s="262"/>
    </row>
    <row r="40" spans="1:9" s="3" customFormat="1" ht="18.75" x14ac:dyDescent="0.25">
      <c r="A40" s="439" t="s">
        <v>171</v>
      </c>
      <c r="B40" s="130" t="s">
        <v>157</v>
      </c>
      <c r="C40" s="77" t="s">
        <v>197</v>
      </c>
      <c r="D40" s="130" t="s">
        <v>143</v>
      </c>
      <c r="E40" s="158">
        <f>Заходи!G34</f>
        <v>73</v>
      </c>
      <c r="F40" s="158">
        <f>Заходи!J34</f>
        <v>72.28</v>
      </c>
      <c r="G40" s="236">
        <f>Заходи!M34</f>
        <v>72.28</v>
      </c>
      <c r="H40" s="274">
        <f>G40/E40*100</f>
        <v>99.013698630136986</v>
      </c>
    </row>
    <row r="41" spans="1:9" s="3" customFormat="1" ht="39" customHeight="1" x14ac:dyDescent="0.25">
      <c r="A41" s="440"/>
      <c r="B41" s="132" t="s">
        <v>152</v>
      </c>
      <c r="C41" s="103" t="s">
        <v>198</v>
      </c>
      <c r="D41" s="115" t="s">
        <v>160</v>
      </c>
      <c r="E41" s="159">
        <v>280.5</v>
      </c>
      <c r="F41" s="159">
        <v>312.5</v>
      </c>
      <c r="G41" s="232">
        <v>280.5</v>
      </c>
      <c r="H41" s="262"/>
    </row>
    <row r="42" spans="1:9" ht="18.75" x14ac:dyDescent="0.25">
      <c r="A42" s="440"/>
      <c r="B42" s="102" t="s">
        <v>162</v>
      </c>
      <c r="C42" s="80" t="s">
        <v>199</v>
      </c>
      <c r="D42" s="102" t="s">
        <v>187</v>
      </c>
      <c r="E42" s="164">
        <v>257.68</v>
      </c>
      <c r="F42" s="164">
        <f t="shared" ref="F42:G42" si="7">F40/F41*1000</f>
        <v>231.29599999999999</v>
      </c>
      <c r="G42" s="238">
        <f t="shared" si="7"/>
        <v>257.68270944741533</v>
      </c>
      <c r="H42" s="262"/>
    </row>
    <row r="43" spans="1:9" ht="18.75" x14ac:dyDescent="0.25">
      <c r="A43" s="441"/>
      <c r="B43" s="102" t="s">
        <v>153</v>
      </c>
      <c r="C43" s="80" t="s">
        <v>200</v>
      </c>
      <c r="D43" s="102" t="s">
        <v>165</v>
      </c>
      <c r="E43" s="162">
        <v>100</v>
      </c>
      <c r="F43" s="162">
        <v>100</v>
      </c>
      <c r="G43" s="235">
        <v>100</v>
      </c>
      <c r="H43" s="262"/>
    </row>
    <row r="44" spans="1:9" ht="37.5" x14ac:dyDescent="0.25">
      <c r="A44" s="474" t="s">
        <v>19</v>
      </c>
      <c r="B44" s="130" t="s">
        <v>157</v>
      </c>
      <c r="C44" s="77" t="s">
        <v>201</v>
      </c>
      <c r="D44" s="130" t="s">
        <v>143</v>
      </c>
      <c r="E44" s="158">
        <f>Заходи!G37</f>
        <v>60</v>
      </c>
      <c r="F44" s="158">
        <f>Заходи!J37</f>
        <v>58</v>
      </c>
      <c r="G44" s="236">
        <f>Заходи!M37</f>
        <v>58</v>
      </c>
      <c r="H44" s="274">
        <f>G44/E44*100</f>
        <v>96.666666666666671</v>
      </c>
    </row>
    <row r="45" spans="1:9" ht="37.5" x14ac:dyDescent="0.25">
      <c r="A45" s="474"/>
      <c r="B45" s="132" t="s">
        <v>152</v>
      </c>
      <c r="C45" s="103" t="s">
        <v>202</v>
      </c>
      <c r="D45" s="102" t="s">
        <v>203</v>
      </c>
      <c r="E45" s="163">
        <v>2</v>
      </c>
      <c r="F45" s="163">
        <v>32</v>
      </c>
      <c r="G45" s="237">
        <v>2</v>
      </c>
      <c r="H45" s="262"/>
    </row>
    <row r="46" spans="1:9" ht="37.5" x14ac:dyDescent="0.25">
      <c r="A46" s="474"/>
      <c r="B46" s="102" t="s">
        <v>162</v>
      </c>
      <c r="C46" s="80" t="s">
        <v>204</v>
      </c>
      <c r="D46" s="102" t="s">
        <v>143</v>
      </c>
      <c r="E46" s="131">
        <f>E44/E45</f>
        <v>30</v>
      </c>
      <c r="F46" s="131">
        <f t="shared" ref="F46:G46" si="8">F44/F45</f>
        <v>1.8125</v>
      </c>
      <c r="G46" s="239">
        <f t="shared" si="8"/>
        <v>29</v>
      </c>
      <c r="H46" s="262"/>
    </row>
    <row r="47" spans="1:9" ht="20.25" customHeight="1" x14ac:dyDescent="0.3">
      <c r="A47" s="474"/>
      <c r="B47" s="102" t="s">
        <v>153</v>
      </c>
      <c r="C47" s="133" t="s">
        <v>205</v>
      </c>
      <c r="D47" s="102" t="s">
        <v>165</v>
      </c>
      <c r="E47" s="164">
        <v>100</v>
      </c>
      <c r="F47" s="164">
        <v>100</v>
      </c>
      <c r="G47" s="238">
        <v>100</v>
      </c>
      <c r="H47" s="262"/>
    </row>
    <row r="48" spans="1:9" ht="29.25" customHeight="1" x14ac:dyDescent="0.25">
      <c r="A48" s="438" t="s">
        <v>172</v>
      </c>
      <c r="B48" s="130" t="s">
        <v>157</v>
      </c>
      <c r="C48" s="77" t="s">
        <v>206</v>
      </c>
      <c r="D48" s="130" t="s">
        <v>143</v>
      </c>
      <c r="E48" s="158">
        <f>Заходи!G42</f>
        <v>430</v>
      </c>
      <c r="F48" s="158">
        <f>Заходи!J42</f>
        <v>427.83</v>
      </c>
      <c r="G48" s="236">
        <f>Заходи!M42</f>
        <v>373.69</v>
      </c>
      <c r="H48" s="274">
        <f>G48/E48*100</f>
        <v>86.904651162790699</v>
      </c>
    </row>
    <row r="49" spans="1:8" ht="18.75" x14ac:dyDescent="0.25">
      <c r="A49" s="438"/>
      <c r="B49" s="410" t="s">
        <v>152</v>
      </c>
      <c r="C49" s="103" t="s">
        <v>207</v>
      </c>
      <c r="D49" s="434" t="s">
        <v>160</v>
      </c>
      <c r="E49" s="163">
        <v>893300</v>
      </c>
      <c r="F49" s="163">
        <v>893300</v>
      </c>
      <c r="G49" s="237">
        <v>893300</v>
      </c>
      <c r="H49" s="262"/>
    </row>
    <row r="50" spans="1:8" ht="37.5" x14ac:dyDescent="0.25">
      <c r="A50" s="438"/>
      <c r="B50" s="410"/>
      <c r="C50" s="104" t="s">
        <v>208</v>
      </c>
      <c r="D50" s="434"/>
      <c r="E50" s="164">
        <v>820</v>
      </c>
      <c r="F50" s="164">
        <v>5243</v>
      </c>
      <c r="G50" s="238">
        <v>820</v>
      </c>
      <c r="H50" s="262"/>
    </row>
    <row r="51" spans="1:8" ht="27" customHeight="1" x14ac:dyDescent="0.25">
      <c r="A51" s="438"/>
      <c r="B51" s="102" t="s">
        <v>162</v>
      </c>
      <c r="C51" s="80" t="s">
        <v>209</v>
      </c>
      <c r="D51" s="102" t="s">
        <v>187</v>
      </c>
      <c r="E51" s="131">
        <f>E48/E50*1000</f>
        <v>524.39024390243901</v>
      </c>
      <c r="F51" s="131">
        <f t="shared" ref="F51:G51" si="9">F48/F50*1000</f>
        <v>81.600228876597356</v>
      </c>
      <c r="G51" s="239">
        <f t="shared" si="9"/>
        <v>455.71951219512198</v>
      </c>
      <c r="H51" s="262"/>
    </row>
    <row r="52" spans="1:8" ht="37.5" x14ac:dyDescent="0.25">
      <c r="A52" s="438"/>
      <c r="B52" s="102" t="s">
        <v>153</v>
      </c>
      <c r="C52" s="105" t="s">
        <v>210</v>
      </c>
      <c r="D52" s="102" t="s">
        <v>165</v>
      </c>
      <c r="E52" s="164">
        <f>E50/E49*100</f>
        <v>9.1794469942908324E-2</v>
      </c>
      <c r="F52" s="164">
        <f t="shared" ref="F52:G52" si="10">F50/F49*100</f>
        <v>0.58692488525691255</v>
      </c>
      <c r="G52" s="238">
        <f t="shared" si="10"/>
        <v>9.1794469942908324E-2</v>
      </c>
      <c r="H52" s="262"/>
    </row>
    <row r="53" spans="1:8" s="3" customFormat="1" ht="37.5" x14ac:dyDescent="0.25">
      <c r="A53" s="439" t="s">
        <v>173</v>
      </c>
      <c r="B53" s="130" t="s">
        <v>157</v>
      </c>
      <c r="C53" s="77" t="s">
        <v>664</v>
      </c>
      <c r="D53" s="130" t="s">
        <v>143</v>
      </c>
      <c r="E53" s="158">
        <f>Заходи!G45</f>
        <v>0</v>
      </c>
      <c r="F53" s="158">
        <f>Заходи!J45</f>
        <v>0</v>
      </c>
      <c r="G53" s="236">
        <f>Заходи!M45</f>
        <v>0</v>
      </c>
      <c r="H53" s="262"/>
    </row>
    <row r="54" spans="1:8" s="3" customFormat="1" ht="39" customHeight="1" x14ac:dyDescent="0.25">
      <c r="A54" s="440"/>
      <c r="B54" s="132" t="s">
        <v>152</v>
      </c>
      <c r="C54" s="103" t="s">
        <v>665</v>
      </c>
      <c r="D54" s="115" t="s">
        <v>203</v>
      </c>
      <c r="E54" s="159"/>
      <c r="F54" s="159"/>
      <c r="G54" s="232"/>
      <c r="H54" s="262"/>
    </row>
    <row r="55" spans="1:8" ht="37.5" x14ac:dyDescent="0.25">
      <c r="A55" s="440"/>
      <c r="B55" s="102" t="s">
        <v>162</v>
      </c>
      <c r="C55" s="80" t="s">
        <v>666</v>
      </c>
      <c r="D55" s="102" t="s">
        <v>143</v>
      </c>
      <c r="E55" s="161"/>
      <c r="F55" s="161"/>
      <c r="G55" s="234"/>
      <c r="H55" s="262"/>
    </row>
    <row r="56" spans="1:8" ht="18.75" x14ac:dyDescent="0.25">
      <c r="A56" s="441"/>
      <c r="B56" s="102" t="s">
        <v>153</v>
      </c>
      <c r="C56" s="80" t="s">
        <v>590</v>
      </c>
      <c r="D56" s="102" t="s">
        <v>165</v>
      </c>
      <c r="E56" s="162"/>
      <c r="F56" s="162"/>
      <c r="G56" s="235"/>
      <c r="H56" s="262"/>
    </row>
    <row r="57" spans="1:8" ht="37.5" x14ac:dyDescent="0.25">
      <c r="A57" s="438" t="s">
        <v>24</v>
      </c>
      <c r="B57" s="130" t="s">
        <v>157</v>
      </c>
      <c r="C57" s="77" t="s">
        <v>659</v>
      </c>
      <c r="D57" s="130" t="s">
        <v>143</v>
      </c>
      <c r="E57" s="158">
        <f>Заходи!G50</f>
        <v>0</v>
      </c>
      <c r="F57" s="158">
        <f>Заходи!J50</f>
        <v>0</v>
      </c>
      <c r="G57" s="236">
        <f>Заходи!M50</f>
        <v>0</v>
      </c>
      <c r="H57" s="262"/>
    </row>
    <row r="58" spans="1:8" ht="37.5" x14ac:dyDescent="0.25">
      <c r="A58" s="438"/>
      <c r="B58" s="410" t="s">
        <v>152</v>
      </c>
      <c r="C58" s="104" t="s">
        <v>660</v>
      </c>
      <c r="D58" s="434" t="s">
        <v>203</v>
      </c>
      <c r="E58" s="163"/>
      <c r="F58" s="163">
        <v>2</v>
      </c>
      <c r="G58" s="237"/>
      <c r="H58" s="262"/>
    </row>
    <row r="59" spans="1:8" ht="30" customHeight="1" x14ac:dyDescent="0.25">
      <c r="A59" s="438"/>
      <c r="B59" s="410"/>
      <c r="C59" s="104" t="s">
        <v>661</v>
      </c>
      <c r="D59" s="434"/>
      <c r="E59" s="163">
        <v>0</v>
      </c>
      <c r="F59" s="163">
        <v>2</v>
      </c>
      <c r="G59" s="237"/>
      <c r="H59" s="262"/>
    </row>
    <row r="60" spans="1:8" ht="18.75" x14ac:dyDescent="0.25">
      <c r="A60" s="438"/>
      <c r="B60" s="102" t="s">
        <v>162</v>
      </c>
      <c r="C60" s="80" t="s">
        <v>662</v>
      </c>
      <c r="D60" s="102" t="s">
        <v>143</v>
      </c>
      <c r="E60" s="131"/>
      <c r="F60" s="131">
        <f t="shared" ref="F60" si="11">F57/F59</f>
        <v>0</v>
      </c>
      <c r="G60" s="239"/>
      <c r="H60" s="262"/>
    </row>
    <row r="61" spans="1:8" ht="18.75" x14ac:dyDescent="0.25">
      <c r="A61" s="438"/>
      <c r="B61" s="102" t="s">
        <v>153</v>
      </c>
      <c r="C61" s="105" t="s">
        <v>663</v>
      </c>
      <c r="D61" s="102" t="s">
        <v>165</v>
      </c>
      <c r="E61" s="164"/>
      <c r="F61" s="164">
        <f t="shared" ref="F61" si="12">F59/F58*100</f>
        <v>100</v>
      </c>
      <c r="G61" s="238"/>
      <c r="H61" s="262"/>
    </row>
    <row r="62" spans="1:8" ht="37.5" x14ac:dyDescent="0.25">
      <c r="A62" s="438" t="s">
        <v>25</v>
      </c>
      <c r="B62" s="130" t="s">
        <v>157</v>
      </c>
      <c r="C62" s="77" t="s">
        <v>667</v>
      </c>
      <c r="D62" s="130" t="s">
        <v>143</v>
      </c>
      <c r="E62" s="158">
        <f>Заходи!G53</f>
        <v>200</v>
      </c>
      <c r="F62" s="158">
        <f>Заходи!J53</f>
        <v>197.52</v>
      </c>
      <c r="G62" s="236">
        <f>Заходи!M53</f>
        <v>188.77</v>
      </c>
      <c r="H62" s="274">
        <f>G62/E62*100</f>
        <v>94.385000000000005</v>
      </c>
    </row>
    <row r="63" spans="1:8" ht="18.75" x14ac:dyDescent="0.25">
      <c r="A63" s="438"/>
      <c r="B63" s="132" t="s">
        <v>152</v>
      </c>
      <c r="C63" s="134" t="s">
        <v>668</v>
      </c>
      <c r="D63" s="102" t="s">
        <v>203</v>
      </c>
      <c r="E63" s="163">
        <v>14</v>
      </c>
      <c r="F63" s="163">
        <v>16</v>
      </c>
      <c r="G63" s="237">
        <v>14</v>
      </c>
      <c r="H63" s="262"/>
    </row>
    <row r="64" spans="1:8" ht="37.5" x14ac:dyDescent="0.25">
      <c r="A64" s="438"/>
      <c r="B64" s="102" t="s">
        <v>162</v>
      </c>
      <c r="C64" s="104" t="s">
        <v>669</v>
      </c>
      <c r="D64" s="102" t="s">
        <v>143</v>
      </c>
      <c r="E64" s="131">
        <f>E62/E63</f>
        <v>14.285714285714286</v>
      </c>
      <c r="F64" s="131">
        <f t="shared" ref="F64:G64" si="13">F62/F63</f>
        <v>12.345000000000001</v>
      </c>
      <c r="G64" s="239">
        <f t="shared" si="13"/>
        <v>13.483571428571429</v>
      </c>
      <c r="H64" s="262"/>
    </row>
    <row r="65" spans="1:9" ht="18.75" x14ac:dyDescent="0.25">
      <c r="A65" s="438"/>
      <c r="B65" s="102" t="s">
        <v>153</v>
      </c>
      <c r="C65" s="80" t="s">
        <v>590</v>
      </c>
      <c r="D65" s="102" t="s">
        <v>165</v>
      </c>
      <c r="E65" s="164">
        <v>100</v>
      </c>
      <c r="F65" s="164">
        <v>100</v>
      </c>
      <c r="G65" s="238">
        <v>100</v>
      </c>
      <c r="H65" s="262"/>
    </row>
    <row r="66" spans="1:9" ht="37.5" x14ac:dyDescent="0.25">
      <c r="A66" s="438" t="s">
        <v>26</v>
      </c>
      <c r="B66" s="130" t="s">
        <v>157</v>
      </c>
      <c r="C66" s="77" t="s">
        <v>640</v>
      </c>
      <c r="D66" s="130" t="s">
        <v>143</v>
      </c>
      <c r="E66" s="158">
        <f>Заходи!G57</f>
        <v>0</v>
      </c>
      <c r="F66" s="158">
        <f>Заходи!J57</f>
        <v>0</v>
      </c>
      <c r="G66" s="236">
        <f>Заходи!M57</f>
        <v>0</v>
      </c>
      <c r="H66" s="262"/>
    </row>
    <row r="67" spans="1:9" ht="37.5" x14ac:dyDescent="0.25">
      <c r="A67" s="438"/>
      <c r="B67" s="410" t="s">
        <v>152</v>
      </c>
      <c r="C67" s="104" t="s">
        <v>632</v>
      </c>
      <c r="D67" s="434" t="s">
        <v>160</v>
      </c>
      <c r="E67" s="163">
        <v>300</v>
      </c>
      <c r="F67" s="163">
        <v>300000</v>
      </c>
      <c r="G67" s="237">
        <v>300000</v>
      </c>
      <c r="H67" s="262"/>
    </row>
    <row r="68" spans="1:9" ht="18.75" x14ac:dyDescent="0.25">
      <c r="A68" s="438"/>
      <c r="B68" s="410"/>
      <c r="C68" s="104" t="s">
        <v>633</v>
      </c>
      <c r="D68" s="434"/>
      <c r="E68" s="163"/>
      <c r="F68" s="163"/>
      <c r="G68" s="237"/>
      <c r="H68" s="262"/>
    </row>
    <row r="69" spans="1:9" ht="37.5" x14ac:dyDescent="0.25">
      <c r="A69" s="438"/>
      <c r="B69" s="410"/>
      <c r="C69" s="104" t="s">
        <v>634</v>
      </c>
      <c r="D69" s="434"/>
      <c r="E69" s="163"/>
      <c r="F69" s="163"/>
      <c r="G69" s="237"/>
      <c r="H69" s="262"/>
    </row>
    <row r="70" spans="1:9" ht="18.75" x14ac:dyDescent="0.25">
      <c r="A70" s="438"/>
      <c r="B70" s="410"/>
      <c r="C70" s="104" t="s">
        <v>635</v>
      </c>
      <c r="D70" s="434"/>
      <c r="E70" s="164">
        <v>103895.79</v>
      </c>
      <c r="F70" s="164">
        <v>56970.27</v>
      </c>
      <c r="G70" s="238">
        <v>103895.79</v>
      </c>
      <c r="H70" s="262"/>
    </row>
    <row r="71" spans="1:9" ht="37.5" x14ac:dyDescent="0.25">
      <c r="A71" s="438"/>
      <c r="B71" s="435" t="s">
        <v>162</v>
      </c>
      <c r="C71" s="104" t="s">
        <v>638</v>
      </c>
      <c r="D71" s="435" t="s">
        <v>143</v>
      </c>
      <c r="E71" s="164"/>
      <c r="F71" s="164"/>
      <c r="G71" s="238"/>
      <c r="H71" s="262"/>
    </row>
    <row r="72" spans="1:9" ht="18.75" x14ac:dyDescent="0.25">
      <c r="A72" s="438"/>
      <c r="B72" s="436"/>
      <c r="C72" s="104" t="s">
        <v>639</v>
      </c>
      <c r="D72" s="436"/>
      <c r="E72" s="131">
        <f>E66/E70</f>
        <v>0</v>
      </c>
      <c r="F72" s="131">
        <f t="shared" ref="F72:G72" si="14">F66/F70</f>
        <v>0</v>
      </c>
      <c r="G72" s="239">
        <f t="shared" si="14"/>
        <v>0</v>
      </c>
      <c r="H72" s="262"/>
    </row>
    <row r="73" spans="1:9" ht="37.5" x14ac:dyDescent="0.25">
      <c r="A73" s="438"/>
      <c r="B73" s="435" t="s">
        <v>153</v>
      </c>
      <c r="C73" s="104" t="s">
        <v>637</v>
      </c>
      <c r="D73" s="435" t="s">
        <v>165</v>
      </c>
      <c r="E73" s="131"/>
      <c r="F73" s="131"/>
      <c r="G73" s="239"/>
      <c r="H73" s="262"/>
    </row>
    <row r="74" spans="1:9" ht="37.5" x14ac:dyDescent="0.25">
      <c r="A74" s="438"/>
      <c r="B74" s="436"/>
      <c r="C74" s="104" t="s">
        <v>636</v>
      </c>
      <c r="D74" s="436"/>
      <c r="E74" s="164">
        <v>34.630000000000003</v>
      </c>
      <c r="F74" s="164">
        <f t="shared" ref="F74:G74" si="15">F70/F67*100</f>
        <v>18.990089999999999</v>
      </c>
      <c r="G74" s="238">
        <f t="shared" si="15"/>
        <v>34.631929999999997</v>
      </c>
      <c r="H74" s="262"/>
    </row>
    <row r="75" spans="1:9" ht="37.5" x14ac:dyDescent="0.25">
      <c r="A75" s="439" t="s">
        <v>27</v>
      </c>
      <c r="B75" s="130" t="s">
        <v>157</v>
      </c>
      <c r="C75" s="77" t="s">
        <v>629</v>
      </c>
      <c r="D75" s="130" t="s">
        <v>143</v>
      </c>
      <c r="E75" s="158">
        <f>Заходи!G61</f>
        <v>50</v>
      </c>
      <c r="F75" s="158">
        <f>Заходи!J61</f>
        <v>12</v>
      </c>
      <c r="G75" s="236">
        <f>Заходи!M61</f>
        <v>11.23</v>
      </c>
      <c r="H75" s="274">
        <f>G75/E75*100</f>
        <v>22.46</v>
      </c>
      <c r="I75" s="1" t="s">
        <v>701</v>
      </c>
    </row>
    <row r="76" spans="1:9" ht="37.5" x14ac:dyDescent="0.25">
      <c r="A76" s="440"/>
      <c r="B76" s="132" t="s">
        <v>152</v>
      </c>
      <c r="C76" s="134" t="s">
        <v>630</v>
      </c>
      <c r="D76" s="135" t="s">
        <v>203</v>
      </c>
      <c r="E76" s="159">
        <v>1</v>
      </c>
      <c r="F76" s="159">
        <v>2</v>
      </c>
      <c r="G76" s="232">
        <v>1</v>
      </c>
      <c r="H76" s="262"/>
    </row>
    <row r="77" spans="1:9" ht="37.5" x14ac:dyDescent="0.25">
      <c r="A77" s="440"/>
      <c r="B77" s="102" t="s">
        <v>162</v>
      </c>
      <c r="C77" s="104" t="s">
        <v>631</v>
      </c>
      <c r="D77" s="102" t="s">
        <v>143</v>
      </c>
      <c r="E77" s="161">
        <v>50</v>
      </c>
      <c r="F77" s="161">
        <f>F75/F76</f>
        <v>6</v>
      </c>
      <c r="G77" s="234">
        <f>G75/G76</f>
        <v>11.23</v>
      </c>
      <c r="H77" s="262"/>
    </row>
    <row r="78" spans="1:9" ht="18.75" x14ac:dyDescent="0.25">
      <c r="A78" s="441"/>
      <c r="B78" s="102" t="s">
        <v>153</v>
      </c>
      <c r="C78" s="80" t="s">
        <v>614</v>
      </c>
      <c r="D78" s="102" t="s">
        <v>165</v>
      </c>
      <c r="E78" s="162">
        <v>100</v>
      </c>
      <c r="F78" s="162">
        <v>100</v>
      </c>
      <c r="G78" s="235">
        <v>100</v>
      </c>
      <c r="H78" s="262"/>
    </row>
    <row r="79" spans="1:9" ht="37.5" x14ac:dyDescent="0.25">
      <c r="A79" s="438" t="s">
        <v>28</v>
      </c>
      <c r="B79" s="130" t="s">
        <v>157</v>
      </c>
      <c r="C79" s="77" t="s">
        <v>628</v>
      </c>
      <c r="D79" s="130" t="s">
        <v>143</v>
      </c>
      <c r="E79" s="158">
        <f>Заходи!G65</f>
        <v>0</v>
      </c>
      <c r="F79" s="158">
        <f>Заходи!J65</f>
        <v>0</v>
      </c>
      <c r="G79" s="236">
        <f>Заходи!M65</f>
        <v>0</v>
      </c>
      <c r="H79" s="262"/>
    </row>
    <row r="80" spans="1:9" ht="37.5" x14ac:dyDescent="0.25">
      <c r="A80" s="438"/>
      <c r="B80" s="410" t="s">
        <v>152</v>
      </c>
      <c r="C80" s="104" t="s">
        <v>626</v>
      </c>
      <c r="D80" s="434" t="s">
        <v>160</v>
      </c>
      <c r="E80" s="131">
        <v>0</v>
      </c>
      <c r="F80" s="163">
        <v>300000</v>
      </c>
      <c r="G80" s="237">
        <v>0</v>
      </c>
      <c r="H80" s="262"/>
    </row>
    <row r="81" spans="1:9" ht="37.5" x14ac:dyDescent="0.25">
      <c r="A81" s="438"/>
      <c r="B81" s="410"/>
      <c r="C81" s="104" t="s">
        <v>625</v>
      </c>
      <c r="D81" s="434"/>
      <c r="E81" s="131">
        <v>0</v>
      </c>
      <c r="F81" s="164">
        <v>363.52</v>
      </c>
      <c r="G81" s="238">
        <v>0</v>
      </c>
      <c r="H81" s="262"/>
    </row>
    <row r="82" spans="1:9" ht="18.75" x14ac:dyDescent="0.25">
      <c r="A82" s="438"/>
      <c r="B82" s="102" t="s">
        <v>162</v>
      </c>
      <c r="C82" s="80" t="s">
        <v>170</v>
      </c>
      <c r="D82" s="102" t="s">
        <v>143</v>
      </c>
      <c r="E82" s="131"/>
      <c r="F82" s="131">
        <f t="shared" ref="F82" si="16">F79/F81</f>
        <v>0</v>
      </c>
      <c r="G82" s="239"/>
      <c r="H82" s="262"/>
    </row>
    <row r="83" spans="1:9" ht="18.75" x14ac:dyDescent="0.25">
      <c r="A83" s="438"/>
      <c r="B83" s="102" t="s">
        <v>153</v>
      </c>
      <c r="C83" s="136" t="s">
        <v>627</v>
      </c>
      <c r="D83" s="102" t="s">
        <v>165</v>
      </c>
      <c r="E83" s="164"/>
      <c r="F83" s="164">
        <f t="shared" ref="F83" si="17">F81/F80*100</f>
        <v>0.12117333333333334</v>
      </c>
      <c r="G83" s="238"/>
      <c r="H83" s="262"/>
    </row>
    <row r="84" spans="1:9" ht="18.75" x14ac:dyDescent="0.25">
      <c r="A84" s="438" t="s">
        <v>137</v>
      </c>
      <c r="B84" s="130" t="s">
        <v>157</v>
      </c>
      <c r="C84" s="77" t="s">
        <v>622</v>
      </c>
      <c r="D84" s="130" t="s">
        <v>143</v>
      </c>
      <c r="E84" s="158">
        <f>Заходи!G69</f>
        <v>1</v>
      </c>
      <c r="F84" s="158">
        <f>Заходи!J69</f>
        <v>0</v>
      </c>
      <c r="G84" s="236">
        <f>Заходи!M69</f>
        <v>0</v>
      </c>
      <c r="H84" s="274">
        <f>G84/E84*100</f>
        <v>0</v>
      </c>
    </row>
    <row r="85" spans="1:9" ht="18.75" x14ac:dyDescent="0.25">
      <c r="A85" s="438"/>
      <c r="B85" s="132" t="s">
        <v>152</v>
      </c>
      <c r="C85" s="134" t="s">
        <v>623</v>
      </c>
      <c r="D85" s="102" t="s">
        <v>203</v>
      </c>
      <c r="E85" s="163">
        <v>1</v>
      </c>
      <c r="F85" s="163">
        <v>0</v>
      </c>
      <c r="G85" s="237"/>
      <c r="H85" s="262"/>
    </row>
    <row r="86" spans="1:9" ht="37.5" x14ac:dyDescent="0.25">
      <c r="A86" s="438"/>
      <c r="B86" s="102" t="s">
        <v>162</v>
      </c>
      <c r="C86" s="104" t="s">
        <v>624</v>
      </c>
      <c r="D86" s="102" t="s">
        <v>143</v>
      </c>
      <c r="E86" s="131">
        <v>0</v>
      </c>
      <c r="F86" s="131"/>
      <c r="G86" s="241"/>
      <c r="H86" s="262"/>
    </row>
    <row r="87" spans="1:9" ht="18.75" x14ac:dyDescent="0.25">
      <c r="A87" s="438"/>
      <c r="B87" s="102" t="s">
        <v>153</v>
      </c>
      <c r="C87" s="105" t="s">
        <v>614</v>
      </c>
      <c r="D87" s="102" t="s">
        <v>165</v>
      </c>
      <c r="E87" s="164">
        <v>100</v>
      </c>
      <c r="F87" s="164"/>
      <c r="G87" s="238"/>
      <c r="H87" s="262"/>
    </row>
    <row r="88" spans="1:9" ht="19.5" x14ac:dyDescent="0.25">
      <c r="A88" s="90" t="s">
        <v>174</v>
      </c>
      <c r="B88" s="115"/>
      <c r="C88" s="115"/>
      <c r="D88" s="115"/>
      <c r="E88" s="155">
        <f>E90</f>
        <v>39945.699999999997</v>
      </c>
      <c r="F88" s="155">
        <f t="shared" ref="F88:G88" si="18">F90</f>
        <v>39945.58</v>
      </c>
      <c r="G88" s="228">
        <f t="shared" si="18"/>
        <v>34673.57</v>
      </c>
      <c r="H88" s="262"/>
    </row>
    <row r="89" spans="1:9" ht="27" customHeight="1" x14ac:dyDescent="0.25">
      <c r="A89" s="80" t="s">
        <v>179</v>
      </c>
      <c r="B89" s="137"/>
      <c r="C89" s="103"/>
      <c r="D89" s="102"/>
      <c r="E89" s="156"/>
      <c r="F89" s="156"/>
      <c r="G89" s="229"/>
      <c r="H89" s="262"/>
    </row>
    <row r="90" spans="1:9" ht="39" x14ac:dyDescent="0.35">
      <c r="A90" s="88" t="s">
        <v>29</v>
      </c>
      <c r="B90" s="116"/>
      <c r="C90" s="117"/>
      <c r="D90" s="117"/>
      <c r="E90" s="157">
        <f>E91+E107</f>
        <v>39945.699999999997</v>
      </c>
      <c r="F90" s="157">
        <f>F91+F107</f>
        <v>39945.58</v>
      </c>
      <c r="G90" s="230">
        <f>G91+G107</f>
        <v>34673.57</v>
      </c>
      <c r="H90" s="274">
        <f>G90/E90*100</f>
        <v>86.801758387010381</v>
      </c>
    </row>
    <row r="91" spans="1:9" ht="37.5" x14ac:dyDescent="0.25">
      <c r="A91" s="439" t="s">
        <v>30</v>
      </c>
      <c r="B91" s="130" t="s">
        <v>157</v>
      </c>
      <c r="C91" s="77" t="s">
        <v>211</v>
      </c>
      <c r="D91" s="130" t="s">
        <v>143</v>
      </c>
      <c r="E91" s="158">
        <f>Заходи!G77</f>
        <v>14682</v>
      </c>
      <c r="F91" s="158">
        <f>Заходи!J77</f>
        <v>14681.92</v>
      </c>
      <c r="G91" s="236">
        <f>Заходи!M77</f>
        <v>14562.4</v>
      </c>
      <c r="H91" s="274">
        <f>G91/E91*100</f>
        <v>99.185397084865826</v>
      </c>
    </row>
    <row r="92" spans="1:9" ht="18.75" x14ac:dyDescent="0.25">
      <c r="A92" s="440"/>
      <c r="B92" s="363" t="s">
        <v>152</v>
      </c>
      <c r="C92" s="104" t="s">
        <v>214</v>
      </c>
      <c r="D92" s="435" t="s">
        <v>212</v>
      </c>
      <c r="E92" s="166">
        <v>664.71</v>
      </c>
      <c r="F92" s="166">
        <v>664.71</v>
      </c>
      <c r="G92" s="242">
        <v>664.71</v>
      </c>
      <c r="H92" s="262"/>
    </row>
    <row r="93" spans="1:9" ht="18.75" x14ac:dyDescent="0.25">
      <c r="A93" s="440"/>
      <c r="B93" s="364"/>
      <c r="C93" s="104" t="s">
        <v>215</v>
      </c>
      <c r="D93" s="437"/>
      <c r="E93" s="166">
        <v>462.13</v>
      </c>
      <c r="F93" s="166">
        <v>462.13</v>
      </c>
      <c r="G93" s="242">
        <v>462.13</v>
      </c>
      <c r="H93" s="262"/>
    </row>
    <row r="94" spans="1:9" ht="23.25" x14ac:dyDescent="0.25">
      <c r="A94" s="440"/>
      <c r="B94" s="364"/>
      <c r="C94" s="104" t="s">
        <v>220</v>
      </c>
      <c r="D94" s="436"/>
      <c r="E94" s="166">
        <v>105.83</v>
      </c>
      <c r="F94" s="166">
        <v>105.83</v>
      </c>
      <c r="G94" s="242">
        <v>105.83</v>
      </c>
      <c r="H94" s="265"/>
    </row>
    <row r="95" spans="1:9" ht="23.25" x14ac:dyDescent="0.35">
      <c r="A95" s="440"/>
      <c r="B95" s="364"/>
      <c r="C95" s="104" t="s">
        <v>216</v>
      </c>
      <c r="D95" s="435" t="s">
        <v>213</v>
      </c>
      <c r="E95" s="167">
        <v>18995</v>
      </c>
      <c r="F95" s="167">
        <v>18995</v>
      </c>
      <c r="G95" s="243">
        <v>18995</v>
      </c>
      <c r="H95" s="266"/>
    </row>
    <row r="96" spans="1:9" ht="23.25" x14ac:dyDescent="0.35">
      <c r="A96" s="440"/>
      <c r="B96" s="364"/>
      <c r="C96" s="104" t="s">
        <v>217</v>
      </c>
      <c r="D96" s="436"/>
      <c r="E96" s="167">
        <v>8000</v>
      </c>
      <c r="F96" s="167">
        <v>8000</v>
      </c>
      <c r="G96" s="243">
        <v>8000</v>
      </c>
      <c r="H96" s="266"/>
      <c r="I96" s="67"/>
    </row>
    <row r="97" spans="1:9" ht="37.5" x14ac:dyDescent="0.35">
      <c r="A97" s="440"/>
      <c r="B97" s="364"/>
      <c r="C97" s="104" t="s">
        <v>218</v>
      </c>
      <c r="D97" s="437" t="s">
        <v>212</v>
      </c>
      <c r="E97" s="167">
        <v>41</v>
      </c>
      <c r="F97" s="167">
        <v>46</v>
      </c>
      <c r="G97" s="243">
        <v>41</v>
      </c>
      <c r="H97" s="266"/>
    </row>
    <row r="98" spans="1:9" ht="37.5" x14ac:dyDescent="0.35">
      <c r="A98" s="440"/>
      <c r="B98" s="364"/>
      <c r="C98" s="104" t="s">
        <v>221</v>
      </c>
      <c r="D98" s="436"/>
      <c r="E98" s="166">
        <v>5</v>
      </c>
      <c r="F98" s="166">
        <v>30</v>
      </c>
      <c r="G98" s="242">
        <v>5</v>
      </c>
      <c r="H98" s="266"/>
    </row>
    <row r="99" spans="1:9" ht="23.25" x14ac:dyDescent="0.35">
      <c r="A99" s="440"/>
      <c r="B99" s="364"/>
      <c r="C99" s="104" t="s">
        <v>219</v>
      </c>
      <c r="D99" s="137" t="s">
        <v>203</v>
      </c>
      <c r="E99" s="167">
        <v>2301</v>
      </c>
      <c r="F99" s="167">
        <v>2301</v>
      </c>
      <c r="G99" s="243">
        <v>2301</v>
      </c>
      <c r="H99" s="266"/>
    </row>
    <row r="100" spans="1:9" ht="37.5" x14ac:dyDescent="0.25">
      <c r="A100" s="440"/>
      <c r="B100" s="435" t="s">
        <v>162</v>
      </c>
      <c r="C100" s="104" t="s">
        <v>222</v>
      </c>
      <c r="D100" s="102" t="s">
        <v>187</v>
      </c>
      <c r="E100" s="200">
        <v>373051.99</v>
      </c>
      <c r="F100" s="200">
        <v>355287.61</v>
      </c>
      <c r="G100" s="244">
        <v>373051.99</v>
      </c>
      <c r="H100" s="262"/>
    </row>
    <row r="101" spans="1:9" ht="37.5" x14ac:dyDescent="0.25">
      <c r="A101" s="440"/>
      <c r="B101" s="437"/>
      <c r="C101" s="104" t="s">
        <v>223</v>
      </c>
      <c r="D101" s="102" t="s">
        <v>187</v>
      </c>
      <c r="E101" s="200">
        <v>70000</v>
      </c>
      <c r="F101" s="200">
        <v>645433.32999999996</v>
      </c>
      <c r="G101" s="245">
        <v>70000</v>
      </c>
      <c r="H101" s="262"/>
    </row>
    <row r="102" spans="1:9" ht="18.75" x14ac:dyDescent="0.25">
      <c r="A102" s="440"/>
      <c r="B102" s="437"/>
      <c r="C102" s="104" t="s">
        <v>225</v>
      </c>
      <c r="D102" s="102" t="s">
        <v>187</v>
      </c>
      <c r="E102" s="200">
        <v>563.26</v>
      </c>
      <c r="F102" s="200">
        <v>536.44000000000005</v>
      </c>
      <c r="G102" s="244">
        <v>563.26</v>
      </c>
      <c r="H102" s="262"/>
    </row>
    <row r="103" spans="1:9" ht="18.75" x14ac:dyDescent="0.25">
      <c r="A103" s="440"/>
      <c r="B103" s="436"/>
      <c r="C103" s="104" t="s">
        <v>224</v>
      </c>
      <c r="D103" s="102" t="s">
        <v>187</v>
      </c>
      <c r="E103" s="200">
        <v>6149.6</v>
      </c>
      <c r="F103" s="200">
        <v>5856.77</v>
      </c>
      <c r="G103" s="244">
        <v>6149.6</v>
      </c>
      <c r="H103" s="262"/>
    </row>
    <row r="104" spans="1:9" ht="37.5" x14ac:dyDescent="0.25">
      <c r="A104" s="440"/>
      <c r="B104" s="435" t="s">
        <v>153</v>
      </c>
      <c r="C104" s="104" t="s">
        <v>226</v>
      </c>
      <c r="D104" s="102" t="s">
        <v>165</v>
      </c>
      <c r="E104" s="201">
        <v>1.08</v>
      </c>
      <c r="F104" s="201">
        <v>6.49</v>
      </c>
      <c r="G104" s="245">
        <f>G98/G93*100</f>
        <v>1.0819466383917946</v>
      </c>
      <c r="H104" s="262"/>
    </row>
    <row r="105" spans="1:9" ht="37.5" x14ac:dyDescent="0.25">
      <c r="A105" s="440"/>
      <c r="B105" s="437"/>
      <c r="C105" s="104" t="s">
        <v>227</v>
      </c>
      <c r="D105" s="102" t="s">
        <v>165</v>
      </c>
      <c r="E105" s="200">
        <v>38.74</v>
      </c>
      <c r="F105" s="201">
        <f>F97/F94*100</f>
        <v>43.465935934990078</v>
      </c>
      <c r="G105" s="245">
        <f>G97/G94*100</f>
        <v>38.741377681186812</v>
      </c>
      <c r="H105" s="262"/>
    </row>
    <row r="106" spans="1:9" ht="18.75" x14ac:dyDescent="0.25">
      <c r="A106" s="441"/>
      <c r="B106" s="436"/>
      <c r="C106" s="104" t="s">
        <v>228</v>
      </c>
      <c r="D106" s="102" t="s">
        <v>165</v>
      </c>
      <c r="E106" s="181">
        <f>E93/E92*100</f>
        <v>69.523551624016491</v>
      </c>
      <c r="F106" s="181">
        <f>F93/F92*100</f>
        <v>69.523551624016491</v>
      </c>
      <c r="G106" s="246">
        <f>G93/G92*100</f>
        <v>69.523551624016491</v>
      </c>
      <c r="H106" s="262"/>
    </row>
    <row r="107" spans="1:9" ht="138.75" customHeight="1" x14ac:dyDescent="0.25">
      <c r="A107" s="438" t="s">
        <v>175</v>
      </c>
      <c r="B107" s="130" t="s">
        <v>157</v>
      </c>
      <c r="C107" s="77" t="s">
        <v>185</v>
      </c>
      <c r="D107" s="130" t="s">
        <v>143</v>
      </c>
      <c r="E107" s="158">
        <f>Заходи!G81</f>
        <v>25263.7</v>
      </c>
      <c r="F107" s="158">
        <f>Заходи!J81</f>
        <v>25263.66</v>
      </c>
      <c r="G107" s="236">
        <f>Заходи!M81</f>
        <v>20111.169999999998</v>
      </c>
      <c r="H107" s="274">
        <f>G107/E107*100</f>
        <v>79.605006392571156</v>
      </c>
      <c r="I107" s="284" t="s">
        <v>698</v>
      </c>
    </row>
    <row r="108" spans="1:9" ht="37.5" x14ac:dyDescent="0.25">
      <c r="A108" s="438"/>
      <c r="B108" s="132" t="s">
        <v>152</v>
      </c>
      <c r="C108" s="104" t="s">
        <v>182</v>
      </c>
      <c r="D108" s="102" t="s">
        <v>186</v>
      </c>
      <c r="E108" s="202">
        <v>2526370</v>
      </c>
      <c r="F108" s="202">
        <v>1875765</v>
      </c>
      <c r="G108" s="247">
        <f>G107/G109*1000</f>
        <v>2011116.9999999998</v>
      </c>
      <c r="H108" s="262"/>
    </row>
    <row r="109" spans="1:9" ht="37.5" x14ac:dyDescent="0.25">
      <c r="A109" s="438"/>
      <c r="B109" s="102" t="s">
        <v>162</v>
      </c>
      <c r="C109" s="104" t="s">
        <v>183</v>
      </c>
      <c r="D109" s="102" t="s">
        <v>187</v>
      </c>
      <c r="E109" s="170">
        <f>E107/E108*1000</f>
        <v>10</v>
      </c>
      <c r="F109" s="170">
        <f t="shared" ref="F109" si="19">F107/F108*1000</f>
        <v>13.468456869597203</v>
      </c>
      <c r="G109" s="248">
        <v>10</v>
      </c>
      <c r="H109" s="262"/>
    </row>
    <row r="110" spans="1:9" ht="18.75" x14ac:dyDescent="0.25">
      <c r="A110" s="438"/>
      <c r="B110" s="102" t="s">
        <v>153</v>
      </c>
      <c r="C110" s="105" t="s">
        <v>184</v>
      </c>
      <c r="D110" s="102" t="s">
        <v>165</v>
      </c>
      <c r="E110" s="201">
        <v>100</v>
      </c>
      <c r="F110" s="201">
        <v>100</v>
      </c>
      <c r="G110" s="245">
        <v>100</v>
      </c>
      <c r="H110" s="262"/>
    </row>
    <row r="111" spans="1:9" ht="39" x14ac:dyDescent="0.25">
      <c r="A111" s="76" t="s">
        <v>176</v>
      </c>
      <c r="B111" s="79"/>
      <c r="C111" s="75"/>
      <c r="D111" s="75"/>
      <c r="E111" s="155">
        <f>E113</f>
        <v>29698.199999999997</v>
      </c>
      <c r="F111" s="155">
        <f t="shared" ref="F111:G111" si="20">F113</f>
        <v>29581.690000000002</v>
      </c>
      <c r="G111" s="228">
        <f t="shared" si="20"/>
        <v>28886.570000000003</v>
      </c>
      <c r="H111" s="262"/>
    </row>
    <row r="112" spans="1:9" ht="37.5" x14ac:dyDescent="0.25">
      <c r="A112" s="80" t="s">
        <v>179</v>
      </c>
      <c r="B112" s="79"/>
      <c r="C112" s="81"/>
      <c r="D112" s="79"/>
      <c r="E112" s="156"/>
      <c r="F112" s="156"/>
      <c r="G112" s="229"/>
      <c r="H112" s="262"/>
    </row>
    <row r="113" spans="1:8" ht="54" x14ac:dyDescent="0.3">
      <c r="A113" s="286" t="s">
        <v>32</v>
      </c>
      <c r="B113" s="82"/>
      <c r="C113" s="83"/>
      <c r="D113" s="83"/>
      <c r="E113" s="157">
        <f>E114+E119+E124+E131+E136+E141+E145+E149+E159+E164+E168+E172+E176</f>
        <v>29698.199999999997</v>
      </c>
      <c r="F113" s="157">
        <f t="shared" ref="F113" si="21">F114+F119+F124+F131+F136+F141+F145+F149+F159+F164+F168+F172+F176</f>
        <v>29581.690000000002</v>
      </c>
      <c r="G113" s="230">
        <f>G114+G119+G124+G131+G136+G141+G145+G149+G159+G164+G168+G172+G176</f>
        <v>28886.570000000003</v>
      </c>
      <c r="H113" s="274">
        <f>G113/E113*100</f>
        <v>97.267073425325464</v>
      </c>
    </row>
    <row r="114" spans="1:8" ht="69" x14ac:dyDescent="0.25">
      <c r="A114" s="439" t="s">
        <v>33</v>
      </c>
      <c r="B114" s="130" t="s">
        <v>157</v>
      </c>
      <c r="C114" s="285" t="s">
        <v>229</v>
      </c>
      <c r="D114" s="130" t="s">
        <v>143</v>
      </c>
      <c r="E114" s="158">
        <f>Заходи!G89</f>
        <v>4272.6000000000004</v>
      </c>
      <c r="F114" s="158">
        <f>Заходи!J89</f>
        <v>4272.51</v>
      </c>
      <c r="G114" s="236">
        <f>Заходи!M89</f>
        <v>4192.49</v>
      </c>
      <c r="H114" s="274">
        <f>G114/E114*100</f>
        <v>98.125029256190601</v>
      </c>
    </row>
    <row r="115" spans="1:8" ht="18.75" x14ac:dyDescent="0.25">
      <c r="A115" s="440"/>
      <c r="B115" s="410" t="s">
        <v>152</v>
      </c>
      <c r="C115" s="104" t="s">
        <v>235</v>
      </c>
      <c r="D115" s="429" t="s">
        <v>203</v>
      </c>
      <c r="E115" s="167">
        <v>13060</v>
      </c>
      <c r="F115" s="167">
        <v>13060</v>
      </c>
      <c r="G115" s="243">
        <v>13060</v>
      </c>
      <c r="H115" s="262"/>
    </row>
    <row r="116" spans="1:8" ht="18.75" x14ac:dyDescent="0.25">
      <c r="A116" s="440"/>
      <c r="B116" s="410"/>
      <c r="C116" s="104" t="s">
        <v>244</v>
      </c>
      <c r="D116" s="430"/>
      <c r="E116" s="167">
        <v>2241</v>
      </c>
      <c r="F116" s="167">
        <v>2292</v>
      </c>
      <c r="G116" s="243">
        <v>2241</v>
      </c>
      <c r="H116" s="262"/>
    </row>
    <row r="117" spans="1:8" ht="18.75" x14ac:dyDescent="0.25">
      <c r="A117" s="440"/>
      <c r="B117" s="102" t="s">
        <v>162</v>
      </c>
      <c r="C117" s="104" t="s">
        <v>256</v>
      </c>
      <c r="D117" s="79" t="s">
        <v>187</v>
      </c>
      <c r="E117" s="169">
        <f>E114/E116*1000</f>
        <v>1906.5595716198127</v>
      </c>
      <c r="F117" s="169">
        <f t="shared" ref="F117:G117" si="22">F114/F116*1000</f>
        <v>1864.0968586387437</v>
      </c>
      <c r="G117" s="249">
        <f t="shared" si="22"/>
        <v>1870.8121374386433</v>
      </c>
      <c r="H117" s="262"/>
    </row>
    <row r="118" spans="1:8" ht="37.5" x14ac:dyDescent="0.25">
      <c r="A118" s="441"/>
      <c r="B118" s="102" t="s">
        <v>153</v>
      </c>
      <c r="C118" s="104" t="s">
        <v>264</v>
      </c>
      <c r="D118" s="79" t="s">
        <v>165</v>
      </c>
      <c r="E118" s="162">
        <f>E116/E115*100</f>
        <v>17.159264931087289</v>
      </c>
      <c r="F118" s="162">
        <f t="shared" ref="F118:G118" si="23">F116/F115*100</f>
        <v>17.549770290964776</v>
      </c>
      <c r="G118" s="235">
        <f t="shared" si="23"/>
        <v>17.159264931087289</v>
      </c>
      <c r="H118" s="262"/>
    </row>
    <row r="119" spans="1:8" ht="93.75" x14ac:dyDescent="0.25">
      <c r="A119" s="438" t="s">
        <v>177</v>
      </c>
      <c r="B119" s="130" t="s">
        <v>157</v>
      </c>
      <c r="C119" s="77" t="s">
        <v>230</v>
      </c>
      <c r="D119" s="78" t="s">
        <v>143</v>
      </c>
      <c r="E119" s="158">
        <f>Заходи!G93</f>
        <v>14100</v>
      </c>
      <c r="F119" s="158">
        <f>Заходи!J93</f>
        <v>14085.61</v>
      </c>
      <c r="G119" s="236">
        <f>Заходи!M93</f>
        <v>13491.630000000001</v>
      </c>
      <c r="H119" s="274">
        <f>G119/E119*100</f>
        <v>95.685319148936173</v>
      </c>
    </row>
    <row r="120" spans="1:8" ht="37.5" x14ac:dyDescent="0.25">
      <c r="A120" s="438"/>
      <c r="B120" s="410" t="s">
        <v>152</v>
      </c>
      <c r="C120" s="104" t="s">
        <v>236</v>
      </c>
      <c r="D120" s="429" t="s">
        <v>203</v>
      </c>
      <c r="E120" s="163">
        <v>63</v>
      </c>
      <c r="F120" s="163">
        <v>63</v>
      </c>
      <c r="G120" s="237">
        <v>63</v>
      </c>
      <c r="H120" s="262"/>
    </row>
    <row r="121" spans="1:8" ht="37.5" x14ac:dyDescent="0.25">
      <c r="A121" s="438"/>
      <c r="B121" s="410"/>
      <c r="C121" s="104" t="s">
        <v>243</v>
      </c>
      <c r="D121" s="430"/>
      <c r="E121" s="163">
        <v>51</v>
      </c>
      <c r="F121" s="163">
        <v>51</v>
      </c>
      <c r="G121" s="237">
        <v>51</v>
      </c>
      <c r="H121" s="262"/>
    </row>
    <row r="122" spans="1:8" ht="37.5" x14ac:dyDescent="0.25">
      <c r="A122" s="438"/>
      <c r="B122" s="102" t="s">
        <v>162</v>
      </c>
      <c r="C122" s="104" t="s">
        <v>266</v>
      </c>
      <c r="D122" s="79" t="s">
        <v>143</v>
      </c>
      <c r="E122" s="131">
        <f>E119/E121</f>
        <v>276.47058823529414</v>
      </c>
      <c r="F122" s="131">
        <f t="shared" ref="F122:G122" si="24">F119/F121</f>
        <v>276.18843137254902</v>
      </c>
      <c r="G122" s="239">
        <f t="shared" si="24"/>
        <v>264.54176470588237</v>
      </c>
      <c r="H122" s="262"/>
    </row>
    <row r="123" spans="1:8" ht="37.5" x14ac:dyDescent="0.25">
      <c r="A123" s="438"/>
      <c r="B123" s="102" t="s">
        <v>153</v>
      </c>
      <c r="C123" s="104" t="s">
        <v>265</v>
      </c>
      <c r="D123" s="79" t="s">
        <v>165</v>
      </c>
      <c r="E123" s="164">
        <f>E121/E120*100</f>
        <v>80.952380952380949</v>
      </c>
      <c r="F123" s="164">
        <f>F121/F120*100</f>
        <v>80.952380952380949</v>
      </c>
      <c r="G123" s="238">
        <f>G121/G120*100</f>
        <v>80.952380952380949</v>
      </c>
      <c r="H123" s="262"/>
    </row>
    <row r="124" spans="1:8" ht="93.75" x14ac:dyDescent="0.25">
      <c r="A124" s="151" t="s">
        <v>40</v>
      </c>
      <c r="B124" s="130" t="s">
        <v>157</v>
      </c>
      <c r="C124" s="77" t="s">
        <v>231</v>
      </c>
      <c r="D124" s="78" t="s">
        <v>143</v>
      </c>
      <c r="E124" s="158">
        <f>Заходи!G97</f>
        <v>6522</v>
      </c>
      <c r="F124" s="158">
        <f>Заходи!J97</f>
        <v>6521.15</v>
      </c>
      <c r="G124" s="236">
        <f>Заходи!M97</f>
        <v>6451.13</v>
      </c>
      <c r="H124" s="274">
        <f>G124/E124*100</f>
        <v>98.913370131861384</v>
      </c>
    </row>
    <row r="125" spans="1:8" ht="18.75" x14ac:dyDescent="0.25">
      <c r="A125" s="152"/>
      <c r="B125" s="432" t="s">
        <v>152</v>
      </c>
      <c r="C125" s="104" t="s">
        <v>239</v>
      </c>
      <c r="D125" s="429" t="s">
        <v>255</v>
      </c>
      <c r="E125" s="164">
        <v>123.45</v>
      </c>
      <c r="F125" s="164">
        <v>123.45</v>
      </c>
      <c r="G125" s="238">
        <v>123.45</v>
      </c>
      <c r="H125" s="262"/>
    </row>
    <row r="126" spans="1:8" ht="18.75" x14ac:dyDescent="0.25">
      <c r="A126" s="440"/>
      <c r="B126" s="364"/>
      <c r="C126" s="104" t="s">
        <v>241</v>
      </c>
      <c r="D126" s="430"/>
      <c r="E126" s="164">
        <v>0</v>
      </c>
      <c r="F126" s="164">
        <v>0</v>
      </c>
      <c r="G126" s="238">
        <v>0</v>
      </c>
      <c r="H126" s="262"/>
    </row>
    <row r="127" spans="1:8" ht="18.75" x14ac:dyDescent="0.25">
      <c r="A127" s="440"/>
      <c r="B127" s="365"/>
      <c r="C127" s="104" t="s">
        <v>247</v>
      </c>
      <c r="D127" s="431"/>
      <c r="E127" s="164">
        <v>76.260000000000005</v>
      </c>
      <c r="F127" s="164">
        <v>76.260000000000005</v>
      </c>
      <c r="G127" s="238">
        <v>76.260000000000005</v>
      </c>
      <c r="H127" s="262"/>
    </row>
    <row r="128" spans="1:8" ht="18.75" x14ac:dyDescent="0.3">
      <c r="A128" s="440"/>
      <c r="B128" s="435" t="s">
        <v>162</v>
      </c>
      <c r="C128" s="138" t="s">
        <v>257</v>
      </c>
      <c r="D128" s="429" t="s">
        <v>267</v>
      </c>
      <c r="E128" s="131">
        <v>0</v>
      </c>
      <c r="F128" s="131">
        <v>0</v>
      </c>
      <c r="G128" s="239">
        <v>0</v>
      </c>
      <c r="H128" s="262"/>
    </row>
    <row r="129" spans="1:8" ht="18.75" x14ac:dyDescent="0.25">
      <c r="A129" s="440"/>
      <c r="B129" s="436"/>
      <c r="C129" s="104" t="s">
        <v>260</v>
      </c>
      <c r="D129" s="431"/>
      <c r="E129" s="170">
        <v>85523.21</v>
      </c>
      <c r="F129" s="165">
        <v>141956.46470000001</v>
      </c>
      <c r="G129" s="240">
        <f>G124/G127*1000</f>
        <v>84593.889325990036</v>
      </c>
      <c r="H129" s="262"/>
    </row>
    <row r="130" spans="1:8" ht="18.75" x14ac:dyDescent="0.25">
      <c r="A130" s="441"/>
      <c r="B130" s="102" t="s">
        <v>153</v>
      </c>
      <c r="C130" s="105" t="s">
        <v>268</v>
      </c>
      <c r="D130" s="79" t="s">
        <v>165</v>
      </c>
      <c r="E130" s="164">
        <f>E127/E125*100</f>
        <v>61.773997569866346</v>
      </c>
      <c r="F130" s="164">
        <f t="shared" ref="F130:G130" si="25">F127/F125*100</f>
        <v>61.773997569866346</v>
      </c>
      <c r="G130" s="238">
        <f t="shared" si="25"/>
        <v>61.773997569866346</v>
      </c>
      <c r="H130" s="262"/>
    </row>
    <row r="131" spans="1:8" ht="18.75" x14ac:dyDescent="0.25">
      <c r="A131" s="439" t="s">
        <v>35</v>
      </c>
      <c r="B131" s="130" t="s">
        <v>157</v>
      </c>
      <c r="C131" s="77" t="s">
        <v>232</v>
      </c>
      <c r="D131" s="130" t="s">
        <v>143</v>
      </c>
      <c r="E131" s="158">
        <f>Заходи!G101</f>
        <v>42</v>
      </c>
      <c r="F131" s="158">
        <f>Заходи!J101</f>
        <v>41.96</v>
      </c>
      <c r="G131" s="236">
        <f>Заходи!M101</f>
        <v>41.96</v>
      </c>
      <c r="H131" s="274">
        <f>G131/E131*100</f>
        <v>99.904761904761912</v>
      </c>
    </row>
    <row r="132" spans="1:8" ht="18.75" x14ac:dyDescent="0.25">
      <c r="A132" s="440"/>
      <c r="B132" s="410" t="s">
        <v>152</v>
      </c>
      <c r="C132" s="104" t="s">
        <v>237</v>
      </c>
      <c r="D132" s="429" t="s">
        <v>203</v>
      </c>
      <c r="E132" s="167">
        <v>2000</v>
      </c>
      <c r="F132" s="167">
        <v>2000</v>
      </c>
      <c r="G132" s="243">
        <v>2000</v>
      </c>
      <c r="H132" s="262"/>
    </row>
    <row r="133" spans="1:8" ht="37.5" x14ac:dyDescent="0.25">
      <c r="A133" s="440"/>
      <c r="B133" s="410"/>
      <c r="C133" s="104" t="s">
        <v>245</v>
      </c>
      <c r="D133" s="431"/>
      <c r="E133" s="167">
        <v>20</v>
      </c>
      <c r="F133" s="167">
        <v>645</v>
      </c>
      <c r="G133" s="243">
        <v>20</v>
      </c>
      <c r="H133" s="262"/>
    </row>
    <row r="134" spans="1:8" ht="18.75" x14ac:dyDescent="0.25">
      <c r="A134" s="440"/>
      <c r="B134" s="102" t="s">
        <v>162</v>
      </c>
      <c r="C134" s="104" t="s">
        <v>258</v>
      </c>
      <c r="D134" s="79" t="s">
        <v>143</v>
      </c>
      <c r="E134" s="161">
        <f>E131/E133</f>
        <v>2.1</v>
      </c>
      <c r="F134" s="161">
        <f t="shared" ref="F134:G134" si="26">F131/F133</f>
        <v>6.5054263565891474E-2</v>
      </c>
      <c r="G134" s="234">
        <f t="shared" si="26"/>
        <v>2.0979999999999999</v>
      </c>
      <c r="H134" s="262"/>
    </row>
    <row r="135" spans="1:8" ht="18.75" x14ac:dyDescent="0.25">
      <c r="A135" s="441"/>
      <c r="B135" s="102" t="s">
        <v>153</v>
      </c>
      <c r="C135" s="80" t="s">
        <v>269</v>
      </c>
      <c r="D135" s="79" t="s">
        <v>165</v>
      </c>
      <c r="E135" s="162">
        <v>100</v>
      </c>
      <c r="F135" s="162">
        <v>100</v>
      </c>
      <c r="G135" s="235">
        <v>100</v>
      </c>
      <c r="H135" s="262"/>
    </row>
    <row r="136" spans="1:8" ht="37.5" x14ac:dyDescent="0.25">
      <c r="A136" s="438" t="s">
        <v>36</v>
      </c>
      <c r="B136" s="130" t="s">
        <v>157</v>
      </c>
      <c r="C136" s="77" t="s">
        <v>233</v>
      </c>
      <c r="D136" s="130" t="s">
        <v>143</v>
      </c>
      <c r="E136" s="158">
        <f>Заходи!G105</f>
        <v>3101.3</v>
      </c>
      <c r="F136" s="158">
        <f>Заходи!J105</f>
        <v>3100.27</v>
      </c>
      <c r="G136" s="236">
        <f>Заходи!M105</f>
        <v>3088.34</v>
      </c>
      <c r="H136" s="274">
        <f>G136/E136*100</f>
        <v>99.582110727759314</v>
      </c>
    </row>
    <row r="137" spans="1:8" ht="18.75" x14ac:dyDescent="0.25">
      <c r="A137" s="438"/>
      <c r="B137" s="410" t="s">
        <v>152</v>
      </c>
      <c r="C137" s="104" t="s">
        <v>238</v>
      </c>
      <c r="D137" s="433" t="s">
        <v>270</v>
      </c>
      <c r="E137" s="163">
        <v>600</v>
      </c>
      <c r="F137" s="163">
        <v>600</v>
      </c>
      <c r="G137" s="237">
        <v>600</v>
      </c>
      <c r="H137" s="262"/>
    </row>
    <row r="138" spans="1:8" ht="18.75" x14ac:dyDescent="0.25">
      <c r="A138" s="438"/>
      <c r="B138" s="410"/>
      <c r="C138" s="104" t="s">
        <v>246</v>
      </c>
      <c r="D138" s="433"/>
      <c r="E138" s="163">
        <v>490</v>
      </c>
      <c r="F138" s="163">
        <v>490</v>
      </c>
      <c r="G138" s="237">
        <v>490</v>
      </c>
      <c r="H138" s="262"/>
    </row>
    <row r="139" spans="1:8" ht="18.75" x14ac:dyDescent="0.25">
      <c r="A139" s="438"/>
      <c r="B139" s="102" t="s">
        <v>162</v>
      </c>
      <c r="C139" s="104" t="s">
        <v>259</v>
      </c>
      <c r="D139" s="79" t="s">
        <v>143</v>
      </c>
      <c r="E139" s="131">
        <f>E136/E138</f>
        <v>6.3291836734693883</v>
      </c>
      <c r="F139" s="131">
        <f>F136/F138</f>
        <v>6.3270816326530612</v>
      </c>
      <c r="G139" s="239">
        <f>G136/G138</f>
        <v>6.302734693877551</v>
      </c>
      <c r="H139" s="262"/>
    </row>
    <row r="140" spans="1:8" ht="18.75" x14ac:dyDescent="0.25">
      <c r="A140" s="438"/>
      <c r="B140" s="102" t="s">
        <v>153</v>
      </c>
      <c r="C140" s="80" t="s">
        <v>271</v>
      </c>
      <c r="D140" s="79" t="s">
        <v>165</v>
      </c>
      <c r="E140" s="164">
        <f>E138/E137*100</f>
        <v>81.666666666666671</v>
      </c>
      <c r="F140" s="164">
        <f t="shared" ref="F140:G140" si="27">F138/F137*100</f>
        <v>81.666666666666671</v>
      </c>
      <c r="G140" s="238">
        <f t="shared" si="27"/>
        <v>81.666666666666671</v>
      </c>
      <c r="H140" s="262"/>
    </row>
    <row r="141" spans="1:8" ht="18.75" x14ac:dyDescent="0.25">
      <c r="A141" s="438" t="s">
        <v>37</v>
      </c>
      <c r="B141" s="130" t="s">
        <v>157</v>
      </c>
      <c r="C141" s="77" t="s">
        <v>234</v>
      </c>
      <c r="D141" s="130" t="s">
        <v>143</v>
      </c>
      <c r="E141" s="158">
        <f>Заходи!G109</f>
        <v>0</v>
      </c>
      <c r="F141" s="158">
        <f>Заходи!J109</f>
        <v>0</v>
      </c>
      <c r="G141" s="236">
        <f>Заходи!M109</f>
        <v>0</v>
      </c>
      <c r="H141" s="262"/>
    </row>
    <row r="142" spans="1:8" ht="18.75" x14ac:dyDescent="0.25">
      <c r="A142" s="438"/>
      <c r="B142" s="132" t="s">
        <v>152</v>
      </c>
      <c r="C142" s="104" t="s">
        <v>248</v>
      </c>
      <c r="D142" s="86" t="s">
        <v>203</v>
      </c>
      <c r="E142" s="163"/>
      <c r="F142" s="163">
        <v>300000</v>
      </c>
      <c r="G142" s="237"/>
      <c r="H142" s="262"/>
    </row>
    <row r="143" spans="1:8" ht="18.75" x14ac:dyDescent="0.25">
      <c r="A143" s="438"/>
      <c r="B143" s="102" t="s">
        <v>162</v>
      </c>
      <c r="C143" s="104" t="s">
        <v>261</v>
      </c>
      <c r="D143" s="79" t="s">
        <v>267</v>
      </c>
      <c r="E143" s="131"/>
      <c r="F143" s="131">
        <f t="shared" ref="F143" si="28">F141/F142*1000</f>
        <v>0</v>
      </c>
      <c r="G143" s="239"/>
      <c r="H143" s="262"/>
    </row>
    <row r="144" spans="1:8" ht="18.75" x14ac:dyDescent="0.25">
      <c r="A144" s="438"/>
      <c r="B144" s="102" t="s">
        <v>153</v>
      </c>
      <c r="C144" s="105" t="s">
        <v>272</v>
      </c>
      <c r="D144" s="79" t="s">
        <v>165</v>
      </c>
      <c r="E144" s="164">
        <v>100</v>
      </c>
      <c r="F144" s="164">
        <v>100</v>
      </c>
      <c r="G144" s="238">
        <v>100</v>
      </c>
      <c r="H144" s="262"/>
    </row>
    <row r="145" spans="1:8" ht="37.5" x14ac:dyDescent="0.25">
      <c r="A145" s="439" t="s">
        <v>178</v>
      </c>
      <c r="B145" s="130" t="s">
        <v>157</v>
      </c>
      <c r="C145" s="77" t="s">
        <v>278</v>
      </c>
      <c r="D145" s="130" t="s">
        <v>143</v>
      </c>
      <c r="E145" s="158">
        <f>Заходи!G113</f>
        <v>100</v>
      </c>
      <c r="F145" s="158">
        <f>Заходи!J113</f>
        <v>0</v>
      </c>
      <c r="G145" s="278">
        <f>Заходи!M113</f>
        <v>100</v>
      </c>
      <c r="H145" s="274">
        <f>G145/E145*100</f>
        <v>100</v>
      </c>
    </row>
    <row r="146" spans="1:8" ht="18.75" x14ac:dyDescent="0.25">
      <c r="A146" s="440"/>
      <c r="B146" s="132" t="s">
        <v>152</v>
      </c>
      <c r="C146" s="103" t="s">
        <v>285</v>
      </c>
      <c r="D146" s="84" t="s">
        <v>286</v>
      </c>
      <c r="E146" s="159">
        <v>12</v>
      </c>
      <c r="F146" s="159">
        <v>12</v>
      </c>
      <c r="G146" s="279">
        <v>12</v>
      </c>
      <c r="H146" s="262"/>
    </row>
    <row r="147" spans="1:8" ht="18.75" x14ac:dyDescent="0.25">
      <c r="A147" s="440"/>
      <c r="B147" s="102" t="s">
        <v>162</v>
      </c>
      <c r="C147" s="80" t="s">
        <v>287</v>
      </c>
      <c r="D147" s="79" t="s">
        <v>143</v>
      </c>
      <c r="E147" s="164">
        <f>E145/E146</f>
        <v>8.3333333333333339</v>
      </c>
      <c r="F147" s="164">
        <f t="shared" ref="F147:G147" si="29">F145/F146</f>
        <v>0</v>
      </c>
      <c r="G147" s="280">
        <f t="shared" si="29"/>
        <v>8.3333333333333339</v>
      </c>
      <c r="H147" s="262"/>
    </row>
    <row r="148" spans="1:8" ht="18.75" x14ac:dyDescent="0.25">
      <c r="A148" s="441"/>
      <c r="B148" s="102" t="s">
        <v>153</v>
      </c>
      <c r="C148" s="80" t="s">
        <v>288</v>
      </c>
      <c r="D148" s="79" t="s">
        <v>165</v>
      </c>
      <c r="E148" s="162">
        <v>100</v>
      </c>
      <c r="F148" s="162">
        <v>100</v>
      </c>
      <c r="G148" s="281">
        <v>100</v>
      </c>
      <c r="H148" s="262"/>
    </row>
    <row r="149" spans="1:8" ht="18.75" x14ac:dyDescent="0.25">
      <c r="A149" s="438" t="s">
        <v>38</v>
      </c>
      <c r="B149" s="130" t="s">
        <v>157</v>
      </c>
      <c r="C149" s="77" t="s">
        <v>277</v>
      </c>
      <c r="D149" s="130" t="s">
        <v>143</v>
      </c>
      <c r="E149" s="158">
        <f>Заходи!G117</f>
        <v>739.3</v>
      </c>
      <c r="F149" s="158">
        <f>Заходи!J117</f>
        <v>739.23</v>
      </c>
      <c r="G149" s="236">
        <f>Заходи!M117</f>
        <v>703.49</v>
      </c>
      <c r="H149" s="274">
        <f>G149/E149*100</f>
        <v>95.156228865142708</v>
      </c>
    </row>
    <row r="150" spans="1:8" ht="18.75" x14ac:dyDescent="0.25">
      <c r="A150" s="438"/>
      <c r="B150" s="363" t="s">
        <v>152</v>
      </c>
      <c r="C150" s="104" t="s">
        <v>240</v>
      </c>
      <c r="D150" s="95" t="s">
        <v>255</v>
      </c>
      <c r="E150" s="164">
        <v>11.55</v>
      </c>
      <c r="F150" s="164">
        <v>11.55</v>
      </c>
      <c r="G150" s="238">
        <v>11.55</v>
      </c>
      <c r="H150" s="262"/>
    </row>
    <row r="151" spans="1:8" ht="37.5" x14ac:dyDescent="0.25">
      <c r="A151" s="438"/>
      <c r="B151" s="364"/>
      <c r="C151" s="104" t="s">
        <v>249</v>
      </c>
      <c r="D151" s="86" t="s">
        <v>203</v>
      </c>
      <c r="E151" s="163">
        <v>1</v>
      </c>
      <c r="F151" s="163">
        <v>1</v>
      </c>
      <c r="G151" s="237">
        <v>1</v>
      </c>
      <c r="H151" s="262"/>
    </row>
    <row r="152" spans="1:8" ht="18.75" x14ac:dyDescent="0.25">
      <c r="A152" s="438"/>
      <c r="B152" s="364"/>
      <c r="C152" s="104" t="s">
        <v>250</v>
      </c>
      <c r="D152" s="86" t="s">
        <v>255</v>
      </c>
      <c r="E152" s="164">
        <v>11.55</v>
      </c>
      <c r="F152" s="164">
        <v>11.55</v>
      </c>
      <c r="G152" s="238">
        <v>11.55</v>
      </c>
      <c r="H152" s="262"/>
    </row>
    <row r="153" spans="1:8" ht="37.5" hidden="1" x14ac:dyDescent="0.25">
      <c r="A153" s="438"/>
      <c r="B153" s="364"/>
      <c r="C153" s="104" t="s">
        <v>251</v>
      </c>
      <c r="D153" s="429" t="s">
        <v>203</v>
      </c>
      <c r="E153" s="164"/>
      <c r="F153" s="164"/>
      <c r="G153" s="238"/>
      <c r="H153" s="262"/>
    </row>
    <row r="154" spans="1:8" ht="37.5" hidden="1" x14ac:dyDescent="0.25">
      <c r="A154" s="438"/>
      <c r="B154" s="364"/>
      <c r="C154" s="104" t="s">
        <v>252</v>
      </c>
      <c r="D154" s="430"/>
      <c r="E154" s="164"/>
      <c r="F154" s="164"/>
      <c r="G154" s="238"/>
      <c r="H154" s="262"/>
    </row>
    <row r="155" spans="1:8" ht="37.5" hidden="1" x14ac:dyDescent="0.25">
      <c r="A155" s="438"/>
      <c r="B155" s="364"/>
      <c r="C155" s="104" t="s">
        <v>253</v>
      </c>
      <c r="D155" s="431"/>
      <c r="E155" s="164"/>
      <c r="F155" s="164"/>
      <c r="G155" s="238"/>
      <c r="H155" s="262"/>
    </row>
    <row r="156" spans="1:8" ht="37.5" hidden="1" x14ac:dyDescent="0.25">
      <c r="A156" s="438"/>
      <c r="B156" s="365"/>
      <c r="C156" s="104" t="s">
        <v>254</v>
      </c>
      <c r="D156" s="86" t="s">
        <v>275</v>
      </c>
      <c r="E156" s="164"/>
      <c r="F156" s="164"/>
      <c r="G156" s="238"/>
      <c r="H156" s="262"/>
    </row>
    <row r="157" spans="1:8" ht="18.75" x14ac:dyDescent="0.25">
      <c r="A157" s="438"/>
      <c r="B157" s="102" t="s">
        <v>162</v>
      </c>
      <c r="C157" s="104" t="s">
        <v>262</v>
      </c>
      <c r="D157" s="79" t="s">
        <v>143</v>
      </c>
      <c r="E157" s="131">
        <f>E149</f>
        <v>739.3</v>
      </c>
      <c r="F157" s="131">
        <f t="shared" ref="F157:G157" si="30">F149</f>
        <v>739.23</v>
      </c>
      <c r="G157" s="239">
        <f t="shared" si="30"/>
        <v>703.49</v>
      </c>
      <c r="H157" s="262"/>
    </row>
    <row r="158" spans="1:8" ht="18.75" x14ac:dyDescent="0.25">
      <c r="A158" s="438"/>
      <c r="B158" s="102" t="s">
        <v>153</v>
      </c>
      <c r="C158" s="105" t="s">
        <v>279</v>
      </c>
      <c r="D158" s="79" t="s">
        <v>165</v>
      </c>
      <c r="E158" s="164">
        <v>100</v>
      </c>
      <c r="F158" s="164">
        <v>100</v>
      </c>
      <c r="G158" s="238">
        <v>100</v>
      </c>
      <c r="H158" s="262"/>
    </row>
    <row r="159" spans="1:8" ht="18.75" x14ac:dyDescent="0.25">
      <c r="A159" s="438" t="s">
        <v>39</v>
      </c>
      <c r="B159" s="130" t="s">
        <v>157</v>
      </c>
      <c r="C159" s="77" t="s">
        <v>276</v>
      </c>
      <c r="D159" s="130" t="s">
        <v>143</v>
      </c>
      <c r="E159" s="158">
        <f>Заходи!G121</f>
        <v>550</v>
      </c>
      <c r="F159" s="158">
        <f>Заходи!J121</f>
        <v>550</v>
      </c>
      <c r="G159" s="236">
        <f>Заходи!M121</f>
        <v>549.87</v>
      </c>
      <c r="H159" s="274">
        <f>G159/E159*100</f>
        <v>99.976363636363644</v>
      </c>
    </row>
    <row r="160" spans="1:8" ht="18.75" x14ac:dyDescent="0.25">
      <c r="A160" s="438"/>
      <c r="B160" s="410" t="s">
        <v>152</v>
      </c>
      <c r="C160" s="104" t="s">
        <v>242</v>
      </c>
      <c r="D160" s="433" t="s">
        <v>255</v>
      </c>
      <c r="E160" s="163">
        <v>9</v>
      </c>
      <c r="F160" s="163">
        <v>9</v>
      </c>
      <c r="G160" s="237">
        <v>33.335000000000001</v>
      </c>
      <c r="H160" s="262"/>
    </row>
    <row r="161" spans="1:8" ht="18.75" x14ac:dyDescent="0.25">
      <c r="A161" s="438"/>
      <c r="B161" s="410"/>
      <c r="C161" s="104" t="s">
        <v>280</v>
      </c>
      <c r="D161" s="433"/>
      <c r="E161" s="163">
        <v>9</v>
      </c>
      <c r="F161" s="163">
        <v>9</v>
      </c>
      <c r="G161" s="237">
        <v>33.335000000000001</v>
      </c>
      <c r="H161" s="262"/>
    </row>
    <row r="162" spans="1:8" ht="18.75" x14ac:dyDescent="0.25">
      <c r="A162" s="438"/>
      <c r="B162" s="102" t="s">
        <v>162</v>
      </c>
      <c r="C162" s="104" t="s">
        <v>263</v>
      </c>
      <c r="D162" s="79" t="s">
        <v>267</v>
      </c>
      <c r="E162" s="131">
        <f>E159/E161*1000</f>
        <v>61111.111111111117</v>
      </c>
      <c r="F162" s="131">
        <f t="shared" ref="F162:G162" si="31">F159/F161*1000</f>
        <v>61111.111111111117</v>
      </c>
      <c r="G162" s="239">
        <f t="shared" si="31"/>
        <v>16495.275236238191</v>
      </c>
      <c r="H162" s="262"/>
    </row>
    <row r="163" spans="1:8" ht="18.75" x14ac:dyDescent="0.25">
      <c r="A163" s="438"/>
      <c r="B163" s="102" t="s">
        <v>153</v>
      </c>
      <c r="C163" s="105" t="s">
        <v>281</v>
      </c>
      <c r="D163" s="79" t="s">
        <v>165</v>
      </c>
      <c r="E163" s="164">
        <f>E161/E160*100</f>
        <v>100</v>
      </c>
      <c r="F163" s="164">
        <f t="shared" ref="F163:G163" si="32">F161/F160*100</f>
        <v>100</v>
      </c>
      <c r="G163" s="238">
        <f t="shared" si="32"/>
        <v>100</v>
      </c>
      <c r="H163" s="262"/>
    </row>
    <row r="164" spans="1:8" ht="18.75" x14ac:dyDescent="0.25">
      <c r="A164" s="438" t="s">
        <v>41</v>
      </c>
      <c r="B164" s="130" t="s">
        <v>157</v>
      </c>
      <c r="C164" s="77" t="s">
        <v>282</v>
      </c>
      <c r="D164" s="130" t="s">
        <v>143</v>
      </c>
      <c r="E164" s="158">
        <f>Заходи!G125</f>
        <v>0</v>
      </c>
      <c r="F164" s="158">
        <f>Заходи!J125</f>
        <v>0</v>
      </c>
      <c r="G164" s="236">
        <f>Заходи!M125</f>
        <v>0</v>
      </c>
      <c r="H164" s="262"/>
    </row>
    <row r="165" spans="1:8" ht="37.5" x14ac:dyDescent="0.25">
      <c r="A165" s="438"/>
      <c r="B165" s="132" t="s">
        <v>152</v>
      </c>
      <c r="C165" s="134" t="s">
        <v>413</v>
      </c>
      <c r="D165" s="86" t="s">
        <v>203</v>
      </c>
      <c r="E165" s="163"/>
      <c r="F165" s="163"/>
      <c r="G165" s="237"/>
      <c r="H165" s="262"/>
    </row>
    <row r="166" spans="1:8" ht="37.5" x14ac:dyDescent="0.25">
      <c r="A166" s="438"/>
      <c r="B166" s="102" t="s">
        <v>162</v>
      </c>
      <c r="C166" s="104" t="s">
        <v>283</v>
      </c>
      <c r="D166" s="79" t="s">
        <v>143</v>
      </c>
      <c r="E166" s="131"/>
      <c r="F166" s="131" t="e">
        <f t="shared" ref="F166" si="33">F164/F165</f>
        <v>#DIV/0!</v>
      </c>
      <c r="G166" s="239"/>
      <c r="H166" s="262"/>
    </row>
    <row r="167" spans="1:8" ht="18.75" x14ac:dyDescent="0.25">
      <c r="A167" s="438"/>
      <c r="B167" s="102" t="s">
        <v>153</v>
      </c>
      <c r="C167" s="105" t="s">
        <v>284</v>
      </c>
      <c r="D167" s="79" t="s">
        <v>165</v>
      </c>
      <c r="E167" s="164"/>
      <c r="F167" s="164">
        <v>100</v>
      </c>
      <c r="G167" s="238"/>
      <c r="H167" s="262"/>
    </row>
    <row r="168" spans="1:8" ht="18.75" x14ac:dyDescent="0.25">
      <c r="A168" s="438" t="s">
        <v>408</v>
      </c>
      <c r="B168" s="130" t="s">
        <v>157</v>
      </c>
      <c r="C168" s="77" t="s">
        <v>411</v>
      </c>
      <c r="D168" s="130" t="s">
        <v>143</v>
      </c>
      <c r="E168" s="158">
        <f>Заходи!G129</f>
        <v>0</v>
      </c>
      <c r="F168" s="158">
        <f>Заходи!J129</f>
        <v>0</v>
      </c>
      <c r="G168" s="236">
        <f>Заходи!M129</f>
        <v>0</v>
      </c>
      <c r="H168" s="262"/>
    </row>
    <row r="169" spans="1:8" ht="37.5" x14ac:dyDescent="0.25">
      <c r="A169" s="438"/>
      <c r="B169" s="132" t="s">
        <v>152</v>
      </c>
      <c r="C169" s="134" t="s">
        <v>412</v>
      </c>
      <c r="D169" s="107" t="s">
        <v>203</v>
      </c>
      <c r="E169" s="163">
        <v>0</v>
      </c>
      <c r="F169" s="163">
        <v>5</v>
      </c>
      <c r="G169" s="237"/>
      <c r="H169" s="262"/>
    </row>
    <row r="170" spans="1:8" ht="37.5" x14ac:dyDescent="0.25">
      <c r="A170" s="438"/>
      <c r="B170" s="102" t="s">
        <v>162</v>
      </c>
      <c r="C170" s="104" t="s">
        <v>414</v>
      </c>
      <c r="D170" s="107" t="s">
        <v>143</v>
      </c>
      <c r="E170" s="131"/>
      <c r="F170" s="131">
        <f t="shared" ref="F170" si="34">F168/F169</f>
        <v>0</v>
      </c>
      <c r="G170" s="239"/>
      <c r="H170" s="262"/>
    </row>
    <row r="171" spans="1:8" ht="18.75" x14ac:dyDescent="0.25">
      <c r="A171" s="438"/>
      <c r="B171" s="102" t="s">
        <v>153</v>
      </c>
      <c r="C171" s="105" t="s">
        <v>415</v>
      </c>
      <c r="D171" s="107" t="s">
        <v>165</v>
      </c>
      <c r="E171" s="164"/>
      <c r="F171" s="164">
        <v>100</v>
      </c>
      <c r="G171" s="238"/>
      <c r="H171" s="262"/>
    </row>
    <row r="172" spans="1:8" ht="37.5" x14ac:dyDescent="0.25">
      <c r="A172" s="439" t="s">
        <v>409</v>
      </c>
      <c r="B172" s="130" t="s">
        <v>157</v>
      </c>
      <c r="C172" s="77" t="s">
        <v>289</v>
      </c>
      <c r="D172" s="130" t="s">
        <v>143</v>
      </c>
      <c r="E172" s="158">
        <f>Заходи!G133</f>
        <v>271</v>
      </c>
      <c r="F172" s="158">
        <f>Заходи!J133</f>
        <v>270.95999999999998</v>
      </c>
      <c r="G172" s="236">
        <f>Заходи!M133</f>
        <v>267.66000000000003</v>
      </c>
      <c r="H172" s="274">
        <f>G172/E172*100</f>
        <v>98.767527675276767</v>
      </c>
    </row>
    <row r="173" spans="1:8" ht="37.5" x14ac:dyDescent="0.25">
      <c r="A173" s="440"/>
      <c r="B173" s="132" t="s">
        <v>152</v>
      </c>
      <c r="C173" s="134" t="s">
        <v>273</v>
      </c>
      <c r="D173" s="84" t="s">
        <v>203</v>
      </c>
      <c r="E173" s="167">
        <v>10</v>
      </c>
      <c r="F173" s="167">
        <v>13</v>
      </c>
      <c r="G173" s="243">
        <v>10</v>
      </c>
      <c r="H173" s="262"/>
    </row>
    <row r="174" spans="1:8" ht="37.5" x14ac:dyDescent="0.25">
      <c r="A174" s="440"/>
      <c r="B174" s="102" t="s">
        <v>162</v>
      </c>
      <c r="C174" s="104" t="s">
        <v>274</v>
      </c>
      <c r="D174" s="79" t="s">
        <v>143</v>
      </c>
      <c r="E174" s="161">
        <f>E172/E173</f>
        <v>27.1</v>
      </c>
      <c r="F174" s="161">
        <f t="shared" ref="F174:G174" si="35">F172/F173</f>
        <v>20.843076923076922</v>
      </c>
      <c r="G174" s="234">
        <f t="shared" si="35"/>
        <v>26.766000000000002</v>
      </c>
      <c r="H174" s="262"/>
    </row>
    <row r="175" spans="1:8" ht="18.75" x14ac:dyDescent="0.25">
      <c r="A175" s="441"/>
      <c r="B175" s="102" t="s">
        <v>153</v>
      </c>
      <c r="C175" s="80" t="s">
        <v>290</v>
      </c>
      <c r="D175" s="79" t="s">
        <v>165</v>
      </c>
      <c r="E175" s="162">
        <v>100</v>
      </c>
      <c r="F175" s="162">
        <v>100</v>
      </c>
      <c r="G175" s="235">
        <v>100</v>
      </c>
      <c r="H175" s="262"/>
    </row>
    <row r="176" spans="1:8" ht="18.75" x14ac:dyDescent="0.25">
      <c r="A176" s="438" t="s">
        <v>410</v>
      </c>
      <c r="B176" s="130" t="s">
        <v>157</v>
      </c>
      <c r="C176" s="77" t="s">
        <v>292</v>
      </c>
      <c r="D176" s="130" t="s">
        <v>143</v>
      </c>
      <c r="E176" s="158">
        <f>Заходи!G137</f>
        <v>0</v>
      </c>
      <c r="F176" s="158">
        <f>Заходи!J137</f>
        <v>0</v>
      </c>
      <c r="G176" s="236">
        <f>Заходи!M137</f>
        <v>0</v>
      </c>
      <c r="H176" s="262"/>
    </row>
    <row r="177" spans="1:9" ht="18.75" x14ac:dyDescent="0.25">
      <c r="A177" s="438"/>
      <c r="B177" s="132" t="s">
        <v>152</v>
      </c>
      <c r="C177" s="134" t="s">
        <v>291</v>
      </c>
      <c r="D177" s="86" t="s">
        <v>203</v>
      </c>
      <c r="E177" s="163">
        <v>0</v>
      </c>
      <c r="F177" s="163"/>
      <c r="G177" s="237">
        <v>0</v>
      </c>
      <c r="H177" s="262"/>
    </row>
    <row r="178" spans="1:9" ht="37.5" x14ac:dyDescent="0.25">
      <c r="A178" s="438"/>
      <c r="B178" s="102" t="s">
        <v>162</v>
      </c>
      <c r="C178" s="104" t="s">
        <v>293</v>
      </c>
      <c r="D178" s="79" t="s">
        <v>143</v>
      </c>
      <c r="E178" s="131"/>
      <c r="F178" s="131"/>
      <c r="G178" s="239"/>
      <c r="H178" s="262"/>
    </row>
    <row r="179" spans="1:9" ht="18.75" x14ac:dyDescent="0.25">
      <c r="A179" s="438"/>
      <c r="B179" s="102" t="s">
        <v>153</v>
      </c>
      <c r="C179" s="80" t="s">
        <v>290</v>
      </c>
      <c r="D179" s="79" t="s">
        <v>165</v>
      </c>
      <c r="E179" s="164">
        <v>0</v>
      </c>
      <c r="F179" s="164"/>
      <c r="G179" s="238">
        <v>0</v>
      </c>
      <c r="H179" s="262"/>
    </row>
    <row r="180" spans="1:9" ht="39" x14ac:dyDescent="0.25">
      <c r="A180" s="76" t="s">
        <v>176</v>
      </c>
      <c r="B180" s="102"/>
      <c r="C180" s="115"/>
      <c r="D180" s="75"/>
      <c r="E180" s="155">
        <f>E182</f>
        <v>19613.420000000002</v>
      </c>
      <c r="F180" s="155">
        <f t="shared" ref="F180:G180" si="36">F182</f>
        <v>19613.210000000003</v>
      </c>
      <c r="G180" s="228">
        <f t="shared" si="36"/>
        <v>19188.310000000001</v>
      </c>
      <c r="H180" s="262"/>
    </row>
    <row r="181" spans="1:9" ht="37.5" x14ac:dyDescent="0.25">
      <c r="A181" s="80" t="s">
        <v>179</v>
      </c>
      <c r="B181" s="79"/>
      <c r="C181" s="81"/>
      <c r="D181" s="79"/>
      <c r="E181" s="156"/>
      <c r="F181" s="156"/>
      <c r="G181" s="229"/>
      <c r="H181" s="262"/>
    </row>
    <row r="182" spans="1:9" ht="39" x14ac:dyDescent="0.35">
      <c r="A182" s="88" t="s">
        <v>180</v>
      </c>
      <c r="B182" s="82"/>
      <c r="C182" s="83"/>
      <c r="D182" s="83"/>
      <c r="E182" s="157">
        <f>E183+E187+E191+E195+E199+E203+E207</f>
        <v>19613.420000000002</v>
      </c>
      <c r="F182" s="157">
        <f t="shared" ref="F182" si="37">F183+F187+F191+F195+F199+F203+F207</f>
        <v>19613.210000000003</v>
      </c>
      <c r="G182" s="230">
        <f>G183+G187+G191+G195+G199+G203+G207</f>
        <v>19188.310000000001</v>
      </c>
      <c r="H182" s="274">
        <f>G182/E182*100</f>
        <v>97.832555464574767</v>
      </c>
    </row>
    <row r="183" spans="1:9" ht="83.25" customHeight="1" x14ac:dyDescent="0.25">
      <c r="A183" s="439" t="s">
        <v>45</v>
      </c>
      <c r="B183" s="130" t="s">
        <v>157</v>
      </c>
      <c r="C183" s="77" t="s">
        <v>296</v>
      </c>
      <c r="D183" s="94" t="s">
        <v>143</v>
      </c>
      <c r="E183" s="158">
        <f>Заходи!G145</f>
        <v>13677.3</v>
      </c>
      <c r="F183" s="158">
        <f>Заходи!J145</f>
        <v>13677.29</v>
      </c>
      <c r="G183" s="236">
        <f>Заходи!M145</f>
        <v>13348.3</v>
      </c>
      <c r="H183" s="274">
        <f>G183/E183*100</f>
        <v>97.594554480782023</v>
      </c>
      <c r="I183" s="479" t="s">
        <v>699</v>
      </c>
    </row>
    <row r="184" spans="1:9" ht="18.75" x14ac:dyDescent="0.25">
      <c r="A184" s="440"/>
      <c r="B184" s="132" t="s">
        <v>152</v>
      </c>
      <c r="C184" s="134" t="s">
        <v>297</v>
      </c>
      <c r="D184" s="115" t="s">
        <v>203</v>
      </c>
      <c r="E184" s="167">
        <v>38</v>
      </c>
      <c r="F184" s="167">
        <v>38</v>
      </c>
      <c r="G184" s="243">
        <v>38</v>
      </c>
      <c r="H184" s="262"/>
      <c r="I184" s="479"/>
    </row>
    <row r="185" spans="1:9" ht="18.75" x14ac:dyDescent="0.25">
      <c r="A185" s="440"/>
      <c r="B185" s="102" t="s">
        <v>162</v>
      </c>
      <c r="C185" s="104" t="s">
        <v>298</v>
      </c>
      <c r="D185" s="102" t="s">
        <v>143</v>
      </c>
      <c r="E185" s="164">
        <f>E183/E184</f>
        <v>359.92894736842101</v>
      </c>
      <c r="F185" s="164">
        <f t="shared" ref="F185:G185" si="38">F183/F184</f>
        <v>359.92868421052634</v>
      </c>
      <c r="G185" s="238">
        <f t="shared" si="38"/>
        <v>351.27105263157893</v>
      </c>
      <c r="H185" s="262"/>
      <c r="I185" s="479"/>
    </row>
    <row r="186" spans="1:9" ht="18.75" x14ac:dyDescent="0.25">
      <c r="A186" s="441"/>
      <c r="B186" s="102" t="s">
        <v>153</v>
      </c>
      <c r="C186" s="80" t="s">
        <v>299</v>
      </c>
      <c r="D186" s="102" t="s">
        <v>165</v>
      </c>
      <c r="E186" s="162">
        <v>100</v>
      </c>
      <c r="F186" s="162">
        <v>100</v>
      </c>
      <c r="G186" s="235">
        <v>100</v>
      </c>
      <c r="H186" s="262"/>
      <c r="I186" s="479"/>
    </row>
    <row r="187" spans="1:9" ht="37.5" x14ac:dyDescent="0.25">
      <c r="A187" s="438" t="s">
        <v>181</v>
      </c>
      <c r="B187" s="130" t="s">
        <v>157</v>
      </c>
      <c r="C187" s="77" t="s">
        <v>300</v>
      </c>
      <c r="D187" s="130" t="s">
        <v>143</v>
      </c>
      <c r="E187" s="158">
        <f>Заходи!G149</f>
        <v>544.6</v>
      </c>
      <c r="F187" s="158">
        <f>Заходи!J149</f>
        <v>544.53</v>
      </c>
      <c r="G187" s="236">
        <f>Заходи!M149</f>
        <v>459.12</v>
      </c>
      <c r="H187" s="274">
        <f>G187/E187*100</f>
        <v>84.304076386338593</v>
      </c>
    </row>
    <row r="188" spans="1:9" ht="37.5" x14ac:dyDescent="0.25">
      <c r="A188" s="438"/>
      <c r="B188" s="132" t="s">
        <v>152</v>
      </c>
      <c r="C188" s="134" t="s">
        <v>301</v>
      </c>
      <c r="D188" s="93" t="s">
        <v>203</v>
      </c>
      <c r="E188" s="163">
        <v>8</v>
      </c>
      <c r="F188" s="163">
        <v>13</v>
      </c>
      <c r="G188" s="237">
        <v>8</v>
      </c>
      <c r="H188" s="262"/>
    </row>
    <row r="189" spans="1:9" ht="37.5" x14ac:dyDescent="0.25">
      <c r="A189" s="438"/>
      <c r="B189" s="102" t="s">
        <v>162</v>
      </c>
      <c r="C189" s="104" t="s">
        <v>302</v>
      </c>
      <c r="D189" s="79" t="s">
        <v>143</v>
      </c>
      <c r="E189" s="131">
        <f>E187/E188</f>
        <v>68.075000000000003</v>
      </c>
      <c r="F189" s="131">
        <f t="shared" ref="F189:G189" si="39">F187/F188</f>
        <v>41.886923076923075</v>
      </c>
      <c r="G189" s="239">
        <f t="shared" si="39"/>
        <v>57.39</v>
      </c>
      <c r="H189" s="262"/>
    </row>
    <row r="190" spans="1:9" ht="18.75" x14ac:dyDescent="0.25">
      <c r="A190" s="438"/>
      <c r="B190" s="102" t="s">
        <v>153</v>
      </c>
      <c r="C190" s="105" t="s">
        <v>303</v>
      </c>
      <c r="D190" s="79" t="s">
        <v>165</v>
      </c>
      <c r="E190" s="164">
        <v>100</v>
      </c>
      <c r="F190" s="164">
        <v>100</v>
      </c>
      <c r="G190" s="238">
        <v>100</v>
      </c>
      <c r="H190" s="262"/>
    </row>
    <row r="191" spans="1:9" ht="37.5" x14ac:dyDescent="0.25">
      <c r="A191" s="438" t="s">
        <v>47</v>
      </c>
      <c r="B191" s="130" t="s">
        <v>157</v>
      </c>
      <c r="C191" s="77" t="s">
        <v>167</v>
      </c>
      <c r="D191" s="130" t="s">
        <v>143</v>
      </c>
      <c r="E191" s="158">
        <f>Заходи!G153</f>
        <v>5091.6000000000004</v>
      </c>
      <c r="F191" s="158">
        <f>Заходи!J153</f>
        <v>5091.54</v>
      </c>
      <c r="G191" s="236">
        <f>Заходи!M153</f>
        <v>5091.54</v>
      </c>
      <c r="H191" s="274">
        <f>G191/E191*100</f>
        <v>99.9988215884987</v>
      </c>
    </row>
    <row r="192" spans="1:9" ht="18.75" x14ac:dyDescent="0.25">
      <c r="A192" s="438"/>
      <c r="B192" s="132" t="s">
        <v>152</v>
      </c>
      <c r="C192" s="104" t="s">
        <v>304</v>
      </c>
      <c r="D192" s="97" t="s">
        <v>203</v>
      </c>
      <c r="E192" s="163">
        <v>1600</v>
      </c>
      <c r="F192" s="163">
        <v>1600</v>
      </c>
      <c r="G192" s="237">
        <v>1600</v>
      </c>
      <c r="H192" s="262"/>
    </row>
    <row r="193" spans="1:8" ht="18.75" x14ac:dyDescent="0.25">
      <c r="A193" s="438"/>
      <c r="B193" s="102" t="s">
        <v>162</v>
      </c>
      <c r="C193" s="104" t="s">
        <v>311</v>
      </c>
      <c r="D193" s="79" t="s">
        <v>143</v>
      </c>
      <c r="E193" s="131">
        <f>E191/E192</f>
        <v>3.1822500000000002</v>
      </c>
      <c r="F193" s="131">
        <f t="shared" ref="F193:G193" si="40">F191/F192</f>
        <v>3.1822124999999999</v>
      </c>
      <c r="G193" s="239">
        <f t="shared" si="40"/>
        <v>3.1822124999999999</v>
      </c>
      <c r="H193" s="262"/>
    </row>
    <row r="194" spans="1:8" ht="18.75" x14ac:dyDescent="0.25">
      <c r="A194" s="438"/>
      <c r="B194" s="102" t="s">
        <v>153</v>
      </c>
      <c r="C194" s="105" t="s">
        <v>305</v>
      </c>
      <c r="D194" s="79" t="s">
        <v>165</v>
      </c>
      <c r="E194" s="164">
        <v>100</v>
      </c>
      <c r="F194" s="164">
        <v>100</v>
      </c>
      <c r="G194" s="238">
        <v>100</v>
      </c>
      <c r="H194" s="262"/>
    </row>
    <row r="195" spans="1:8" ht="18.75" x14ac:dyDescent="0.25">
      <c r="A195" s="439" t="s">
        <v>48</v>
      </c>
      <c r="B195" s="130" t="s">
        <v>157</v>
      </c>
      <c r="C195" s="77" t="s">
        <v>306</v>
      </c>
      <c r="D195" s="130" t="s">
        <v>143</v>
      </c>
      <c r="E195" s="158">
        <f>Заходи!G157</f>
        <v>270.39999999999998</v>
      </c>
      <c r="F195" s="158">
        <f>Заходи!J157</f>
        <v>270.33</v>
      </c>
      <c r="G195" s="236">
        <f>Заходи!M157</f>
        <v>263.89999999999998</v>
      </c>
      <c r="H195" s="274">
        <f>G195/E195*100</f>
        <v>97.59615384615384</v>
      </c>
    </row>
    <row r="196" spans="1:8" ht="18.75" x14ac:dyDescent="0.25">
      <c r="A196" s="440"/>
      <c r="B196" s="132" t="s">
        <v>152</v>
      </c>
      <c r="C196" s="104" t="s">
        <v>307</v>
      </c>
      <c r="D196" s="92" t="s">
        <v>308</v>
      </c>
      <c r="E196" s="159">
        <v>50</v>
      </c>
      <c r="F196" s="159">
        <v>49</v>
      </c>
      <c r="G196" s="232">
        <v>43</v>
      </c>
      <c r="H196" s="262"/>
    </row>
    <row r="197" spans="1:8" ht="18.75" x14ac:dyDescent="0.25">
      <c r="A197" s="440"/>
      <c r="B197" s="102" t="s">
        <v>162</v>
      </c>
      <c r="C197" s="104" t="s">
        <v>309</v>
      </c>
      <c r="D197" s="79" t="s">
        <v>187</v>
      </c>
      <c r="E197" s="164">
        <f>E195/E196*1000</f>
        <v>5407.9999999999991</v>
      </c>
      <c r="F197" s="164">
        <f t="shared" ref="F197:G197" si="41">F195/F196*1000</f>
        <v>5516.9387755102043</v>
      </c>
      <c r="G197" s="238">
        <f t="shared" si="41"/>
        <v>6137.2093023255811</v>
      </c>
      <c r="H197" s="262"/>
    </row>
    <row r="198" spans="1:8" ht="18.75" x14ac:dyDescent="0.25">
      <c r="A198" s="441"/>
      <c r="B198" s="102" t="s">
        <v>153</v>
      </c>
      <c r="C198" s="80" t="s">
        <v>310</v>
      </c>
      <c r="D198" s="79" t="s">
        <v>165</v>
      </c>
      <c r="E198" s="162">
        <v>100</v>
      </c>
      <c r="F198" s="162">
        <v>100</v>
      </c>
      <c r="G198" s="235">
        <v>100</v>
      </c>
      <c r="H198" s="262"/>
    </row>
    <row r="199" spans="1:8" ht="18.75" x14ac:dyDescent="0.25">
      <c r="A199" s="438" t="s">
        <v>49</v>
      </c>
      <c r="B199" s="130" t="s">
        <v>157</v>
      </c>
      <c r="C199" s="77" t="s">
        <v>312</v>
      </c>
      <c r="D199" s="130" t="s">
        <v>143</v>
      </c>
      <c r="E199" s="158">
        <f>Заходи!G161</f>
        <v>29.52</v>
      </c>
      <c r="F199" s="158">
        <f>Заходи!J161</f>
        <v>29.52</v>
      </c>
      <c r="G199" s="236">
        <f>Заходи!M161</f>
        <v>25.45</v>
      </c>
      <c r="H199" s="274">
        <f>G199/E199*100</f>
        <v>86.21273712737127</v>
      </c>
    </row>
    <row r="200" spans="1:8" ht="18.75" x14ac:dyDescent="0.25">
      <c r="A200" s="438"/>
      <c r="B200" s="132" t="s">
        <v>152</v>
      </c>
      <c r="C200" s="103" t="s">
        <v>313</v>
      </c>
      <c r="D200" s="93" t="s">
        <v>203</v>
      </c>
      <c r="E200" s="163">
        <v>4</v>
      </c>
      <c r="F200" s="163">
        <v>4</v>
      </c>
      <c r="G200" s="237">
        <v>4</v>
      </c>
      <c r="H200" s="262"/>
    </row>
    <row r="201" spans="1:8" ht="18.75" x14ac:dyDescent="0.25">
      <c r="A201" s="438"/>
      <c r="B201" s="102" t="s">
        <v>162</v>
      </c>
      <c r="C201" s="80" t="s">
        <v>314</v>
      </c>
      <c r="D201" s="79" t="s">
        <v>143</v>
      </c>
      <c r="E201" s="131">
        <f>E199/E200</f>
        <v>7.38</v>
      </c>
      <c r="F201" s="131">
        <f t="shared" ref="F201:G201" si="42">F199/F200</f>
        <v>7.38</v>
      </c>
      <c r="G201" s="239">
        <f t="shared" si="42"/>
        <v>6.3624999999999998</v>
      </c>
      <c r="H201" s="262"/>
    </row>
    <row r="202" spans="1:8" ht="18.75" x14ac:dyDescent="0.25">
      <c r="A202" s="438"/>
      <c r="B202" s="102" t="s">
        <v>153</v>
      </c>
      <c r="C202" s="105" t="s">
        <v>315</v>
      </c>
      <c r="D202" s="79" t="s">
        <v>165</v>
      </c>
      <c r="E202" s="162">
        <v>100</v>
      </c>
      <c r="F202" s="162">
        <v>100</v>
      </c>
      <c r="G202" s="235">
        <v>100</v>
      </c>
      <c r="H202" s="262"/>
    </row>
    <row r="203" spans="1:8" ht="56.25" x14ac:dyDescent="0.25">
      <c r="A203" s="438" t="s">
        <v>50</v>
      </c>
      <c r="B203" s="130" t="s">
        <v>157</v>
      </c>
      <c r="C203" s="77" t="s">
        <v>316</v>
      </c>
      <c r="D203" s="130" t="s">
        <v>143</v>
      </c>
      <c r="E203" s="158">
        <f>Заходи!G165</f>
        <v>0</v>
      </c>
      <c r="F203" s="158">
        <f>Заходи!J165</f>
        <v>0</v>
      </c>
      <c r="G203" s="236">
        <f>Заходи!M165</f>
        <v>0</v>
      </c>
      <c r="H203" s="262"/>
    </row>
    <row r="204" spans="1:8" ht="18.75" x14ac:dyDescent="0.25">
      <c r="A204" s="438"/>
      <c r="B204" s="132" t="s">
        <v>152</v>
      </c>
      <c r="C204" s="104" t="s">
        <v>317</v>
      </c>
      <c r="D204" s="97" t="s">
        <v>308</v>
      </c>
      <c r="E204" s="163">
        <v>0</v>
      </c>
      <c r="F204" s="163">
        <v>0</v>
      </c>
      <c r="G204" s="237">
        <v>0</v>
      </c>
      <c r="H204" s="262"/>
    </row>
    <row r="205" spans="1:8" ht="18.75" x14ac:dyDescent="0.25">
      <c r="A205" s="438"/>
      <c r="B205" s="102" t="s">
        <v>162</v>
      </c>
      <c r="C205" s="80" t="s">
        <v>318</v>
      </c>
      <c r="D205" s="97" t="s">
        <v>143</v>
      </c>
      <c r="E205" s="169"/>
      <c r="F205" s="169">
        <v>0</v>
      </c>
      <c r="G205" s="249">
        <v>0</v>
      </c>
      <c r="H205" s="262"/>
    </row>
    <row r="206" spans="1:8" ht="18.75" x14ac:dyDescent="0.25">
      <c r="A206" s="438"/>
      <c r="B206" s="102" t="s">
        <v>153</v>
      </c>
      <c r="C206" s="105" t="s">
        <v>319</v>
      </c>
      <c r="D206" s="79" t="s">
        <v>165</v>
      </c>
      <c r="E206" s="164"/>
      <c r="F206" s="164">
        <v>0</v>
      </c>
      <c r="G206" s="238">
        <v>0</v>
      </c>
      <c r="H206" s="262"/>
    </row>
    <row r="207" spans="1:8" ht="37.5" x14ac:dyDescent="0.25">
      <c r="A207" s="439" t="s">
        <v>320</v>
      </c>
      <c r="B207" s="130" t="s">
        <v>157</v>
      </c>
      <c r="C207" s="77" t="s">
        <v>321</v>
      </c>
      <c r="D207" s="130" t="s">
        <v>143</v>
      </c>
      <c r="E207" s="158">
        <f>Заходи!G169</f>
        <v>0</v>
      </c>
      <c r="F207" s="158">
        <f>Заходи!J169</f>
        <v>0</v>
      </c>
      <c r="G207" s="236">
        <f>Заходи!M169</f>
        <v>0</v>
      </c>
      <c r="H207" s="262"/>
    </row>
    <row r="208" spans="1:8" ht="18.75" x14ac:dyDescent="0.25">
      <c r="A208" s="440"/>
      <c r="B208" s="132" t="s">
        <v>152</v>
      </c>
      <c r="C208" s="103" t="s">
        <v>285</v>
      </c>
      <c r="D208" s="92" t="s">
        <v>203</v>
      </c>
      <c r="E208" s="167">
        <v>0</v>
      </c>
      <c r="F208" s="167">
        <v>12</v>
      </c>
      <c r="G208" s="243">
        <v>0</v>
      </c>
      <c r="H208" s="262"/>
    </row>
    <row r="209" spans="1:8" ht="18.75" x14ac:dyDescent="0.25">
      <c r="A209" s="440"/>
      <c r="B209" s="102" t="s">
        <v>162</v>
      </c>
      <c r="C209" s="80" t="s">
        <v>287</v>
      </c>
      <c r="D209" s="79" t="s">
        <v>143</v>
      </c>
      <c r="E209" s="161"/>
      <c r="F209" s="161">
        <f t="shared" ref="F209" si="43">F207/F208</f>
        <v>0</v>
      </c>
      <c r="G209" s="234"/>
      <c r="H209" s="262"/>
    </row>
    <row r="210" spans="1:8" ht="18.75" x14ac:dyDescent="0.25">
      <c r="A210" s="441"/>
      <c r="B210" s="102" t="s">
        <v>153</v>
      </c>
      <c r="C210" s="80" t="s">
        <v>288</v>
      </c>
      <c r="D210" s="79" t="s">
        <v>165</v>
      </c>
      <c r="E210" s="162"/>
      <c r="F210" s="162">
        <v>100</v>
      </c>
      <c r="G210" s="235"/>
      <c r="H210" s="262"/>
    </row>
    <row r="211" spans="1:8" ht="39" x14ac:dyDescent="0.25">
      <c r="A211" s="90" t="s">
        <v>350</v>
      </c>
      <c r="B211" s="102"/>
      <c r="C211" s="115"/>
      <c r="D211" s="75"/>
      <c r="E211" s="155">
        <f>E213</f>
        <v>9819.2999999999993</v>
      </c>
      <c r="F211" s="155">
        <f t="shared" ref="F211:G211" si="44">F213</f>
        <v>9817.4499999999989</v>
      </c>
      <c r="G211" s="228">
        <f t="shared" si="44"/>
        <v>9738.2699999999986</v>
      </c>
      <c r="H211" s="262"/>
    </row>
    <row r="212" spans="1:8" ht="37.5" x14ac:dyDescent="0.25">
      <c r="A212" s="80" t="s">
        <v>179</v>
      </c>
      <c r="B212" s="102"/>
      <c r="C212" s="103"/>
      <c r="D212" s="79"/>
      <c r="E212" s="156"/>
      <c r="F212" s="156"/>
      <c r="G212" s="229"/>
      <c r="H212" s="262"/>
    </row>
    <row r="213" spans="1:8" ht="39" x14ac:dyDescent="0.35">
      <c r="A213" s="88" t="s">
        <v>52</v>
      </c>
      <c r="B213" s="116"/>
      <c r="C213" s="117"/>
      <c r="D213" s="83"/>
      <c r="E213" s="157">
        <f>E214+E218+E222+E226+E230+E234+E238</f>
        <v>9819.2999999999993</v>
      </c>
      <c r="F213" s="157">
        <f>F214+F218+F222+F226+F230+F234+F238</f>
        <v>9817.4499999999989</v>
      </c>
      <c r="G213" s="230">
        <f>G214+G218+G222+G226+G230+G234+G238</f>
        <v>9738.2699999999986</v>
      </c>
      <c r="H213" s="274">
        <f>G213/E213*100</f>
        <v>99.17478842687359</v>
      </c>
    </row>
    <row r="214" spans="1:8" ht="56.25" x14ac:dyDescent="0.25">
      <c r="A214" s="439" t="s">
        <v>54</v>
      </c>
      <c r="B214" s="130" t="s">
        <v>157</v>
      </c>
      <c r="C214" s="77" t="s">
        <v>322</v>
      </c>
      <c r="D214" s="130" t="s">
        <v>143</v>
      </c>
      <c r="E214" s="158">
        <f>Заходи!G177</f>
        <v>500.3</v>
      </c>
      <c r="F214" s="158">
        <f>Заходи!J177</f>
        <v>500</v>
      </c>
      <c r="G214" s="236">
        <f>Заходи!M177</f>
        <v>500</v>
      </c>
      <c r="H214" s="274">
        <f>G214/E214*100</f>
        <v>99.940035978412951</v>
      </c>
    </row>
    <row r="215" spans="1:8" ht="36.75" customHeight="1" x14ac:dyDescent="0.25">
      <c r="A215" s="440"/>
      <c r="B215" s="132" t="s">
        <v>152</v>
      </c>
      <c r="C215" s="104" t="s">
        <v>323</v>
      </c>
      <c r="D215" s="98" t="s">
        <v>203</v>
      </c>
      <c r="E215" s="159">
        <v>155760</v>
      </c>
      <c r="F215" s="159">
        <v>155760</v>
      </c>
      <c r="G215" s="232">
        <v>155760</v>
      </c>
      <c r="H215" s="262"/>
    </row>
    <row r="216" spans="1:8" ht="41.25" customHeight="1" x14ac:dyDescent="0.25">
      <c r="A216" s="440"/>
      <c r="B216" s="102" t="s">
        <v>162</v>
      </c>
      <c r="C216" s="104" t="s">
        <v>324</v>
      </c>
      <c r="D216" s="79" t="s">
        <v>143</v>
      </c>
      <c r="E216" s="161">
        <f>E214/E215</f>
        <v>3.2119928094504367E-3</v>
      </c>
      <c r="F216" s="161">
        <f t="shared" ref="F216:G216" si="45">F214/F215</f>
        <v>3.2100667693888032E-3</v>
      </c>
      <c r="G216" s="234">
        <f t="shared" si="45"/>
        <v>3.2100667693888032E-3</v>
      </c>
      <c r="H216" s="262"/>
    </row>
    <row r="217" spans="1:8" ht="18.75" x14ac:dyDescent="0.25">
      <c r="A217" s="441"/>
      <c r="B217" s="102" t="s">
        <v>153</v>
      </c>
      <c r="C217" s="80" t="s">
        <v>325</v>
      </c>
      <c r="D217" s="79" t="s">
        <v>165</v>
      </c>
      <c r="E217" s="162">
        <v>100</v>
      </c>
      <c r="F217" s="162">
        <v>100</v>
      </c>
      <c r="G217" s="235">
        <v>100</v>
      </c>
      <c r="H217" s="262"/>
    </row>
    <row r="218" spans="1:8" ht="37.5" x14ac:dyDescent="0.25">
      <c r="A218" s="438" t="s">
        <v>326</v>
      </c>
      <c r="B218" s="130" t="s">
        <v>157</v>
      </c>
      <c r="C218" s="77" t="s">
        <v>327</v>
      </c>
      <c r="D218" s="130" t="s">
        <v>143</v>
      </c>
      <c r="E218" s="158">
        <f>Заходи!G182</f>
        <v>4200</v>
      </c>
      <c r="F218" s="158">
        <f>Заходи!J182</f>
        <v>4200</v>
      </c>
      <c r="G218" s="236">
        <f>Заходи!M182</f>
        <v>4200</v>
      </c>
      <c r="H218" s="274">
        <f>G218/E218*100</f>
        <v>100</v>
      </c>
    </row>
    <row r="219" spans="1:8" ht="18.75" x14ac:dyDescent="0.25">
      <c r="A219" s="438"/>
      <c r="B219" s="132" t="s">
        <v>152</v>
      </c>
      <c r="C219" s="104" t="s">
        <v>328</v>
      </c>
      <c r="D219" s="97" t="s">
        <v>203</v>
      </c>
      <c r="E219" s="163">
        <v>390</v>
      </c>
      <c r="F219" s="163">
        <v>390</v>
      </c>
      <c r="G219" s="237">
        <v>390</v>
      </c>
      <c r="H219" s="262"/>
    </row>
    <row r="220" spans="1:8" ht="18.75" x14ac:dyDescent="0.25">
      <c r="A220" s="438"/>
      <c r="B220" s="102" t="s">
        <v>162</v>
      </c>
      <c r="C220" s="80" t="s">
        <v>330</v>
      </c>
      <c r="D220" s="97" t="s">
        <v>143</v>
      </c>
      <c r="E220" s="164">
        <f>E218/E219</f>
        <v>10.76923076923077</v>
      </c>
      <c r="F220" s="164">
        <f t="shared" ref="F220:G220" si="46">F218/F219</f>
        <v>10.76923076923077</v>
      </c>
      <c r="G220" s="238">
        <f t="shared" si="46"/>
        <v>10.76923076923077</v>
      </c>
      <c r="H220" s="262"/>
    </row>
    <row r="221" spans="1:8" ht="18.75" x14ac:dyDescent="0.25">
      <c r="A221" s="438"/>
      <c r="B221" s="102" t="s">
        <v>153</v>
      </c>
      <c r="C221" s="105" t="s">
        <v>329</v>
      </c>
      <c r="D221" s="79" t="s">
        <v>165</v>
      </c>
      <c r="E221" s="162">
        <v>100</v>
      </c>
      <c r="F221" s="162">
        <v>100</v>
      </c>
      <c r="G221" s="235">
        <v>100</v>
      </c>
      <c r="H221" s="262"/>
    </row>
    <row r="222" spans="1:8" ht="18.75" x14ac:dyDescent="0.25">
      <c r="A222" s="438" t="s">
        <v>56</v>
      </c>
      <c r="B222" s="130" t="s">
        <v>157</v>
      </c>
      <c r="C222" s="77" t="s">
        <v>331</v>
      </c>
      <c r="D222" s="130" t="s">
        <v>143</v>
      </c>
      <c r="E222" s="158">
        <f>Заходи!G185</f>
        <v>0</v>
      </c>
      <c r="F222" s="158">
        <f>Заходи!J185</f>
        <v>0</v>
      </c>
      <c r="G222" s="236">
        <f>Заходи!M185</f>
        <v>0</v>
      </c>
      <c r="H222" s="262"/>
    </row>
    <row r="223" spans="1:8" ht="18.75" x14ac:dyDescent="0.25">
      <c r="A223" s="438"/>
      <c r="B223" s="132" t="s">
        <v>152</v>
      </c>
      <c r="C223" s="103" t="s">
        <v>334</v>
      </c>
      <c r="D223" s="97" t="s">
        <v>203</v>
      </c>
      <c r="E223" s="163">
        <v>0</v>
      </c>
      <c r="F223" s="163">
        <v>140</v>
      </c>
      <c r="G223" s="237"/>
      <c r="H223" s="262"/>
    </row>
    <row r="224" spans="1:8" ht="18.75" x14ac:dyDescent="0.25">
      <c r="A224" s="438"/>
      <c r="B224" s="102" t="s">
        <v>162</v>
      </c>
      <c r="C224" s="80" t="s">
        <v>333</v>
      </c>
      <c r="D224" s="79" t="s">
        <v>143</v>
      </c>
      <c r="E224" s="131"/>
      <c r="F224" s="131">
        <f t="shared" ref="F224" si="47">F222/F223</f>
        <v>0</v>
      </c>
      <c r="G224" s="239"/>
      <c r="H224" s="262"/>
    </row>
    <row r="225" spans="1:8" ht="18.75" x14ac:dyDescent="0.25">
      <c r="A225" s="438"/>
      <c r="B225" s="102" t="s">
        <v>153</v>
      </c>
      <c r="C225" s="105" t="s">
        <v>332</v>
      </c>
      <c r="D225" s="79" t="s">
        <v>165</v>
      </c>
      <c r="E225" s="162"/>
      <c r="F225" s="162">
        <v>100</v>
      </c>
      <c r="G225" s="235"/>
      <c r="H225" s="262"/>
    </row>
    <row r="226" spans="1:8" ht="56.25" x14ac:dyDescent="0.25">
      <c r="A226" s="439" t="s">
        <v>57</v>
      </c>
      <c r="B226" s="130" t="s">
        <v>157</v>
      </c>
      <c r="C226" s="77" t="s">
        <v>335</v>
      </c>
      <c r="D226" s="130" t="s">
        <v>143</v>
      </c>
      <c r="E226" s="158">
        <f>Заходи!G189</f>
        <v>2917</v>
      </c>
      <c r="F226" s="158">
        <f>Заходи!J189</f>
        <v>2916.22</v>
      </c>
      <c r="G226" s="236">
        <f>Заходи!M189</f>
        <v>2916.22</v>
      </c>
      <c r="H226" s="274">
        <f>G226/E226*100</f>
        <v>99.97326019883441</v>
      </c>
    </row>
    <row r="227" spans="1:8" ht="18.75" x14ac:dyDescent="0.25">
      <c r="A227" s="440"/>
      <c r="B227" s="132" t="s">
        <v>152</v>
      </c>
      <c r="C227" s="104" t="s">
        <v>336</v>
      </c>
      <c r="D227" s="98" t="s">
        <v>337</v>
      </c>
      <c r="E227" s="159">
        <v>2000</v>
      </c>
      <c r="F227" s="159">
        <v>802</v>
      </c>
      <c r="G227" s="232">
        <v>2000</v>
      </c>
      <c r="H227" s="262"/>
    </row>
    <row r="228" spans="1:8" ht="18.75" x14ac:dyDescent="0.25">
      <c r="A228" s="440"/>
      <c r="B228" s="102" t="s">
        <v>162</v>
      </c>
      <c r="C228" s="104" t="s">
        <v>338</v>
      </c>
      <c r="D228" s="79" t="s">
        <v>143</v>
      </c>
      <c r="E228" s="161">
        <f>E226/E227</f>
        <v>1.4584999999999999</v>
      </c>
      <c r="F228" s="161">
        <f t="shared" ref="F228:G228" si="48">F226/F227</f>
        <v>3.6361845386533664</v>
      </c>
      <c r="G228" s="234">
        <f t="shared" si="48"/>
        <v>1.4581099999999998</v>
      </c>
      <c r="H228" s="262"/>
    </row>
    <row r="229" spans="1:8" ht="18.75" x14ac:dyDescent="0.25">
      <c r="A229" s="441"/>
      <c r="B229" s="102" t="s">
        <v>153</v>
      </c>
      <c r="C229" s="80" t="s">
        <v>339</v>
      </c>
      <c r="D229" s="79" t="s">
        <v>165</v>
      </c>
      <c r="E229" s="162">
        <v>100</v>
      </c>
      <c r="F229" s="162">
        <v>100</v>
      </c>
      <c r="G229" s="235">
        <v>100</v>
      </c>
      <c r="H229" s="262"/>
    </row>
    <row r="230" spans="1:8" ht="37.5" x14ac:dyDescent="0.25">
      <c r="A230" s="438" t="s">
        <v>58</v>
      </c>
      <c r="B230" s="130" t="s">
        <v>157</v>
      </c>
      <c r="C230" s="77" t="s">
        <v>340</v>
      </c>
      <c r="D230" s="130" t="s">
        <v>143</v>
      </c>
      <c r="E230" s="158">
        <f>Заходи!G193</f>
        <v>1302</v>
      </c>
      <c r="F230" s="158">
        <f>Заходи!J193</f>
        <v>1301.23</v>
      </c>
      <c r="G230" s="236">
        <f>Заходи!M193</f>
        <v>1226.29</v>
      </c>
      <c r="H230" s="274">
        <f>G230/E230*100</f>
        <v>94.185099846390159</v>
      </c>
    </row>
    <row r="231" spans="1:8" ht="18.75" x14ac:dyDescent="0.25">
      <c r="A231" s="438"/>
      <c r="B231" s="132" t="s">
        <v>152</v>
      </c>
      <c r="C231" s="104" t="s">
        <v>336</v>
      </c>
      <c r="D231" s="98" t="s">
        <v>337</v>
      </c>
      <c r="E231" s="163">
        <v>4540</v>
      </c>
      <c r="F231" s="163">
        <v>4812</v>
      </c>
      <c r="G231" s="237">
        <v>4539.95</v>
      </c>
      <c r="H231" s="262"/>
    </row>
    <row r="232" spans="1:8" ht="18.75" x14ac:dyDescent="0.25">
      <c r="A232" s="438"/>
      <c r="B232" s="102" t="s">
        <v>162</v>
      </c>
      <c r="C232" s="104" t="s">
        <v>338</v>
      </c>
      <c r="D232" s="97" t="s">
        <v>143</v>
      </c>
      <c r="E232" s="131">
        <f>E230/E231</f>
        <v>0.28678414096916299</v>
      </c>
      <c r="F232" s="131">
        <f t="shared" ref="F232:G232" si="49">F230/F231</f>
        <v>0.2704135494596841</v>
      </c>
      <c r="G232" s="239">
        <f t="shared" si="49"/>
        <v>0.27011090430511348</v>
      </c>
      <c r="H232" s="262"/>
    </row>
    <row r="233" spans="1:8" ht="18.75" x14ac:dyDescent="0.25">
      <c r="A233" s="438"/>
      <c r="B233" s="102" t="s">
        <v>153</v>
      </c>
      <c r="C233" s="80" t="s">
        <v>339</v>
      </c>
      <c r="D233" s="79" t="s">
        <v>165</v>
      </c>
      <c r="E233" s="162">
        <v>100</v>
      </c>
      <c r="F233" s="162">
        <v>100</v>
      </c>
      <c r="G233" s="235">
        <v>100</v>
      </c>
      <c r="H233" s="262"/>
    </row>
    <row r="234" spans="1:8" ht="18.75" x14ac:dyDescent="0.25">
      <c r="A234" s="438" t="s">
        <v>294</v>
      </c>
      <c r="B234" s="130" t="s">
        <v>157</v>
      </c>
      <c r="C234" s="77" t="s">
        <v>341</v>
      </c>
      <c r="D234" s="130" t="s">
        <v>143</v>
      </c>
      <c r="E234" s="158">
        <f>Заходи!G197</f>
        <v>900</v>
      </c>
      <c r="F234" s="158">
        <f>Заходи!J197</f>
        <v>900</v>
      </c>
      <c r="G234" s="236">
        <f>Заходи!M197</f>
        <v>895.76</v>
      </c>
      <c r="H234" s="274">
        <f>G234/E234*100</f>
        <v>99.528888888888886</v>
      </c>
    </row>
    <row r="235" spans="1:8" ht="18.75" x14ac:dyDescent="0.25">
      <c r="A235" s="438"/>
      <c r="B235" s="132" t="s">
        <v>152</v>
      </c>
      <c r="C235" s="104" t="s">
        <v>342</v>
      </c>
      <c r="D235" s="97" t="s">
        <v>343</v>
      </c>
      <c r="E235" s="169">
        <v>321.60000000000002</v>
      </c>
      <c r="F235" s="169">
        <v>321.60000000000002</v>
      </c>
      <c r="G235" s="249">
        <v>321.60000000000002</v>
      </c>
      <c r="H235" s="262"/>
    </row>
    <row r="236" spans="1:8" ht="37.5" x14ac:dyDescent="0.25">
      <c r="A236" s="438"/>
      <c r="B236" s="102" t="s">
        <v>162</v>
      </c>
      <c r="C236" s="104" t="s">
        <v>345</v>
      </c>
      <c r="D236" s="96" t="s">
        <v>344</v>
      </c>
      <c r="E236" s="131">
        <f>E234/E235</f>
        <v>2.7985074626865671</v>
      </c>
      <c r="F236" s="131">
        <f t="shared" ref="F236:G236" si="50">F234/F235</f>
        <v>2.7985074626865671</v>
      </c>
      <c r="G236" s="239">
        <f t="shared" si="50"/>
        <v>2.7853233830845769</v>
      </c>
      <c r="H236" s="262"/>
    </row>
    <row r="237" spans="1:8" ht="18.75" x14ac:dyDescent="0.25">
      <c r="A237" s="438"/>
      <c r="B237" s="102" t="s">
        <v>153</v>
      </c>
      <c r="C237" s="105" t="s">
        <v>346</v>
      </c>
      <c r="D237" s="79" t="s">
        <v>165</v>
      </c>
      <c r="E237" s="162">
        <v>100</v>
      </c>
      <c r="F237" s="162">
        <v>100</v>
      </c>
      <c r="G237" s="235">
        <v>100</v>
      </c>
      <c r="H237" s="262"/>
    </row>
    <row r="238" spans="1:8" ht="46.5" customHeight="1" x14ac:dyDescent="0.25">
      <c r="A238" s="439" t="s">
        <v>59</v>
      </c>
      <c r="B238" s="130" t="s">
        <v>157</v>
      </c>
      <c r="C238" s="77" t="s">
        <v>158</v>
      </c>
      <c r="D238" s="130" t="s">
        <v>143</v>
      </c>
      <c r="E238" s="158">
        <f>Заходи!G201</f>
        <v>0</v>
      </c>
      <c r="F238" s="158">
        <f>Заходи!J201</f>
        <v>0</v>
      </c>
      <c r="G238" s="236">
        <f>Заходи!M201</f>
        <v>0</v>
      </c>
      <c r="H238" s="262"/>
    </row>
    <row r="239" spans="1:8" ht="18.75" x14ac:dyDescent="0.25">
      <c r="A239" s="440"/>
      <c r="B239" s="132" t="s">
        <v>152</v>
      </c>
      <c r="C239" s="103" t="s">
        <v>347</v>
      </c>
      <c r="D239" s="98" t="s">
        <v>337</v>
      </c>
      <c r="E239" s="159">
        <v>0</v>
      </c>
      <c r="F239" s="159">
        <v>0</v>
      </c>
      <c r="G239" s="232">
        <v>0</v>
      </c>
      <c r="H239" s="262"/>
    </row>
    <row r="240" spans="1:8" ht="18.75" x14ac:dyDescent="0.25">
      <c r="A240" s="440"/>
      <c r="B240" s="102" t="s">
        <v>162</v>
      </c>
      <c r="C240" s="80" t="s">
        <v>348</v>
      </c>
      <c r="D240" s="79" t="s">
        <v>143</v>
      </c>
      <c r="E240" s="161"/>
      <c r="F240" s="161">
        <v>0</v>
      </c>
      <c r="G240" s="234">
        <v>0</v>
      </c>
      <c r="H240" s="262"/>
    </row>
    <row r="241" spans="1:8" ht="18.75" x14ac:dyDescent="0.25">
      <c r="A241" s="441"/>
      <c r="B241" s="102" t="s">
        <v>153</v>
      </c>
      <c r="C241" s="80" t="s">
        <v>349</v>
      </c>
      <c r="D241" s="79" t="s">
        <v>165</v>
      </c>
      <c r="E241" s="162"/>
      <c r="F241" s="162">
        <v>100</v>
      </c>
      <c r="G241" s="235"/>
      <c r="H241" s="262"/>
    </row>
    <row r="242" spans="1:8" ht="19.5" x14ac:dyDescent="0.25">
      <c r="A242" s="90" t="s">
        <v>352</v>
      </c>
      <c r="B242" s="102"/>
      <c r="C242" s="115"/>
      <c r="D242" s="98"/>
      <c r="E242" s="155">
        <f>E244</f>
        <v>4034.1</v>
      </c>
      <c r="F242" s="155">
        <f t="shared" ref="F242:G242" si="51">F244</f>
        <v>4029.13</v>
      </c>
      <c r="G242" s="228">
        <f t="shared" si="51"/>
        <v>3932.2999999999997</v>
      </c>
      <c r="H242" s="262"/>
    </row>
    <row r="243" spans="1:8" ht="21.75" customHeight="1" x14ac:dyDescent="0.25">
      <c r="A243" s="80" t="s">
        <v>179</v>
      </c>
      <c r="B243" s="102"/>
      <c r="C243" s="103"/>
      <c r="D243" s="97"/>
      <c r="E243" s="156"/>
      <c r="F243" s="156"/>
      <c r="G243" s="229"/>
      <c r="H243" s="262"/>
    </row>
    <row r="244" spans="1:8" ht="19.5" x14ac:dyDescent="0.35">
      <c r="A244" s="88" t="s">
        <v>351</v>
      </c>
      <c r="B244" s="116"/>
      <c r="C244" s="117"/>
      <c r="D244" s="83"/>
      <c r="E244" s="157">
        <f>E245+E249+E253+E257+E261+E265+E269+E273+E277+E281</f>
        <v>4034.1</v>
      </c>
      <c r="F244" s="157">
        <f t="shared" ref="F244:G244" si="52">F245+F249+F253+F257+F261+F265+F269+F273+F277+F281</f>
        <v>4029.13</v>
      </c>
      <c r="G244" s="230">
        <f t="shared" si="52"/>
        <v>3932.2999999999997</v>
      </c>
      <c r="H244" s="274">
        <f>G244/E244*100</f>
        <v>97.476512728985398</v>
      </c>
    </row>
    <row r="245" spans="1:8" ht="37.5" x14ac:dyDescent="0.25">
      <c r="A245" s="439" t="s">
        <v>62</v>
      </c>
      <c r="B245" s="130" t="s">
        <v>157</v>
      </c>
      <c r="C245" s="77" t="s">
        <v>353</v>
      </c>
      <c r="D245" s="130" t="s">
        <v>143</v>
      </c>
      <c r="E245" s="158">
        <f>Заходи!G209</f>
        <v>647</v>
      </c>
      <c r="F245" s="158">
        <f>Заходи!J209</f>
        <v>646.98</v>
      </c>
      <c r="G245" s="236">
        <f>Заходи!M209</f>
        <v>634.91</v>
      </c>
      <c r="H245" s="274">
        <f>G245/E245*100</f>
        <v>98.131375579598142</v>
      </c>
    </row>
    <row r="246" spans="1:8" ht="37.5" x14ac:dyDescent="0.25">
      <c r="A246" s="440"/>
      <c r="B246" s="132" t="s">
        <v>152</v>
      </c>
      <c r="C246" s="104" t="s">
        <v>354</v>
      </c>
      <c r="D246" s="98" t="s">
        <v>286</v>
      </c>
      <c r="E246" s="167">
        <v>12</v>
      </c>
      <c r="F246" s="167">
        <v>12</v>
      </c>
      <c r="G246" s="243">
        <v>12</v>
      </c>
      <c r="H246" s="262"/>
    </row>
    <row r="247" spans="1:8" ht="34.5" customHeight="1" x14ac:dyDescent="0.25">
      <c r="A247" s="440"/>
      <c r="B247" s="102" t="s">
        <v>162</v>
      </c>
      <c r="C247" s="104" t="s">
        <v>355</v>
      </c>
      <c r="D247" s="97" t="s">
        <v>143</v>
      </c>
      <c r="E247" s="161">
        <f>E245/E246</f>
        <v>53.916666666666664</v>
      </c>
      <c r="F247" s="161">
        <f t="shared" ref="F247:G247" si="53">F245/F246</f>
        <v>53.914999999999999</v>
      </c>
      <c r="G247" s="234">
        <f t="shared" si="53"/>
        <v>52.909166666666664</v>
      </c>
      <c r="H247" s="262"/>
    </row>
    <row r="248" spans="1:8" ht="18.75" x14ac:dyDescent="0.25">
      <c r="A248" s="441"/>
      <c r="B248" s="102" t="s">
        <v>153</v>
      </c>
      <c r="C248" s="80" t="s">
        <v>356</v>
      </c>
      <c r="D248" s="97" t="s">
        <v>165</v>
      </c>
      <c r="E248" s="162">
        <v>100</v>
      </c>
      <c r="F248" s="162">
        <v>100</v>
      </c>
      <c r="G248" s="235">
        <v>100</v>
      </c>
      <c r="H248" s="262"/>
    </row>
    <row r="249" spans="1:8" ht="37.5" x14ac:dyDescent="0.25">
      <c r="A249" s="438" t="s">
        <v>63</v>
      </c>
      <c r="B249" s="130" t="s">
        <v>157</v>
      </c>
      <c r="C249" s="77" t="s">
        <v>358</v>
      </c>
      <c r="D249" s="130" t="s">
        <v>143</v>
      </c>
      <c r="E249" s="158">
        <f>Заходи!G213</f>
        <v>391.1</v>
      </c>
      <c r="F249" s="158">
        <f>Заходи!J213</f>
        <v>390.13</v>
      </c>
      <c r="G249" s="236">
        <f>Заходи!M213</f>
        <v>390.13</v>
      </c>
      <c r="H249" s="274">
        <f>G249/E249*100</f>
        <v>99.75198159038608</v>
      </c>
    </row>
    <row r="250" spans="1:8" ht="56.25" x14ac:dyDescent="0.25">
      <c r="A250" s="438"/>
      <c r="B250" s="132" t="s">
        <v>152</v>
      </c>
      <c r="C250" s="104" t="s">
        <v>357</v>
      </c>
      <c r="D250" s="97" t="s">
        <v>286</v>
      </c>
      <c r="E250" s="167">
        <v>12</v>
      </c>
      <c r="F250" s="167">
        <v>12</v>
      </c>
      <c r="G250" s="243">
        <v>12</v>
      </c>
      <c r="H250" s="262"/>
    </row>
    <row r="251" spans="1:8" ht="59.25" customHeight="1" x14ac:dyDescent="0.25">
      <c r="A251" s="438"/>
      <c r="B251" s="102" t="s">
        <v>162</v>
      </c>
      <c r="C251" s="139" t="s">
        <v>359</v>
      </c>
      <c r="D251" s="97" t="s">
        <v>143</v>
      </c>
      <c r="E251" s="164">
        <f>E249/E250</f>
        <v>32.591666666666669</v>
      </c>
      <c r="F251" s="164">
        <f t="shared" ref="F251:G251" si="54">F249/F250</f>
        <v>32.510833333333331</v>
      </c>
      <c r="G251" s="238">
        <f t="shared" si="54"/>
        <v>32.510833333333331</v>
      </c>
      <c r="H251" s="262"/>
    </row>
    <row r="252" spans="1:8" ht="18.75" x14ac:dyDescent="0.25">
      <c r="A252" s="438"/>
      <c r="B252" s="102" t="s">
        <v>153</v>
      </c>
      <c r="C252" s="80" t="s">
        <v>356</v>
      </c>
      <c r="D252" s="97" t="s">
        <v>165</v>
      </c>
      <c r="E252" s="162">
        <v>100</v>
      </c>
      <c r="F252" s="162">
        <v>100</v>
      </c>
      <c r="G252" s="235">
        <v>100</v>
      </c>
      <c r="H252" s="262"/>
    </row>
    <row r="253" spans="1:8" ht="56.25" x14ac:dyDescent="0.25">
      <c r="A253" s="438" t="s">
        <v>64</v>
      </c>
      <c r="B253" s="130" t="s">
        <v>157</v>
      </c>
      <c r="C253" s="77" t="s">
        <v>360</v>
      </c>
      <c r="D253" s="130" t="s">
        <v>143</v>
      </c>
      <c r="E253" s="158">
        <f>Заходи!G217</f>
        <v>0</v>
      </c>
      <c r="F253" s="158">
        <f>Заходи!J217</f>
        <v>0</v>
      </c>
      <c r="G253" s="236">
        <f>Заходи!M217</f>
        <v>0</v>
      </c>
      <c r="H253" s="262"/>
    </row>
    <row r="254" spans="1:8" ht="56.25" x14ac:dyDescent="0.25">
      <c r="A254" s="438"/>
      <c r="B254" s="132" t="s">
        <v>152</v>
      </c>
      <c r="C254" s="103" t="s">
        <v>361</v>
      </c>
      <c r="D254" s="97" t="s">
        <v>362</v>
      </c>
      <c r="E254" s="163">
        <v>0</v>
      </c>
      <c r="F254" s="163"/>
      <c r="G254" s="237">
        <f>24219-24219</f>
        <v>0</v>
      </c>
      <c r="H254" s="262"/>
    </row>
    <row r="255" spans="1:8" ht="18.75" x14ac:dyDescent="0.25">
      <c r="A255" s="438"/>
      <c r="B255" s="102" t="s">
        <v>162</v>
      </c>
      <c r="C255" s="80" t="s">
        <v>363</v>
      </c>
      <c r="D255" s="97" t="s">
        <v>143</v>
      </c>
      <c r="E255" s="131">
        <v>0</v>
      </c>
      <c r="F255" s="131">
        <v>0</v>
      </c>
      <c r="G255" s="250">
        <v>0</v>
      </c>
      <c r="H255" s="262"/>
    </row>
    <row r="256" spans="1:8" ht="18.75" x14ac:dyDescent="0.25">
      <c r="A256" s="438"/>
      <c r="B256" s="102" t="s">
        <v>153</v>
      </c>
      <c r="C256" s="105" t="s">
        <v>364</v>
      </c>
      <c r="D256" s="97" t="s">
        <v>165</v>
      </c>
      <c r="E256" s="162">
        <v>0</v>
      </c>
      <c r="F256" s="162">
        <v>100</v>
      </c>
      <c r="G256" s="235">
        <v>0</v>
      </c>
      <c r="H256" s="262"/>
    </row>
    <row r="257" spans="1:9" ht="18.75" x14ac:dyDescent="0.25">
      <c r="A257" s="439" t="s">
        <v>65</v>
      </c>
      <c r="B257" s="130" t="s">
        <v>157</v>
      </c>
      <c r="C257" s="77" t="s">
        <v>365</v>
      </c>
      <c r="D257" s="130" t="s">
        <v>143</v>
      </c>
      <c r="E257" s="158">
        <f>Заходи!G221</f>
        <v>920</v>
      </c>
      <c r="F257" s="158">
        <f>Заходи!J221</f>
        <v>919.82</v>
      </c>
      <c r="G257" s="236">
        <f>Заходи!M221</f>
        <v>901.35</v>
      </c>
      <c r="H257" s="274">
        <f>G257/E257*100</f>
        <v>97.972826086956516</v>
      </c>
    </row>
    <row r="258" spans="1:9" ht="18.75" x14ac:dyDescent="0.25">
      <c r="A258" s="440"/>
      <c r="B258" s="132" t="s">
        <v>152</v>
      </c>
      <c r="C258" s="104" t="s">
        <v>366</v>
      </c>
      <c r="D258" s="98" t="s">
        <v>203</v>
      </c>
      <c r="E258" s="167">
        <v>3</v>
      </c>
      <c r="F258" s="167">
        <v>5</v>
      </c>
      <c r="G258" s="243">
        <v>3</v>
      </c>
      <c r="H258" s="262"/>
    </row>
    <row r="259" spans="1:9" ht="37.5" x14ac:dyDescent="0.25">
      <c r="A259" s="440"/>
      <c r="B259" s="102" t="s">
        <v>162</v>
      </c>
      <c r="C259" s="104" t="s">
        <v>367</v>
      </c>
      <c r="D259" s="97" t="s">
        <v>143</v>
      </c>
      <c r="E259" s="161">
        <f>E257/E258</f>
        <v>306.66666666666669</v>
      </c>
      <c r="F259" s="161">
        <f t="shared" ref="F259:G259" si="55">F257/F258</f>
        <v>183.964</v>
      </c>
      <c r="G259" s="234">
        <f t="shared" si="55"/>
        <v>300.45</v>
      </c>
      <c r="H259" s="262"/>
    </row>
    <row r="260" spans="1:9" ht="18.75" x14ac:dyDescent="0.25">
      <c r="A260" s="441"/>
      <c r="B260" s="102" t="s">
        <v>153</v>
      </c>
      <c r="C260" s="80" t="s">
        <v>339</v>
      </c>
      <c r="D260" s="97" t="s">
        <v>165</v>
      </c>
      <c r="E260" s="162">
        <v>100</v>
      </c>
      <c r="F260" s="162">
        <v>100</v>
      </c>
      <c r="G260" s="235">
        <v>100</v>
      </c>
      <c r="H260" s="262"/>
    </row>
    <row r="261" spans="1:9" ht="18.75" x14ac:dyDescent="0.25">
      <c r="A261" s="438" t="s">
        <v>66</v>
      </c>
      <c r="B261" s="130" t="s">
        <v>157</v>
      </c>
      <c r="C261" s="77" t="s">
        <v>368</v>
      </c>
      <c r="D261" s="130" t="s">
        <v>143</v>
      </c>
      <c r="E261" s="158">
        <f>Заходи!G225</f>
        <v>493</v>
      </c>
      <c r="F261" s="158">
        <f>Заходи!J225</f>
        <v>492.12</v>
      </c>
      <c r="G261" s="236">
        <f>Заходи!M225</f>
        <v>486.18</v>
      </c>
      <c r="H261" s="274">
        <f>G261/E261*100</f>
        <v>98.616632860040568</v>
      </c>
    </row>
    <row r="262" spans="1:9" ht="18.75" x14ac:dyDescent="0.25">
      <c r="A262" s="438"/>
      <c r="B262" s="132" t="s">
        <v>152</v>
      </c>
      <c r="C262" s="104" t="s">
        <v>370</v>
      </c>
      <c r="D262" s="98" t="s">
        <v>203</v>
      </c>
      <c r="E262" s="163">
        <v>4</v>
      </c>
      <c r="F262" s="163">
        <v>7</v>
      </c>
      <c r="G262" s="237">
        <v>4</v>
      </c>
      <c r="H262" s="262"/>
    </row>
    <row r="263" spans="1:9" ht="37.5" x14ac:dyDescent="0.25">
      <c r="A263" s="438"/>
      <c r="B263" s="102" t="s">
        <v>162</v>
      </c>
      <c r="C263" s="104" t="s">
        <v>371</v>
      </c>
      <c r="D263" s="97" t="s">
        <v>143</v>
      </c>
      <c r="E263" s="131">
        <f>E261/E262</f>
        <v>123.25</v>
      </c>
      <c r="F263" s="131">
        <f t="shared" ref="F263:G263" si="56">F261/F262</f>
        <v>70.30285714285715</v>
      </c>
      <c r="G263" s="239">
        <f t="shared" si="56"/>
        <v>121.545</v>
      </c>
      <c r="H263" s="262"/>
    </row>
    <row r="264" spans="1:9" ht="18.75" x14ac:dyDescent="0.25">
      <c r="A264" s="438"/>
      <c r="B264" s="102" t="s">
        <v>153</v>
      </c>
      <c r="C264" s="80" t="s">
        <v>369</v>
      </c>
      <c r="D264" s="97" t="s">
        <v>165</v>
      </c>
      <c r="E264" s="162">
        <v>100</v>
      </c>
      <c r="F264" s="162">
        <v>100</v>
      </c>
      <c r="G264" s="235">
        <v>100</v>
      </c>
      <c r="H264" s="262"/>
    </row>
    <row r="265" spans="1:9" ht="25.5" customHeight="1" x14ac:dyDescent="0.25">
      <c r="A265" s="438" t="s">
        <v>67</v>
      </c>
      <c r="B265" s="130" t="s">
        <v>157</v>
      </c>
      <c r="C265" s="77" t="s">
        <v>372</v>
      </c>
      <c r="D265" s="130" t="s">
        <v>143</v>
      </c>
      <c r="E265" s="158">
        <f>Заходи!G229</f>
        <v>134</v>
      </c>
      <c r="F265" s="158">
        <f>Заходи!J229</f>
        <v>133</v>
      </c>
      <c r="G265" s="236">
        <f>Заходи!M229</f>
        <v>79.97999999999999</v>
      </c>
      <c r="H265" s="274">
        <f>G265/E265*100</f>
        <v>59.686567164179095</v>
      </c>
      <c r="I265" s="481" t="s">
        <v>766</v>
      </c>
    </row>
    <row r="266" spans="1:9" ht="18.75" x14ac:dyDescent="0.25">
      <c r="A266" s="438"/>
      <c r="B266" s="132" t="s">
        <v>152</v>
      </c>
      <c r="C266" s="104" t="s">
        <v>373</v>
      </c>
      <c r="D266" s="97" t="s">
        <v>374</v>
      </c>
      <c r="E266" s="131">
        <v>7.65</v>
      </c>
      <c r="F266" s="131">
        <f t="shared" ref="F266:G266" si="57">F265/F267</f>
        <v>7.9736211031175062</v>
      </c>
      <c r="G266" s="239">
        <f t="shared" si="57"/>
        <v>4.5676756139348935</v>
      </c>
      <c r="H266" s="262"/>
      <c r="I266" s="481"/>
    </row>
    <row r="267" spans="1:9" ht="18.75" x14ac:dyDescent="0.25">
      <c r="A267" s="438"/>
      <c r="B267" s="102" t="s">
        <v>162</v>
      </c>
      <c r="C267" s="104" t="s">
        <v>375</v>
      </c>
      <c r="D267" s="96" t="s">
        <v>376</v>
      </c>
      <c r="E267" s="131">
        <f>E265/E266</f>
        <v>17.516339869281044</v>
      </c>
      <c r="F267" s="131">
        <v>16.68</v>
      </c>
      <c r="G267" s="239">
        <v>17.510000000000002</v>
      </c>
      <c r="H267" s="262"/>
      <c r="I267" s="481"/>
    </row>
    <row r="268" spans="1:9" ht="18.75" x14ac:dyDescent="0.25">
      <c r="A268" s="438"/>
      <c r="B268" s="102" t="s">
        <v>153</v>
      </c>
      <c r="C268" s="105" t="s">
        <v>377</v>
      </c>
      <c r="D268" s="97" t="s">
        <v>165</v>
      </c>
      <c r="E268" s="162">
        <v>100</v>
      </c>
      <c r="F268" s="162">
        <v>100</v>
      </c>
      <c r="G268" s="235">
        <v>100</v>
      </c>
      <c r="H268" s="262"/>
      <c r="I268" s="481"/>
    </row>
    <row r="269" spans="1:9" ht="18.75" x14ac:dyDescent="0.25">
      <c r="A269" s="439" t="s">
        <v>68</v>
      </c>
      <c r="B269" s="130" t="s">
        <v>157</v>
      </c>
      <c r="C269" s="77" t="s">
        <v>378</v>
      </c>
      <c r="D269" s="130" t="s">
        <v>143</v>
      </c>
      <c r="E269" s="158">
        <f>Заходи!G233</f>
        <v>1300</v>
      </c>
      <c r="F269" s="158">
        <f>Заходи!J233</f>
        <v>1299.3800000000001</v>
      </c>
      <c r="G269" s="236">
        <f>Заходи!M233</f>
        <v>1299.3900000000001</v>
      </c>
      <c r="H269" s="274">
        <f>G269/E269*100</f>
        <v>99.953076923076935</v>
      </c>
    </row>
    <row r="270" spans="1:9" ht="37.5" x14ac:dyDescent="0.25">
      <c r="A270" s="440"/>
      <c r="B270" s="132" t="s">
        <v>152</v>
      </c>
      <c r="C270" s="104" t="s">
        <v>379</v>
      </c>
      <c r="D270" s="98" t="s">
        <v>203</v>
      </c>
      <c r="E270" s="159">
        <v>186</v>
      </c>
      <c r="F270" s="159">
        <v>186</v>
      </c>
      <c r="G270" s="232">
        <v>186</v>
      </c>
      <c r="H270" s="262"/>
    </row>
    <row r="271" spans="1:9" ht="37.5" x14ac:dyDescent="0.25">
      <c r="A271" s="440"/>
      <c r="B271" s="102" t="s">
        <v>162</v>
      </c>
      <c r="C271" s="104" t="s">
        <v>380</v>
      </c>
      <c r="D271" s="97" t="s">
        <v>143</v>
      </c>
      <c r="E271" s="161">
        <f>E269/E270</f>
        <v>6.989247311827957</v>
      </c>
      <c r="F271" s="161">
        <f t="shared" ref="F271:G271" si="58">F269/F270</f>
        <v>6.985913978494624</v>
      </c>
      <c r="G271" s="234">
        <f t="shared" si="58"/>
        <v>6.9859677419354842</v>
      </c>
      <c r="H271" s="262"/>
    </row>
    <row r="272" spans="1:9" ht="18.75" x14ac:dyDescent="0.25">
      <c r="A272" s="441"/>
      <c r="B272" s="102" t="s">
        <v>153</v>
      </c>
      <c r="C272" s="80" t="s">
        <v>381</v>
      </c>
      <c r="D272" s="97" t="s">
        <v>165</v>
      </c>
      <c r="E272" s="162">
        <v>100</v>
      </c>
      <c r="F272" s="162">
        <v>100</v>
      </c>
      <c r="G272" s="235">
        <v>100</v>
      </c>
      <c r="H272" s="262"/>
    </row>
    <row r="273" spans="1:8" ht="18.75" x14ac:dyDescent="0.25">
      <c r="A273" s="438" t="s">
        <v>69</v>
      </c>
      <c r="B273" s="130" t="s">
        <v>157</v>
      </c>
      <c r="C273" s="77" t="s">
        <v>383</v>
      </c>
      <c r="D273" s="130" t="s">
        <v>143</v>
      </c>
      <c r="E273" s="158">
        <f>Заходи!G237</f>
        <v>7</v>
      </c>
      <c r="F273" s="158">
        <f>Заходи!J237</f>
        <v>6.5</v>
      </c>
      <c r="G273" s="236">
        <f>Заходи!M237</f>
        <v>6.5</v>
      </c>
      <c r="H273" s="274">
        <f>G273/E273*100</f>
        <v>92.857142857142861</v>
      </c>
    </row>
    <row r="274" spans="1:8" ht="37.5" x14ac:dyDescent="0.25">
      <c r="A274" s="438"/>
      <c r="B274" s="132" t="s">
        <v>152</v>
      </c>
      <c r="C274" s="104" t="s">
        <v>382</v>
      </c>
      <c r="D274" s="98" t="s">
        <v>203</v>
      </c>
      <c r="E274" s="163">
        <v>2</v>
      </c>
      <c r="F274" s="163"/>
      <c r="G274" s="237">
        <v>2</v>
      </c>
      <c r="H274" s="262"/>
    </row>
    <row r="275" spans="1:8" ht="37.5" x14ac:dyDescent="0.25">
      <c r="A275" s="438"/>
      <c r="B275" s="102" t="s">
        <v>162</v>
      </c>
      <c r="C275" s="104" t="s">
        <v>384</v>
      </c>
      <c r="D275" s="97" t="s">
        <v>143</v>
      </c>
      <c r="E275" s="131">
        <f>E273/E274</f>
        <v>3.5</v>
      </c>
      <c r="F275" s="131" t="e">
        <f t="shared" ref="F275" si="59">F273/F274</f>
        <v>#DIV/0!</v>
      </c>
      <c r="G275" s="239">
        <f t="shared" ref="G275" si="60">G273/G274</f>
        <v>3.25</v>
      </c>
      <c r="H275" s="262"/>
    </row>
    <row r="276" spans="1:8" ht="18.75" x14ac:dyDescent="0.25">
      <c r="A276" s="438"/>
      <c r="B276" s="102" t="s">
        <v>153</v>
      </c>
      <c r="C276" s="80" t="s">
        <v>385</v>
      </c>
      <c r="D276" s="97" t="s">
        <v>165</v>
      </c>
      <c r="E276" s="162">
        <v>100</v>
      </c>
      <c r="F276" s="162">
        <v>100</v>
      </c>
      <c r="G276" s="235">
        <v>100</v>
      </c>
      <c r="H276" s="262"/>
    </row>
    <row r="277" spans="1:8" ht="18.75" x14ac:dyDescent="0.25">
      <c r="A277" s="438" t="s">
        <v>70</v>
      </c>
      <c r="B277" s="130" t="s">
        <v>157</v>
      </c>
      <c r="C277" s="77" t="s">
        <v>386</v>
      </c>
      <c r="D277" s="130" t="s">
        <v>143</v>
      </c>
      <c r="E277" s="158">
        <f>Заходи!G241</f>
        <v>0</v>
      </c>
      <c r="F277" s="158">
        <f>Заходи!J241</f>
        <v>0</v>
      </c>
      <c r="G277" s="236">
        <f>Заходи!M241</f>
        <v>0</v>
      </c>
      <c r="H277" s="262"/>
    </row>
    <row r="278" spans="1:8" ht="18.75" x14ac:dyDescent="0.25">
      <c r="A278" s="438"/>
      <c r="B278" s="132" t="s">
        <v>152</v>
      </c>
      <c r="C278" s="104" t="s">
        <v>387</v>
      </c>
      <c r="D278" s="97" t="s">
        <v>203</v>
      </c>
      <c r="E278" s="171">
        <v>0</v>
      </c>
      <c r="F278" s="171"/>
      <c r="G278" s="251"/>
      <c r="H278" s="262"/>
    </row>
    <row r="279" spans="1:8" ht="17.25" customHeight="1" x14ac:dyDescent="0.25">
      <c r="A279" s="438"/>
      <c r="B279" s="102" t="s">
        <v>162</v>
      </c>
      <c r="C279" s="104" t="s">
        <v>388</v>
      </c>
      <c r="D279" s="96" t="s">
        <v>267</v>
      </c>
      <c r="E279" s="131">
        <f>E277/12</f>
        <v>0</v>
      </c>
      <c r="F279" s="131"/>
      <c r="G279" s="239"/>
      <c r="H279" s="262"/>
    </row>
    <row r="280" spans="1:8" ht="20.25" customHeight="1" x14ac:dyDescent="0.25">
      <c r="A280" s="438"/>
      <c r="B280" s="102" t="s">
        <v>153</v>
      </c>
      <c r="C280" s="105" t="s">
        <v>685</v>
      </c>
      <c r="D280" s="97" t="s">
        <v>165</v>
      </c>
      <c r="E280" s="162"/>
      <c r="F280" s="162"/>
      <c r="G280" s="235"/>
      <c r="H280" s="262"/>
    </row>
    <row r="281" spans="1:8" ht="37.5" x14ac:dyDescent="0.25">
      <c r="A281" s="439" t="s">
        <v>71</v>
      </c>
      <c r="B281" s="130" t="s">
        <v>157</v>
      </c>
      <c r="C281" s="77" t="s">
        <v>389</v>
      </c>
      <c r="D281" s="130" t="s">
        <v>143</v>
      </c>
      <c r="E281" s="158">
        <f>Заходи!G245</f>
        <v>142</v>
      </c>
      <c r="F281" s="158">
        <f>Заходи!J245</f>
        <v>141.19999999999999</v>
      </c>
      <c r="G281" s="236">
        <f>Заходи!M245</f>
        <v>133.86000000000001</v>
      </c>
      <c r="H281" s="274">
        <f>G281/E281*100</f>
        <v>94.26760563380283</v>
      </c>
    </row>
    <row r="282" spans="1:8" ht="18.75" x14ac:dyDescent="0.25">
      <c r="A282" s="440"/>
      <c r="B282" s="132" t="s">
        <v>152</v>
      </c>
      <c r="C282" s="104" t="s">
        <v>390</v>
      </c>
      <c r="D282" s="98" t="s">
        <v>203</v>
      </c>
      <c r="E282" s="159">
        <v>52</v>
      </c>
      <c r="F282" s="159">
        <v>186</v>
      </c>
      <c r="G282" s="232">
        <v>52</v>
      </c>
      <c r="H282" s="262"/>
    </row>
    <row r="283" spans="1:8" ht="37.5" x14ac:dyDescent="0.25">
      <c r="A283" s="440"/>
      <c r="B283" s="102" t="s">
        <v>162</v>
      </c>
      <c r="C283" s="104" t="s">
        <v>391</v>
      </c>
      <c r="D283" s="97" t="s">
        <v>143</v>
      </c>
      <c r="E283" s="161">
        <f>E281/E282</f>
        <v>2.7307692307692308</v>
      </c>
      <c r="F283" s="161">
        <f t="shared" ref="F283" si="61">F281/F282</f>
        <v>0.75913978494623646</v>
      </c>
      <c r="G283" s="234">
        <f t="shared" ref="G283" si="62">G281/G282</f>
        <v>2.5742307692307693</v>
      </c>
      <c r="H283" s="262"/>
    </row>
    <row r="284" spans="1:8" ht="18.75" x14ac:dyDescent="0.25">
      <c r="A284" s="441"/>
      <c r="B284" s="102" t="s">
        <v>153</v>
      </c>
      <c r="C284" s="80" t="s">
        <v>392</v>
      </c>
      <c r="D284" s="97" t="s">
        <v>165</v>
      </c>
      <c r="E284" s="162">
        <v>100</v>
      </c>
      <c r="F284" s="162">
        <v>100</v>
      </c>
      <c r="G284" s="235">
        <v>100</v>
      </c>
      <c r="H284" s="262"/>
    </row>
    <row r="285" spans="1:8" ht="19.5" x14ac:dyDescent="0.25">
      <c r="A285" s="90" t="s">
        <v>352</v>
      </c>
      <c r="B285" s="102"/>
      <c r="C285" s="115"/>
      <c r="D285" s="101"/>
      <c r="E285" s="155">
        <f>E287</f>
        <v>1726.61</v>
      </c>
      <c r="F285" s="155">
        <f t="shared" ref="F285:G285" si="63">F287</f>
        <v>1726.61</v>
      </c>
      <c r="G285" s="228">
        <f t="shared" si="63"/>
        <v>1725.27</v>
      </c>
      <c r="H285" s="262"/>
    </row>
    <row r="286" spans="1:8" ht="37.5" x14ac:dyDescent="0.25">
      <c r="A286" s="80" t="s">
        <v>179</v>
      </c>
      <c r="B286" s="102"/>
      <c r="C286" s="103"/>
      <c r="D286" s="100"/>
      <c r="E286" s="156"/>
      <c r="F286" s="156"/>
      <c r="G286" s="229"/>
      <c r="H286" s="262"/>
    </row>
    <row r="287" spans="1:8" ht="19.5" x14ac:dyDescent="0.35">
      <c r="A287" s="88" t="s">
        <v>393</v>
      </c>
      <c r="B287" s="116"/>
      <c r="C287" s="117"/>
      <c r="D287" s="83"/>
      <c r="E287" s="157">
        <f>E288</f>
        <v>1726.61</v>
      </c>
      <c r="F287" s="157">
        <f t="shared" ref="F287:G287" si="64">F288</f>
        <v>1726.61</v>
      </c>
      <c r="G287" s="230">
        <f t="shared" si="64"/>
        <v>1725.27</v>
      </c>
      <c r="H287" s="274">
        <f>G287/E287*100</f>
        <v>99.922391275389359</v>
      </c>
    </row>
    <row r="288" spans="1:8" ht="18.75" x14ac:dyDescent="0.25">
      <c r="A288" s="442" t="s">
        <v>72</v>
      </c>
      <c r="B288" s="130" t="s">
        <v>157</v>
      </c>
      <c r="C288" s="77" t="s">
        <v>395</v>
      </c>
      <c r="D288" s="130" t="s">
        <v>143</v>
      </c>
      <c r="E288" s="158">
        <f>Заходи!G249</f>
        <v>1726.61</v>
      </c>
      <c r="F288" s="158">
        <f>Заходи!J249</f>
        <v>1726.61</v>
      </c>
      <c r="G288" s="236">
        <f>Заходи!M249</f>
        <v>1725.27</v>
      </c>
      <c r="H288" s="274">
        <f>G288/E288*100</f>
        <v>99.922391275389359</v>
      </c>
    </row>
    <row r="289" spans="1:8" ht="37.5" x14ac:dyDescent="0.25">
      <c r="A289" s="443"/>
      <c r="B289" s="132" t="s">
        <v>152</v>
      </c>
      <c r="C289" s="104" t="s">
        <v>394</v>
      </c>
      <c r="D289" s="101" t="s">
        <v>203</v>
      </c>
      <c r="E289" s="167">
        <v>650</v>
      </c>
      <c r="F289" s="167">
        <v>700</v>
      </c>
      <c r="G289" s="243">
        <v>650</v>
      </c>
      <c r="H289" s="262"/>
    </row>
    <row r="290" spans="1:8" ht="38.25" customHeight="1" x14ac:dyDescent="0.25">
      <c r="A290" s="443"/>
      <c r="B290" s="102" t="s">
        <v>162</v>
      </c>
      <c r="C290" s="139" t="s">
        <v>396</v>
      </c>
      <c r="D290" s="100" t="s">
        <v>143</v>
      </c>
      <c r="E290" s="161">
        <f>E288/E289</f>
        <v>2.6563230769230768</v>
      </c>
      <c r="F290" s="161">
        <f t="shared" ref="F290:G290" si="65">F288/F289</f>
        <v>2.4665857142857139</v>
      </c>
      <c r="G290" s="234">
        <f t="shared" si="65"/>
        <v>2.6542615384615384</v>
      </c>
      <c r="H290" s="262"/>
    </row>
    <row r="291" spans="1:8" ht="37.5" x14ac:dyDescent="0.25">
      <c r="A291" s="444"/>
      <c r="B291" s="102" t="s">
        <v>153</v>
      </c>
      <c r="C291" s="104" t="s">
        <v>398</v>
      </c>
      <c r="D291" s="100" t="s">
        <v>165</v>
      </c>
      <c r="E291" s="268">
        <v>154.94999999999999</v>
      </c>
      <c r="F291" s="162">
        <f>F290/E290*100</f>
        <v>92.857142857142847</v>
      </c>
      <c r="G291" s="235">
        <f>G290/F290*100</f>
        <v>107.60872906580391</v>
      </c>
      <c r="H291" s="262"/>
    </row>
    <row r="292" spans="1:8" ht="39" x14ac:dyDescent="0.25">
      <c r="A292" s="90" t="s">
        <v>585</v>
      </c>
      <c r="B292" s="102"/>
      <c r="C292" s="115"/>
      <c r="D292" s="101"/>
      <c r="E292" s="155">
        <f>E294</f>
        <v>0</v>
      </c>
      <c r="F292" s="155">
        <f t="shared" ref="F292:G292" si="66">F294</f>
        <v>0</v>
      </c>
      <c r="G292" s="228">
        <f t="shared" si="66"/>
        <v>0</v>
      </c>
      <c r="H292" s="262"/>
    </row>
    <row r="293" spans="1:8" s="270" customFormat="1" ht="37.5" x14ac:dyDescent="0.25">
      <c r="A293" s="80" t="s">
        <v>179</v>
      </c>
      <c r="B293" s="220"/>
      <c r="C293" s="103"/>
      <c r="D293" s="220"/>
      <c r="E293" s="179"/>
      <c r="F293" s="179"/>
      <c r="G293" s="261"/>
      <c r="H293" s="269"/>
    </row>
    <row r="294" spans="1:8" ht="19.5" x14ac:dyDescent="0.35">
      <c r="A294" s="88" t="s">
        <v>397</v>
      </c>
      <c r="B294" s="116"/>
      <c r="C294" s="117"/>
      <c r="D294" s="83"/>
      <c r="E294" s="157">
        <f>E295+E299</f>
        <v>0</v>
      </c>
      <c r="F294" s="157">
        <f t="shared" ref="F294:G294" si="67">F295+F299</f>
        <v>0</v>
      </c>
      <c r="G294" s="230">
        <f t="shared" si="67"/>
        <v>0</v>
      </c>
      <c r="H294" s="262"/>
    </row>
    <row r="295" spans="1:8" ht="37.5" x14ac:dyDescent="0.25">
      <c r="A295" s="442" t="s">
        <v>586</v>
      </c>
      <c r="B295" s="130" t="s">
        <v>157</v>
      </c>
      <c r="C295" s="77" t="s">
        <v>399</v>
      </c>
      <c r="D295" s="130" t="s">
        <v>143</v>
      </c>
      <c r="E295" s="158">
        <f>Заходи!G253</f>
        <v>0</v>
      </c>
      <c r="F295" s="158">
        <f>Заходи!J253</f>
        <v>0</v>
      </c>
      <c r="G295" s="236">
        <f>Заходи!M253</f>
        <v>0</v>
      </c>
      <c r="H295" s="262"/>
    </row>
    <row r="296" spans="1:8" ht="18.75" x14ac:dyDescent="0.25">
      <c r="A296" s="443"/>
      <c r="B296" s="132" t="s">
        <v>152</v>
      </c>
      <c r="C296" s="104" t="s">
        <v>400</v>
      </c>
      <c r="D296" s="101" t="s">
        <v>203</v>
      </c>
      <c r="E296" s="167"/>
      <c r="F296" s="167">
        <v>3</v>
      </c>
      <c r="G296" s="243"/>
      <c r="H296" s="262"/>
    </row>
    <row r="297" spans="1:8" ht="45.75" customHeight="1" x14ac:dyDescent="0.25">
      <c r="A297" s="443"/>
      <c r="B297" s="102" t="s">
        <v>162</v>
      </c>
      <c r="C297" s="139" t="s">
        <v>401</v>
      </c>
      <c r="D297" s="100" t="s">
        <v>143</v>
      </c>
      <c r="E297" s="169"/>
      <c r="F297" s="169">
        <f t="shared" ref="F297" si="68">F295/F296</f>
        <v>0</v>
      </c>
      <c r="G297" s="249"/>
      <c r="H297" s="262"/>
    </row>
    <row r="298" spans="1:8" ht="37.5" x14ac:dyDescent="0.25">
      <c r="A298" s="444"/>
      <c r="B298" s="102" t="s">
        <v>153</v>
      </c>
      <c r="C298" s="80" t="s">
        <v>402</v>
      </c>
      <c r="D298" s="100" t="s">
        <v>165</v>
      </c>
      <c r="E298" s="162">
        <v>0</v>
      </c>
      <c r="F298" s="162" t="e">
        <f>F297/E297*100</f>
        <v>#DIV/0!</v>
      </c>
      <c r="G298" s="235"/>
      <c r="H298" s="262"/>
    </row>
    <row r="299" spans="1:8" ht="56.25" x14ac:dyDescent="0.25">
      <c r="A299" s="140"/>
      <c r="B299" s="130" t="s">
        <v>157</v>
      </c>
      <c r="C299" s="77" t="s">
        <v>588</v>
      </c>
      <c r="D299" s="130" t="s">
        <v>143</v>
      </c>
      <c r="E299" s="168">
        <v>0</v>
      </c>
      <c r="F299" s="168"/>
      <c r="G299" s="252"/>
      <c r="H299" s="262"/>
    </row>
    <row r="300" spans="1:8" ht="19.5" x14ac:dyDescent="0.25">
      <c r="A300" s="140"/>
      <c r="B300" s="132" t="s">
        <v>152</v>
      </c>
      <c r="C300" s="104" t="s">
        <v>400</v>
      </c>
      <c r="D300" s="120" t="s">
        <v>203</v>
      </c>
      <c r="E300" s="162"/>
      <c r="F300" s="162"/>
      <c r="G300" s="235"/>
      <c r="H300" s="262"/>
    </row>
    <row r="301" spans="1:8" ht="66" customHeight="1" x14ac:dyDescent="0.25">
      <c r="A301" s="140" t="s">
        <v>587</v>
      </c>
      <c r="B301" s="102" t="s">
        <v>162</v>
      </c>
      <c r="C301" s="139" t="s">
        <v>589</v>
      </c>
      <c r="D301" s="121" t="s">
        <v>143</v>
      </c>
      <c r="E301" s="168"/>
      <c r="F301" s="168"/>
      <c r="G301" s="252"/>
      <c r="H301" s="262"/>
    </row>
    <row r="302" spans="1:8" ht="19.5" x14ac:dyDescent="0.25">
      <c r="A302" s="140"/>
      <c r="B302" s="102" t="s">
        <v>153</v>
      </c>
      <c r="C302" s="80" t="s">
        <v>590</v>
      </c>
      <c r="D302" s="121" t="s">
        <v>165</v>
      </c>
      <c r="E302" s="162"/>
      <c r="F302" s="162"/>
      <c r="G302" s="235"/>
      <c r="H302" s="262"/>
    </row>
    <row r="303" spans="1:8" ht="19.5" x14ac:dyDescent="0.25">
      <c r="A303" s="90" t="s">
        <v>403</v>
      </c>
      <c r="B303" s="102"/>
      <c r="C303" s="115"/>
      <c r="D303" s="108"/>
      <c r="E303" s="155">
        <f>E305</f>
        <v>0</v>
      </c>
      <c r="F303" s="155">
        <f t="shared" ref="F303:G303" si="69">F305</f>
        <v>0</v>
      </c>
      <c r="G303" s="228">
        <f t="shared" si="69"/>
        <v>0</v>
      </c>
      <c r="H303" s="262"/>
    </row>
    <row r="304" spans="1:8" ht="37.5" x14ac:dyDescent="0.25">
      <c r="A304" s="80" t="s">
        <v>179</v>
      </c>
      <c r="B304" s="102"/>
      <c r="C304" s="103"/>
      <c r="D304" s="107"/>
      <c r="E304" s="156"/>
      <c r="F304" s="156"/>
      <c r="G304" s="229"/>
      <c r="H304" s="262"/>
    </row>
    <row r="305" spans="1:8" ht="39" x14ac:dyDescent="0.35">
      <c r="A305" s="88" t="s">
        <v>405</v>
      </c>
      <c r="B305" s="116"/>
      <c r="C305" s="117"/>
      <c r="D305" s="83"/>
      <c r="E305" s="157">
        <f>E306+E311</f>
        <v>0</v>
      </c>
      <c r="F305" s="157">
        <f t="shared" ref="F305:G305" si="70">F306+F311</f>
        <v>0</v>
      </c>
      <c r="G305" s="230">
        <f t="shared" si="70"/>
        <v>0</v>
      </c>
      <c r="H305" s="262"/>
    </row>
    <row r="306" spans="1:8" ht="37.5" x14ac:dyDescent="0.25">
      <c r="A306" s="439" t="s">
        <v>404</v>
      </c>
      <c r="B306" s="102" t="s">
        <v>157</v>
      </c>
      <c r="C306" s="103" t="s">
        <v>399</v>
      </c>
      <c r="D306" s="107" t="s">
        <v>143</v>
      </c>
      <c r="E306" s="158">
        <f>Заходи!G261</f>
        <v>0</v>
      </c>
      <c r="F306" s="158">
        <f>Заходи!J261</f>
        <v>0</v>
      </c>
      <c r="G306" s="236">
        <f>Заходи!M261</f>
        <v>0</v>
      </c>
      <c r="H306" s="262"/>
    </row>
    <row r="307" spans="1:8" ht="18.75" x14ac:dyDescent="0.25">
      <c r="A307" s="440"/>
      <c r="B307" s="363" t="s">
        <v>152</v>
      </c>
      <c r="C307" s="104" t="s">
        <v>418</v>
      </c>
      <c r="D307" s="429" t="s">
        <v>203</v>
      </c>
      <c r="E307" s="172"/>
      <c r="F307" s="172">
        <v>992</v>
      </c>
      <c r="G307" s="253"/>
      <c r="H307" s="262"/>
    </row>
    <row r="308" spans="1:8" ht="37.5" x14ac:dyDescent="0.25">
      <c r="A308" s="440"/>
      <c r="B308" s="365"/>
      <c r="C308" s="104" t="s">
        <v>416</v>
      </c>
      <c r="D308" s="431"/>
      <c r="E308" s="167"/>
      <c r="F308" s="167">
        <v>20</v>
      </c>
      <c r="G308" s="243"/>
      <c r="H308" s="262"/>
    </row>
    <row r="309" spans="1:8" ht="39.75" customHeight="1" x14ac:dyDescent="0.25">
      <c r="A309" s="440"/>
      <c r="B309" s="102" t="s">
        <v>162</v>
      </c>
      <c r="C309" s="104" t="s">
        <v>417</v>
      </c>
      <c r="D309" s="107" t="s">
        <v>143</v>
      </c>
      <c r="E309" s="169"/>
      <c r="F309" s="169">
        <f t="shared" ref="F309" si="71">F306/F308</f>
        <v>0</v>
      </c>
      <c r="G309" s="249"/>
      <c r="H309" s="262"/>
    </row>
    <row r="310" spans="1:8" ht="56.25" x14ac:dyDescent="0.25">
      <c r="A310" s="441"/>
      <c r="B310" s="102" t="s">
        <v>153</v>
      </c>
      <c r="C310" s="104" t="s">
        <v>419</v>
      </c>
      <c r="D310" s="107" t="s">
        <v>165</v>
      </c>
      <c r="E310" s="162"/>
      <c r="F310" s="162">
        <f>F308/F307*100</f>
        <v>2.0161290322580645</v>
      </c>
      <c r="G310" s="235"/>
      <c r="H310" s="262"/>
    </row>
    <row r="311" spans="1:8" ht="37.5" x14ac:dyDescent="0.25">
      <c r="A311" s="439" t="s">
        <v>75</v>
      </c>
      <c r="B311" s="102" t="s">
        <v>157</v>
      </c>
      <c r="C311" s="103" t="s">
        <v>399</v>
      </c>
      <c r="D311" s="107" t="s">
        <v>143</v>
      </c>
      <c r="E311" s="158">
        <f>Заходи!G265</f>
        <v>0</v>
      </c>
      <c r="F311" s="158">
        <f>Заходи!J265</f>
        <v>0</v>
      </c>
      <c r="G311" s="236">
        <f>Заходи!M265</f>
        <v>0</v>
      </c>
      <c r="H311" s="262"/>
    </row>
    <row r="312" spans="1:8" ht="37.5" x14ac:dyDescent="0.25">
      <c r="A312" s="440"/>
      <c r="B312" s="132" t="s">
        <v>152</v>
      </c>
      <c r="C312" s="104" t="s">
        <v>416</v>
      </c>
      <c r="D312" s="108" t="s">
        <v>203</v>
      </c>
      <c r="E312" s="167">
        <v>0</v>
      </c>
      <c r="F312" s="167">
        <v>0</v>
      </c>
      <c r="G312" s="243"/>
      <c r="H312" s="262"/>
    </row>
    <row r="313" spans="1:8" ht="42" customHeight="1" x14ac:dyDescent="0.25">
      <c r="A313" s="440"/>
      <c r="B313" s="102" t="s">
        <v>162</v>
      </c>
      <c r="C313" s="104" t="s">
        <v>417</v>
      </c>
      <c r="D313" s="107" t="s">
        <v>143</v>
      </c>
      <c r="E313" s="169"/>
      <c r="F313" s="169"/>
      <c r="G313" s="249"/>
      <c r="H313" s="262"/>
    </row>
    <row r="314" spans="1:8" ht="18.75" x14ac:dyDescent="0.25">
      <c r="A314" s="441"/>
      <c r="B314" s="102" t="s">
        <v>153</v>
      </c>
      <c r="C314" s="80" t="s">
        <v>392</v>
      </c>
      <c r="D314" s="107" t="s">
        <v>165</v>
      </c>
      <c r="E314" s="162">
        <v>0</v>
      </c>
      <c r="F314" s="162"/>
      <c r="G314" s="235"/>
      <c r="H314" s="262"/>
    </row>
    <row r="315" spans="1:8" ht="19.5" x14ac:dyDescent="0.25">
      <c r="A315" s="90" t="s">
        <v>352</v>
      </c>
      <c r="B315" s="102"/>
      <c r="C315" s="115"/>
      <c r="D315" s="108"/>
      <c r="E315" s="155">
        <f>E317</f>
        <v>0</v>
      </c>
      <c r="F315" s="155">
        <f t="shared" ref="F315:G315" si="72">F317</f>
        <v>0</v>
      </c>
      <c r="G315" s="228">
        <f t="shared" si="72"/>
        <v>0</v>
      </c>
      <c r="H315" s="262"/>
    </row>
    <row r="316" spans="1:8" ht="37.5" x14ac:dyDescent="0.25">
      <c r="A316" s="80" t="s">
        <v>179</v>
      </c>
      <c r="B316" s="102"/>
      <c r="C316" s="103"/>
      <c r="D316" s="107"/>
      <c r="E316" s="156"/>
      <c r="F316" s="156"/>
      <c r="G316" s="229"/>
      <c r="H316" s="262"/>
    </row>
    <row r="317" spans="1:8" ht="39" x14ac:dyDescent="0.35">
      <c r="A317" s="88" t="s">
        <v>420</v>
      </c>
      <c r="B317" s="116"/>
      <c r="C317" s="117"/>
      <c r="D317" s="83"/>
      <c r="E317" s="157">
        <f>E318</f>
        <v>0</v>
      </c>
      <c r="F317" s="157">
        <f t="shared" ref="F317:G317" si="73">F318</f>
        <v>0</v>
      </c>
      <c r="G317" s="230">
        <f t="shared" si="73"/>
        <v>0</v>
      </c>
      <c r="H317" s="262"/>
    </row>
    <row r="318" spans="1:8" ht="18.75" x14ac:dyDescent="0.25">
      <c r="A318" s="442" t="s">
        <v>421</v>
      </c>
      <c r="B318" s="130" t="s">
        <v>157</v>
      </c>
      <c r="C318" s="91" t="s">
        <v>423</v>
      </c>
      <c r="D318" s="130" t="s">
        <v>143</v>
      </c>
      <c r="E318" s="158">
        <f>Заходи!G269</f>
        <v>0</v>
      </c>
      <c r="F318" s="158">
        <f>Заходи!J269</f>
        <v>0</v>
      </c>
      <c r="G318" s="236">
        <f>Заходи!M269</f>
        <v>0</v>
      </c>
      <c r="H318" s="262"/>
    </row>
    <row r="319" spans="1:8" ht="37.5" x14ac:dyDescent="0.25">
      <c r="A319" s="443"/>
      <c r="B319" s="132" t="s">
        <v>152</v>
      </c>
      <c r="C319" s="104" t="s">
        <v>422</v>
      </c>
      <c r="D319" s="108" t="s">
        <v>203</v>
      </c>
      <c r="E319" s="167"/>
      <c r="F319" s="167">
        <v>10</v>
      </c>
      <c r="G319" s="243"/>
      <c r="H319" s="262"/>
    </row>
    <row r="320" spans="1:8" ht="44.25" customHeight="1" x14ac:dyDescent="0.25">
      <c r="A320" s="443"/>
      <c r="B320" s="102" t="s">
        <v>162</v>
      </c>
      <c r="C320" s="141" t="s">
        <v>424</v>
      </c>
      <c r="D320" s="107" t="s">
        <v>143</v>
      </c>
      <c r="E320" s="169"/>
      <c r="F320" s="169"/>
      <c r="G320" s="249"/>
      <c r="H320" s="262"/>
    </row>
    <row r="321" spans="1:9" ht="37.5" x14ac:dyDescent="0.25">
      <c r="A321" s="444"/>
      <c r="B321" s="102" t="s">
        <v>153</v>
      </c>
      <c r="C321" s="80" t="s">
        <v>425</v>
      </c>
      <c r="D321" s="107" t="s">
        <v>165</v>
      </c>
      <c r="E321" s="162"/>
      <c r="F321" s="162"/>
      <c r="G321" s="235"/>
      <c r="H321" s="262"/>
    </row>
    <row r="322" spans="1:9" ht="39" x14ac:dyDescent="0.25">
      <c r="A322" s="90" t="s">
        <v>429</v>
      </c>
      <c r="B322" s="102"/>
      <c r="C322" s="115"/>
      <c r="D322" s="108"/>
      <c r="E322" s="275">
        <f>E324</f>
        <v>11839.22</v>
      </c>
      <c r="F322" s="155">
        <f t="shared" ref="F322:G322" si="74">F324</f>
        <v>4823.08</v>
      </c>
      <c r="G322" s="228">
        <f t="shared" si="74"/>
        <v>12319.32</v>
      </c>
      <c r="H322" s="262"/>
    </row>
    <row r="323" spans="1:9" ht="56.25" x14ac:dyDescent="0.25">
      <c r="A323" s="80" t="s">
        <v>426</v>
      </c>
      <c r="B323" s="102"/>
      <c r="C323" s="103"/>
      <c r="D323" s="107"/>
      <c r="E323" s="276"/>
      <c r="F323" s="156"/>
      <c r="G323" s="229"/>
      <c r="H323" s="262"/>
    </row>
    <row r="324" spans="1:9" ht="39" x14ac:dyDescent="0.35">
      <c r="A324" s="88" t="s">
        <v>427</v>
      </c>
      <c r="B324" s="116"/>
      <c r="C324" s="117"/>
      <c r="D324" s="83"/>
      <c r="E324" s="277">
        <f>E325+E374</f>
        <v>11839.22</v>
      </c>
      <c r="F324" s="157">
        <f t="shared" ref="F324:G324" si="75">F325+F374</f>
        <v>4823.08</v>
      </c>
      <c r="G324" s="230">
        <f t="shared" si="75"/>
        <v>12319.32</v>
      </c>
      <c r="H324" s="274">
        <f>G324/E324*100</f>
        <v>104.05516579639537</v>
      </c>
    </row>
    <row r="325" spans="1:9" ht="19.5" x14ac:dyDescent="0.35">
      <c r="A325" s="449" t="s">
        <v>138</v>
      </c>
      <c r="B325" s="450"/>
      <c r="C325" s="117"/>
      <c r="D325" s="83"/>
      <c r="E325" s="173">
        <f>E326+E330+E334+E338+E342+E346+E350+E354+E358+E362+E366+E370</f>
        <v>11839.22</v>
      </c>
      <c r="F325" s="173">
        <f t="shared" ref="F325:G325" si="76">F326+F330+F334+F338+F342+F346+F350+F354+F358+F362+F366+F370</f>
        <v>4823.08</v>
      </c>
      <c r="G325" s="254">
        <f t="shared" si="76"/>
        <v>12319.32</v>
      </c>
      <c r="H325" s="274">
        <f>G325/E325*100</f>
        <v>104.05516579639537</v>
      </c>
    </row>
    <row r="326" spans="1:9" ht="45" customHeight="1" x14ac:dyDescent="0.25">
      <c r="A326" s="448" t="s">
        <v>78</v>
      </c>
      <c r="B326" s="130" t="s">
        <v>157</v>
      </c>
      <c r="C326" s="77" t="s">
        <v>454</v>
      </c>
      <c r="D326" s="130" t="s">
        <v>143</v>
      </c>
      <c r="E326" s="158">
        <f>Заходи!G281</f>
        <v>6.5</v>
      </c>
      <c r="F326" s="158">
        <f>Заходи!J281</f>
        <v>8.3000000000000007</v>
      </c>
      <c r="G326" s="236">
        <f>Заходи!M281</f>
        <v>5.2</v>
      </c>
      <c r="H326" s="274">
        <f>G326/E326*100</f>
        <v>80</v>
      </c>
      <c r="I326" s="479" t="s">
        <v>702</v>
      </c>
    </row>
    <row r="327" spans="1:9" ht="43.5" customHeight="1" x14ac:dyDescent="0.3">
      <c r="A327" s="448"/>
      <c r="B327" s="132" t="s">
        <v>152</v>
      </c>
      <c r="C327" s="142" t="s">
        <v>451</v>
      </c>
      <c r="D327" s="100" t="s">
        <v>286</v>
      </c>
      <c r="E327" s="167">
        <v>12</v>
      </c>
      <c r="F327" s="167">
        <v>12</v>
      </c>
      <c r="G327" s="243">
        <v>12</v>
      </c>
      <c r="H327" s="262"/>
      <c r="I327" s="479"/>
    </row>
    <row r="328" spans="1:9" ht="18.75" x14ac:dyDescent="0.3">
      <c r="A328" s="448"/>
      <c r="B328" s="102" t="s">
        <v>162</v>
      </c>
      <c r="C328" s="143" t="s">
        <v>453</v>
      </c>
      <c r="D328" s="100" t="s">
        <v>143</v>
      </c>
      <c r="E328" s="164">
        <f>E326/E327</f>
        <v>0.54166666666666663</v>
      </c>
      <c r="F328" s="164">
        <f t="shared" ref="F328:G328" si="77">F326/F327</f>
        <v>0.69166666666666676</v>
      </c>
      <c r="G328" s="238">
        <f t="shared" si="77"/>
        <v>0.43333333333333335</v>
      </c>
      <c r="H328" s="262"/>
      <c r="I328" s="479"/>
    </row>
    <row r="329" spans="1:9" ht="18.75" x14ac:dyDescent="0.25">
      <c r="A329" s="448"/>
      <c r="B329" s="102" t="s">
        <v>153</v>
      </c>
      <c r="C329" s="80" t="s">
        <v>452</v>
      </c>
      <c r="D329" s="100" t="s">
        <v>165</v>
      </c>
      <c r="E329" s="162">
        <v>100</v>
      </c>
      <c r="F329" s="162">
        <v>100</v>
      </c>
      <c r="G329" s="235">
        <v>100</v>
      </c>
      <c r="H329" s="262"/>
      <c r="I329" s="479"/>
    </row>
    <row r="330" spans="1:9" ht="37.5" x14ac:dyDescent="0.25">
      <c r="A330" s="448" t="s">
        <v>79</v>
      </c>
      <c r="B330" s="130" t="s">
        <v>157</v>
      </c>
      <c r="C330" s="77" t="s">
        <v>455</v>
      </c>
      <c r="D330" s="130" t="s">
        <v>143</v>
      </c>
      <c r="E330" s="158">
        <f>Заходи!G285</f>
        <v>0</v>
      </c>
      <c r="F330" s="158">
        <f>Заходи!J285</f>
        <v>0</v>
      </c>
      <c r="G330" s="236">
        <f>Заходи!M285</f>
        <v>0</v>
      </c>
      <c r="H330" s="262"/>
    </row>
    <row r="331" spans="1:9" ht="18.75" x14ac:dyDescent="0.25">
      <c r="A331" s="448"/>
      <c r="B331" s="132" t="s">
        <v>152</v>
      </c>
      <c r="C331" s="104" t="s">
        <v>456</v>
      </c>
      <c r="D331" s="100" t="s">
        <v>203</v>
      </c>
      <c r="E331" s="163">
        <v>0</v>
      </c>
      <c r="F331" s="163">
        <v>4</v>
      </c>
      <c r="G331" s="237"/>
      <c r="H331" s="262"/>
    </row>
    <row r="332" spans="1:9" ht="18.75" x14ac:dyDescent="0.3">
      <c r="A332" s="448"/>
      <c r="B332" s="102" t="s">
        <v>162</v>
      </c>
      <c r="C332" s="144" t="s">
        <v>457</v>
      </c>
      <c r="D332" s="100" t="s">
        <v>143</v>
      </c>
      <c r="E332" s="131"/>
      <c r="F332" s="131"/>
      <c r="G332" s="239"/>
      <c r="H332" s="262"/>
    </row>
    <row r="333" spans="1:9" ht="18.75" x14ac:dyDescent="0.25">
      <c r="A333" s="448"/>
      <c r="B333" s="102" t="s">
        <v>153</v>
      </c>
      <c r="C333" s="105" t="s">
        <v>364</v>
      </c>
      <c r="D333" s="100" t="s">
        <v>165</v>
      </c>
      <c r="E333" s="162">
        <v>0</v>
      </c>
      <c r="F333" s="162">
        <v>100</v>
      </c>
      <c r="G333" s="235"/>
      <c r="H333" s="262"/>
    </row>
    <row r="334" spans="1:9" ht="18.75" x14ac:dyDescent="0.25">
      <c r="A334" s="445" t="s">
        <v>80</v>
      </c>
      <c r="B334" s="130" t="s">
        <v>157</v>
      </c>
      <c r="C334" s="77" t="s">
        <v>458</v>
      </c>
      <c r="D334" s="130" t="s">
        <v>143</v>
      </c>
      <c r="E334" s="158">
        <f>Заходи!G289</f>
        <v>1</v>
      </c>
      <c r="F334" s="158">
        <f>Заходи!J289</f>
        <v>0.51</v>
      </c>
      <c r="G334" s="236">
        <f>Заходи!M289</f>
        <v>0.5</v>
      </c>
      <c r="H334" s="274">
        <f>G334/E334*100</f>
        <v>50</v>
      </c>
    </row>
    <row r="335" spans="1:9" ht="37.5" x14ac:dyDescent="0.25">
      <c r="A335" s="446"/>
      <c r="B335" s="132" t="s">
        <v>152</v>
      </c>
      <c r="C335" s="104" t="s">
        <v>460</v>
      </c>
      <c r="D335" s="101" t="s">
        <v>459</v>
      </c>
      <c r="E335" s="159">
        <v>3350</v>
      </c>
      <c r="F335" s="159">
        <v>3350</v>
      </c>
      <c r="G335" s="232">
        <v>3350</v>
      </c>
      <c r="H335" s="262"/>
    </row>
    <row r="336" spans="1:9" ht="18.75" x14ac:dyDescent="0.3">
      <c r="A336" s="446"/>
      <c r="B336" s="102" t="s">
        <v>162</v>
      </c>
      <c r="C336" s="145" t="s">
        <v>461</v>
      </c>
      <c r="D336" s="100" t="s">
        <v>143</v>
      </c>
      <c r="E336" s="161">
        <f>E334/E335*100</f>
        <v>2.9850746268656716E-2</v>
      </c>
      <c r="F336" s="161">
        <f t="shared" ref="F336" si="78">F334/F335</f>
        <v>1.5223880597014925E-4</v>
      </c>
      <c r="G336" s="234">
        <f>G334/G335*100</f>
        <v>1.4925373134328358E-2</v>
      </c>
      <c r="H336" s="262"/>
    </row>
    <row r="337" spans="1:9" ht="18.75" x14ac:dyDescent="0.25">
      <c r="A337" s="447"/>
      <c r="B337" s="102" t="s">
        <v>153</v>
      </c>
      <c r="C337" s="80" t="s">
        <v>364</v>
      </c>
      <c r="D337" s="100" t="s">
        <v>165</v>
      </c>
      <c r="E337" s="162">
        <v>100</v>
      </c>
      <c r="F337" s="162">
        <v>100</v>
      </c>
      <c r="G337" s="235">
        <v>100</v>
      </c>
      <c r="H337" s="262"/>
    </row>
    <row r="338" spans="1:9" ht="37.5" x14ac:dyDescent="0.25">
      <c r="A338" s="448" t="s">
        <v>81</v>
      </c>
      <c r="B338" s="130" t="s">
        <v>157</v>
      </c>
      <c r="C338" s="77" t="s">
        <v>462</v>
      </c>
      <c r="D338" s="130" t="s">
        <v>143</v>
      </c>
      <c r="E338" s="158">
        <f>Заходи!G293</f>
        <v>248</v>
      </c>
      <c r="F338" s="158">
        <f>Заходи!J293</f>
        <v>247.6</v>
      </c>
      <c r="G338" s="236">
        <f>Заходи!M293</f>
        <v>242.73</v>
      </c>
      <c r="H338" s="274">
        <f>G338/E338*100</f>
        <v>97.875</v>
      </c>
    </row>
    <row r="339" spans="1:9" ht="18.75" x14ac:dyDescent="0.25">
      <c r="A339" s="448"/>
      <c r="B339" s="132" t="s">
        <v>152</v>
      </c>
      <c r="C339" s="104" t="s">
        <v>463</v>
      </c>
      <c r="D339" s="101" t="s">
        <v>203</v>
      </c>
      <c r="E339" s="163">
        <v>59</v>
      </c>
      <c r="F339" s="163">
        <v>118</v>
      </c>
      <c r="G339" s="237">
        <v>59</v>
      </c>
      <c r="H339" s="262"/>
    </row>
    <row r="340" spans="1:9" ht="18.75" x14ac:dyDescent="0.25">
      <c r="A340" s="448"/>
      <c r="B340" s="102" t="s">
        <v>162</v>
      </c>
      <c r="C340" s="104" t="s">
        <v>464</v>
      </c>
      <c r="D340" s="100" t="s">
        <v>143</v>
      </c>
      <c r="E340" s="131">
        <f>E338/E339</f>
        <v>4.2033898305084749</v>
      </c>
      <c r="F340" s="131">
        <f t="shared" ref="F340:G340" si="79">F338/F339</f>
        <v>2.0983050847457627</v>
      </c>
      <c r="G340" s="239">
        <f t="shared" si="79"/>
        <v>4.1140677966101693</v>
      </c>
      <c r="H340" s="262"/>
    </row>
    <row r="341" spans="1:9" ht="18.75" x14ac:dyDescent="0.25">
      <c r="A341" s="448"/>
      <c r="B341" s="102" t="s">
        <v>153</v>
      </c>
      <c r="C341" s="80" t="s">
        <v>364</v>
      </c>
      <c r="D341" s="100" t="s">
        <v>165</v>
      </c>
      <c r="E341" s="162">
        <v>100</v>
      </c>
      <c r="F341" s="162">
        <v>100</v>
      </c>
      <c r="G341" s="235">
        <v>100</v>
      </c>
      <c r="H341" s="262"/>
    </row>
    <row r="342" spans="1:9" ht="37.5" x14ac:dyDescent="0.25">
      <c r="A342" s="448" t="s">
        <v>82</v>
      </c>
      <c r="B342" s="130" t="s">
        <v>157</v>
      </c>
      <c r="C342" s="77" t="s">
        <v>465</v>
      </c>
      <c r="D342" s="130" t="s">
        <v>143</v>
      </c>
      <c r="E342" s="158">
        <f>Заходи!G297</f>
        <v>335</v>
      </c>
      <c r="F342" s="158">
        <f>Заходи!J297</f>
        <v>334.53</v>
      </c>
      <c r="G342" s="236">
        <f>Заходи!M297</f>
        <v>273.39999999999998</v>
      </c>
      <c r="H342" s="274">
        <f>G342/E342*100</f>
        <v>81.611940298507463</v>
      </c>
      <c r="I342" s="481" t="s">
        <v>703</v>
      </c>
    </row>
    <row r="343" spans="1:9" ht="18.75" x14ac:dyDescent="0.25">
      <c r="A343" s="448"/>
      <c r="B343" s="132" t="s">
        <v>152</v>
      </c>
      <c r="C343" s="104" t="s">
        <v>466</v>
      </c>
      <c r="D343" s="100" t="s">
        <v>203</v>
      </c>
      <c r="E343" s="131">
        <v>35</v>
      </c>
      <c r="F343" s="131">
        <v>71</v>
      </c>
      <c r="G343" s="239">
        <v>35</v>
      </c>
      <c r="H343" s="262"/>
      <c r="I343" s="481"/>
    </row>
    <row r="344" spans="1:9" ht="18.75" x14ac:dyDescent="0.25">
      <c r="A344" s="448"/>
      <c r="B344" s="102" t="s">
        <v>162</v>
      </c>
      <c r="C344" s="104" t="s">
        <v>467</v>
      </c>
      <c r="D344" s="109" t="s">
        <v>143</v>
      </c>
      <c r="E344" s="131">
        <f>E342/E343</f>
        <v>9.5714285714285712</v>
      </c>
      <c r="F344" s="131">
        <f t="shared" ref="F344:G344" si="80">F342/F343</f>
        <v>4.7116901408450698</v>
      </c>
      <c r="G344" s="239">
        <f t="shared" si="80"/>
        <v>7.8114285714285705</v>
      </c>
      <c r="H344" s="262"/>
      <c r="I344" s="481"/>
    </row>
    <row r="345" spans="1:9" ht="18.75" x14ac:dyDescent="0.25">
      <c r="A345" s="448"/>
      <c r="B345" s="102" t="s">
        <v>153</v>
      </c>
      <c r="C345" s="80" t="s">
        <v>364</v>
      </c>
      <c r="D345" s="100" t="s">
        <v>165</v>
      </c>
      <c r="E345" s="162">
        <v>100</v>
      </c>
      <c r="F345" s="162">
        <v>100</v>
      </c>
      <c r="G345" s="235">
        <v>100</v>
      </c>
      <c r="H345" s="262"/>
      <c r="I345" s="481"/>
    </row>
    <row r="346" spans="1:9" ht="37.5" x14ac:dyDescent="0.25">
      <c r="A346" s="445" t="s">
        <v>83</v>
      </c>
      <c r="B346" s="130" t="s">
        <v>157</v>
      </c>
      <c r="C346" s="77" t="s">
        <v>468</v>
      </c>
      <c r="D346" s="130" t="s">
        <v>143</v>
      </c>
      <c r="E346" s="158">
        <f>Заходи!G301</f>
        <v>0</v>
      </c>
      <c r="F346" s="158">
        <f>Заходи!J301</f>
        <v>0</v>
      </c>
      <c r="G346" s="236">
        <f>Заходи!M301</f>
        <v>0</v>
      </c>
      <c r="H346" s="262"/>
    </row>
    <row r="347" spans="1:9" ht="18.75" x14ac:dyDescent="0.25">
      <c r="A347" s="446"/>
      <c r="B347" s="132" t="s">
        <v>152</v>
      </c>
      <c r="C347" s="104" t="s">
        <v>469</v>
      </c>
      <c r="D347" s="101" t="s">
        <v>203</v>
      </c>
      <c r="E347" s="159">
        <v>0</v>
      </c>
      <c r="F347" s="159">
        <v>1</v>
      </c>
      <c r="G347" s="232"/>
      <c r="H347" s="262"/>
    </row>
    <row r="348" spans="1:9" ht="18.75" x14ac:dyDescent="0.25">
      <c r="A348" s="446"/>
      <c r="B348" s="102" t="s">
        <v>162</v>
      </c>
      <c r="C348" s="104" t="s">
        <v>470</v>
      </c>
      <c r="D348" s="100" t="s">
        <v>143</v>
      </c>
      <c r="E348" s="161"/>
      <c r="F348" s="161">
        <f t="shared" ref="F348" si="81">F346/F347</f>
        <v>0</v>
      </c>
      <c r="G348" s="234"/>
      <c r="H348" s="262"/>
    </row>
    <row r="349" spans="1:9" ht="18.75" x14ac:dyDescent="0.25">
      <c r="A349" s="447"/>
      <c r="B349" s="102" t="s">
        <v>153</v>
      </c>
      <c r="C349" s="80" t="s">
        <v>364</v>
      </c>
      <c r="D349" s="100" t="s">
        <v>165</v>
      </c>
      <c r="E349" s="162">
        <v>0</v>
      </c>
      <c r="F349" s="162">
        <v>100</v>
      </c>
      <c r="G349" s="235"/>
      <c r="H349" s="262"/>
    </row>
    <row r="350" spans="1:9" ht="18.75" x14ac:dyDescent="0.25">
      <c r="A350" s="448" t="s">
        <v>84</v>
      </c>
      <c r="B350" s="130" t="s">
        <v>157</v>
      </c>
      <c r="C350" s="77" t="s">
        <v>471</v>
      </c>
      <c r="D350" s="130" t="s">
        <v>143</v>
      </c>
      <c r="E350" s="158">
        <f>Заходи!G305</f>
        <v>683.35</v>
      </c>
      <c r="F350" s="158">
        <f>Заходи!J305</f>
        <v>683.35</v>
      </c>
      <c r="G350" s="236">
        <f>Заходи!M305</f>
        <v>683.35</v>
      </c>
      <c r="H350" s="274">
        <f>G350/E350*100</f>
        <v>100</v>
      </c>
    </row>
    <row r="351" spans="1:9" ht="18.75" x14ac:dyDescent="0.25">
      <c r="A351" s="448"/>
      <c r="B351" s="132" t="s">
        <v>152</v>
      </c>
      <c r="C351" s="104" t="s">
        <v>472</v>
      </c>
      <c r="D351" s="101" t="s">
        <v>203</v>
      </c>
      <c r="E351" s="163">
        <v>5</v>
      </c>
      <c r="F351" s="163">
        <v>12</v>
      </c>
      <c r="G351" s="237">
        <v>4.5</v>
      </c>
      <c r="H351" s="262"/>
    </row>
    <row r="352" spans="1:9" ht="18.75" x14ac:dyDescent="0.25">
      <c r="A352" s="448"/>
      <c r="B352" s="102" t="s">
        <v>162</v>
      </c>
      <c r="C352" s="104" t="s">
        <v>473</v>
      </c>
      <c r="D352" s="100" t="s">
        <v>143</v>
      </c>
      <c r="E352" s="131">
        <f>E350/E351</f>
        <v>136.67000000000002</v>
      </c>
      <c r="F352" s="131">
        <f t="shared" ref="F352" si="82">F350/F351</f>
        <v>56.945833333333333</v>
      </c>
      <c r="G352" s="239">
        <f>G350/G351</f>
        <v>151.85555555555555</v>
      </c>
      <c r="H352" s="262"/>
    </row>
    <row r="353" spans="1:9" ht="18.75" x14ac:dyDescent="0.25">
      <c r="A353" s="448"/>
      <c r="B353" s="102" t="s">
        <v>153</v>
      </c>
      <c r="C353" s="80" t="s">
        <v>364</v>
      </c>
      <c r="D353" s="100" t="s">
        <v>165</v>
      </c>
      <c r="E353" s="162">
        <v>100</v>
      </c>
      <c r="F353" s="162">
        <v>100</v>
      </c>
      <c r="G353" s="235">
        <v>100</v>
      </c>
      <c r="H353" s="262"/>
    </row>
    <row r="354" spans="1:9" ht="18.75" x14ac:dyDescent="0.25">
      <c r="A354" s="448" t="s">
        <v>85</v>
      </c>
      <c r="B354" s="130" t="s">
        <v>157</v>
      </c>
      <c r="C354" s="77" t="s">
        <v>475</v>
      </c>
      <c r="D354" s="130" t="s">
        <v>143</v>
      </c>
      <c r="E354" s="158">
        <f>Заходи!G309</f>
        <v>41</v>
      </c>
      <c r="F354" s="158">
        <f>Заходи!J309</f>
        <v>40.049999999999997</v>
      </c>
      <c r="G354" s="236">
        <f>Заходи!M309</f>
        <v>40.049999999999997</v>
      </c>
      <c r="H354" s="274">
        <f>G354/E354*100</f>
        <v>97.682926829268297</v>
      </c>
    </row>
    <row r="355" spans="1:9" ht="18.75" x14ac:dyDescent="0.25">
      <c r="A355" s="448"/>
      <c r="B355" s="132" t="s">
        <v>152</v>
      </c>
      <c r="C355" s="104" t="s">
        <v>469</v>
      </c>
      <c r="D355" s="100" t="s">
        <v>203</v>
      </c>
      <c r="E355" s="171">
        <v>11</v>
      </c>
      <c r="F355" s="171">
        <v>9</v>
      </c>
      <c r="G355" s="251">
        <v>11</v>
      </c>
      <c r="H355" s="262"/>
    </row>
    <row r="356" spans="1:9" ht="18.75" x14ac:dyDescent="0.25">
      <c r="A356" s="448"/>
      <c r="B356" s="102" t="s">
        <v>162</v>
      </c>
      <c r="C356" s="104" t="s">
        <v>474</v>
      </c>
      <c r="D356" s="99" t="s">
        <v>143</v>
      </c>
      <c r="E356" s="131">
        <f>E354/E355</f>
        <v>3.7272727272727271</v>
      </c>
      <c r="F356" s="131">
        <f t="shared" ref="F356:G356" si="83">F354/F355</f>
        <v>4.4499999999999993</v>
      </c>
      <c r="G356" s="239">
        <f t="shared" si="83"/>
        <v>3.6409090909090907</v>
      </c>
      <c r="H356" s="262"/>
    </row>
    <row r="357" spans="1:9" ht="18.75" x14ac:dyDescent="0.25">
      <c r="A357" s="448"/>
      <c r="B357" s="102" t="s">
        <v>153</v>
      </c>
      <c r="C357" s="105" t="s">
        <v>364</v>
      </c>
      <c r="D357" s="100" t="s">
        <v>165</v>
      </c>
      <c r="E357" s="162">
        <v>100</v>
      </c>
      <c r="F357" s="162">
        <v>100</v>
      </c>
      <c r="G357" s="235">
        <v>100</v>
      </c>
      <c r="H357" s="262"/>
    </row>
    <row r="358" spans="1:9" ht="18.75" x14ac:dyDescent="0.25">
      <c r="A358" s="445" t="s">
        <v>86</v>
      </c>
      <c r="B358" s="130" t="s">
        <v>157</v>
      </c>
      <c r="C358" s="77" t="s">
        <v>476</v>
      </c>
      <c r="D358" s="130" t="s">
        <v>143</v>
      </c>
      <c r="E358" s="158">
        <f>Заходи!G313</f>
        <v>62</v>
      </c>
      <c r="F358" s="158">
        <f>Заходи!J313</f>
        <v>62</v>
      </c>
      <c r="G358" s="236">
        <f>Заходи!M313</f>
        <v>59.24</v>
      </c>
      <c r="H358" s="274">
        <f>G358/E358*100</f>
        <v>95.548387096774206</v>
      </c>
    </row>
    <row r="359" spans="1:9" ht="37.5" x14ac:dyDescent="0.25">
      <c r="A359" s="446"/>
      <c r="B359" s="132" t="s">
        <v>152</v>
      </c>
      <c r="C359" s="104" t="s">
        <v>477</v>
      </c>
      <c r="D359" s="101" t="s">
        <v>286</v>
      </c>
      <c r="E359" s="167">
        <v>12</v>
      </c>
      <c r="F359" s="167">
        <v>12</v>
      </c>
      <c r="G359" s="243">
        <v>12</v>
      </c>
      <c r="H359" s="262"/>
    </row>
    <row r="360" spans="1:9" ht="37.5" x14ac:dyDescent="0.25">
      <c r="A360" s="446"/>
      <c r="B360" s="102" t="s">
        <v>162</v>
      </c>
      <c r="C360" s="104" t="s">
        <v>478</v>
      </c>
      <c r="D360" s="100" t="s">
        <v>143</v>
      </c>
      <c r="E360" s="161">
        <f>E358/E359</f>
        <v>5.166666666666667</v>
      </c>
      <c r="F360" s="161">
        <f t="shared" ref="F360:G360" si="84">F358/F359</f>
        <v>5.166666666666667</v>
      </c>
      <c r="G360" s="234">
        <f t="shared" si="84"/>
        <v>4.9366666666666665</v>
      </c>
      <c r="H360" s="262"/>
    </row>
    <row r="361" spans="1:9" ht="18.75" x14ac:dyDescent="0.25">
      <c r="A361" s="447"/>
      <c r="B361" s="102" t="s">
        <v>153</v>
      </c>
      <c r="C361" s="80" t="s">
        <v>479</v>
      </c>
      <c r="D361" s="100" t="s">
        <v>165</v>
      </c>
      <c r="E361" s="162">
        <v>100</v>
      </c>
      <c r="F361" s="162">
        <v>100</v>
      </c>
      <c r="G361" s="235">
        <v>100</v>
      </c>
      <c r="H361" s="262"/>
    </row>
    <row r="362" spans="1:9" ht="18.75" x14ac:dyDescent="0.25">
      <c r="A362" s="445" t="s">
        <v>87</v>
      </c>
      <c r="B362" s="130" t="s">
        <v>157</v>
      </c>
      <c r="C362" s="77" t="s">
        <v>480</v>
      </c>
      <c r="D362" s="130" t="s">
        <v>143</v>
      </c>
      <c r="E362" s="158">
        <f>Заходи!G317</f>
        <v>10462.369999999999</v>
      </c>
      <c r="F362" s="158">
        <f>Заходи!J317</f>
        <v>3446.74</v>
      </c>
      <c r="G362" s="236">
        <f>Заходи!M317</f>
        <v>11014.85</v>
      </c>
      <c r="H362" s="274">
        <f>G362/E362*100</f>
        <v>105.28063909037819</v>
      </c>
      <c r="I362" s="481"/>
    </row>
    <row r="363" spans="1:9" ht="18.75" x14ac:dyDescent="0.25">
      <c r="A363" s="446"/>
      <c r="B363" s="132" t="s">
        <v>152</v>
      </c>
      <c r="C363" s="104" t="s">
        <v>481</v>
      </c>
      <c r="D363" s="108" t="s">
        <v>203</v>
      </c>
      <c r="E363" s="167">
        <v>20</v>
      </c>
      <c r="F363" s="167">
        <v>25</v>
      </c>
      <c r="G363" s="243">
        <v>20</v>
      </c>
      <c r="H363" s="262"/>
      <c r="I363" s="481"/>
    </row>
    <row r="364" spans="1:9" ht="18.75" x14ac:dyDescent="0.25">
      <c r="A364" s="446"/>
      <c r="B364" s="102" t="s">
        <v>162</v>
      </c>
      <c r="C364" s="104" t="s">
        <v>482</v>
      </c>
      <c r="D364" s="107" t="s">
        <v>143</v>
      </c>
      <c r="E364" s="164">
        <f>E362/E363</f>
        <v>523.11849999999993</v>
      </c>
      <c r="F364" s="164">
        <f t="shared" ref="F364" si="85">F362/F363</f>
        <v>137.86959999999999</v>
      </c>
      <c r="G364" s="238">
        <f>G362/G363</f>
        <v>550.74250000000006</v>
      </c>
      <c r="H364" s="262"/>
      <c r="I364" s="481"/>
    </row>
    <row r="365" spans="1:9" ht="18.75" x14ac:dyDescent="0.25">
      <c r="A365" s="447"/>
      <c r="B365" s="102" t="s">
        <v>153</v>
      </c>
      <c r="C365" s="80" t="s">
        <v>483</v>
      </c>
      <c r="D365" s="107" t="s">
        <v>165</v>
      </c>
      <c r="E365" s="162">
        <v>100</v>
      </c>
      <c r="F365" s="162">
        <v>100</v>
      </c>
      <c r="G365" s="235">
        <v>100</v>
      </c>
      <c r="H365" s="262"/>
      <c r="I365" s="481"/>
    </row>
    <row r="366" spans="1:9" ht="18.75" x14ac:dyDescent="0.25">
      <c r="A366" s="448" t="s">
        <v>88</v>
      </c>
      <c r="B366" s="130" t="s">
        <v>157</v>
      </c>
      <c r="C366" s="77" t="s">
        <v>484</v>
      </c>
      <c r="D366" s="130" t="s">
        <v>143</v>
      </c>
      <c r="E366" s="158">
        <f>Заходи!G321</f>
        <v>0</v>
      </c>
      <c r="F366" s="158">
        <f>Заходи!J321</f>
        <v>0</v>
      </c>
      <c r="G366" s="236">
        <f>Заходи!M321</f>
        <v>0</v>
      </c>
      <c r="H366" s="262"/>
    </row>
    <row r="367" spans="1:9" ht="18.75" x14ac:dyDescent="0.25">
      <c r="A367" s="448"/>
      <c r="B367" s="132" t="s">
        <v>152</v>
      </c>
      <c r="C367" s="104" t="s">
        <v>485</v>
      </c>
      <c r="D367" s="108" t="s">
        <v>203</v>
      </c>
      <c r="E367" s="163">
        <v>0</v>
      </c>
      <c r="F367" s="163">
        <v>1</v>
      </c>
      <c r="G367" s="237">
        <v>0</v>
      </c>
      <c r="H367" s="262"/>
    </row>
    <row r="368" spans="1:9" ht="18.75" x14ac:dyDescent="0.25">
      <c r="A368" s="448"/>
      <c r="B368" s="102" t="s">
        <v>162</v>
      </c>
      <c r="C368" s="104" t="s">
        <v>486</v>
      </c>
      <c r="D368" s="107" t="s">
        <v>143</v>
      </c>
      <c r="E368" s="131"/>
      <c r="F368" s="131">
        <f t="shared" ref="F368" si="86">F366/F367</f>
        <v>0</v>
      </c>
      <c r="G368" s="239"/>
      <c r="H368" s="262"/>
    </row>
    <row r="369" spans="1:8" ht="18.75" x14ac:dyDescent="0.25">
      <c r="A369" s="448"/>
      <c r="B369" s="102" t="s">
        <v>153</v>
      </c>
      <c r="C369" s="80" t="s">
        <v>364</v>
      </c>
      <c r="D369" s="107" t="s">
        <v>165</v>
      </c>
      <c r="E369" s="162"/>
      <c r="F369" s="162">
        <v>100</v>
      </c>
      <c r="G369" s="235"/>
      <c r="H369" s="262"/>
    </row>
    <row r="370" spans="1:8" ht="37.5" x14ac:dyDescent="0.25">
      <c r="A370" s="448" t="s">
        <v>89</v>
      </c>
      <c r="B370" s="130" t="s">
        <v>157</v>
      </c>
      <c r="C370" s="77" t="s">
        <v>487</v>
      </c>
      <c r="D370" s="130" t="s">
        <v>143</v>
      </c>
      <c r="E370" s="158">
        <f>Заходи!G325</f>
        <v>0</v>
      </c>
      <c r="F370" s="158">
        <f>Заходи!J325</f>
        <v>0</v>
      </c>
      <c r="G370" s="236">
        <f>Заходи!M325</f>
        <v>0</v>
      </c>
      <c r="H370" s="262"/>
    </row>
    <row r="371" spans="1:8" ht="18.75" x14ac:dyDescent="0.25">
      <c r="A371" s="448"/>
      <c r="B371" s="132" t="s">
        <v>152</v>
      </c>
      <c r="C371" s="104" t="s">
        <v>488</v>
      </c>
      <c r="D371" s="107" t="s">
        <v>203</v>
      </c>
      <c r="E371" s="171"/>
      <c r="F371" s="171">
        <v>1</v>
      </c>
      <c r="G371" s="251"/>
      <c r="H371" s="262"/>
    </row>
    <row r="372" spans="1:8" ht="18.75" x14ac:dyDescent="0.25">
      <c r="A372" s="448"/>
      <c r="B372" s="102" t="s">
        <v>162</v>
      </c>
      <c r="C372" s="104" t="s">
        <v>489</v>
      </c>
      <c r="D372" s="106" t="s">
        <v>490</v>
      </c>
      <c r="E372" s="131"/>
      <c r="F372" s="131">
        <f>F370/F371</f>
        <v>0</v>
      </c>
      <c r="G372" s="239"/>
      <c r="H372" s="262"/>
    </row>
    <row r="373" spans="1:8" ht="18.75" x14ac:dyDescent="0.25">
      <c r="A373" s="448"/>
      <c r="B373" s="102" t="s">
        <v>153</v>
      </c>
      <c r="C373" s="105" t="s">
        <v>364</v>
      </c>
      <c r="D373" s="107" t="s">
        <v>165</v>
      </c>
      <c r="E373" s="162"/>
      <c r="F373" s="162">
        <v>100</v>
      </c>
      <c r="G373" s="235"/>
      <c r="H373" s="262"/>
    </row>
    <row r="374" spans="1:8" ht="39" customHeight="1" x14ac:dyDescent="0.25">
      <c r="A374" s="466" t="s">
        <v>430</v>
      </c>
      <c r="B374" s="467"/>
      <c r="C374" s="105"/>
      <c r="D374" s="107"/>
      <c r="E374" s="174">
        <f>E375</f>
        <v>0</v>
      </c>
      <c r="F374" s="174">
        <f t="shared" ref="F374:G374" si="87">F375</f>
        <v>0</v>
      </c>
      <c r="G374" s="255">
        <f t="shared" si="87"/>
        <v>0</v>
      </c>
      <c r="H374" s="262"/>
    </row>
    <row r="375" spans="1:8" ht="39" x14ac:dyDescent="0.25">
      <c r="A375" s="146" t="s">
        <v>428</v>
      </c>
      <c r="B375" s="79"/>
      <c r="C375" s="85"/>
      <c r="D375" s="79"/>
      <c r="E375" s="175">
        <f>E376+E387+E407+E421</f>
        <v>0</v>
      </c>
      <c r="F375" s="175">
        <f>F376+F387+F407+F421</f>
        <v>0</v>
      </c>
      <c r="G375" s="256">
        <f>G377+G388+G408+G421</f>
        <v>0</v>
      </c>
      <c r="H375" s="262"/>
    </row>
    <row r="376" spans="1:8" ht="19.5" customHeight="1" x14ac:dyDescent="0.25">
      <c r="A376" s="439" t="s">
        <v>104</v>
      </c>
      <c r="B376" s="463" t="s">
        <v>157</v>
      </c>
      <c r="C376" s="89" t="s">
        <v>15</v>
      </c>
      <c r="D376" s="129"/>
      <c r="E376" s="176">
        <f>E377+E378+E379</f>
        <v>0</v>
      </c>
      <c r="F376" s="176">
        <f t="shared" ref="F376:G376" si="88">F377+F378+F379</f>
        <v>0</v>
      </c>
      <c r="G376" s="257">
        <f t="shared" si="88"/>
        <v>0</v>
      </c>
      <c r="H376" s="262"/>
    </row>
    <row r="377" spans="1:8" ht="37.5" x14ac:dyDescent="0.25">
      <c r="A377" s="440"/>
      <c r="B377" s="464"/>
      <c r="C377" s="91" t="s">
        <v>441</v>
      </c>
      <c r="D377" s="463" t="s">
        <v>143</v>
      </c>
      <c r="E377" s="158"/>
      <c r="F377" s="158">
        <v>0</v>
      </c>
      <c r="G377" s="236">
        <f>Заходи!M333</f>
        <v>0</v>
      </c>
      <c r="H377" s="262"/>
    </row>
    <row r="378" spans="1:8" ht="37.5" x14ac:dyDescent="0.25">
      <c r="A378" s="440"/>
      <c r="B378" s="464"/>
      <c r="C378" s="91" t="s">
        <v>442</v>
      </c>
      <c r="D378" s="464"/>
      <c r="E378" s="158"/>
      <c r="F378" s="158">
        <v>0</v>
      </c>
      <c r="G378" s="236"/>
      <c r="H378" s="262"/>
    </row>
    <row r="379" spans="1:8" ht="37.5" x14ac:dyDescent="0.25">
      <c r="A379" s="440"/>
      <c r="B379" s="465"/>
      <c r="C379" s="91" t="s">
        <v>443</v>
      </c>
      <c r="D379" s="465"/>
      <c r="E379" s="158"/>
      <c r="F379" s="158">
        <v>0</v>
      </c>
      <c r="G379" s="236"/>
      <c r="H379" s="262"/>
    </row>
    <row r="380" spans="1:8" ht="37.5" x14ac:dyDescent="0.25">
      <c r="A380" s="440"/>
      <c r="B380" s="363" t="s">
        <v>152</v>
      </c>
      <c r="C380" s="104" t="s">
        <v>446</v>
      </c>
      <c r="D380" s="429" t="s">
        <v>203</v>
      </c>
      <c r="E380" s="159"/>
      <c r="F380" s="159"/>
      <c r="G380" s="232">
        <v>0</v>
      </c>
      <c r="H380" s="262"/>
    </row>
    <row r="381" spans="1:8" ht="18.75" x14ac:dyDescent="0.25">
      <c r="A381" s="440"/>
      <c r="B381" s="364"/>
      <c r="C381" s="104" t="s">
        <v>444</v>
      </c>
      <c r="D381" s="430"/>
      <c r="E381" s="159"/>
      <c r="F381" s="159"/>
      <c r="G381" s="232"/>
      <c r="H381" s="262"/>
    </row>
    <row r="382" spans="1:8" ht="37.5" x14ac:dyDescent="0.25">
      <c r="A382" s="440"/>
      <c r="B382" s="365"/>
      <c r="C382" s="104" t="s">
        <v>445</v>
      </c>
      <c r="D382" s="431"/>
      <c r="E382" s="159"/>
      <c r="F382" s="159"/>
      <c r="G382" s="232"/>
      <c r="H382" s="262"/>
    </row>
    <row r="383" spans="1:8" ht="37.5" x14ac:dyDescent="0.3">
      <c r="A383" s="440"/>
      <c r="B383" s="435" t="s">
        <v>162</v>
      </c>
      <c r="C383" s="138" t="s">
        <v>448</v>
      </c>
      <c r="D383" s="429" t="s">
        <v>143</v>
      </c>
      <c r="E383" s="161"/>
      <c r="F383" s="161"/>
      <c r="G383" s="234">
        <v>0</v>
      </c>
      <c r="H383" s="262"/>
    </row>
    <row r="384" spans="1:8" ht="37.5" x14ac:dyDescent="0.3">
      <c r="A384" s="440"/>
      <c r="B384" s="437"/>
      <c r="C384" s="138" t="s">
        <v>449</v>
      </c>
      <c r="D384" s="430"/>
      <c r="E384" s="161"/>
      <c r="F384" s="161"/>
      <c r="G384" s="234"/>
      <c r="H384" s="262"/>
    </row>
    <row r="385" spans="1:8" ht="37.5" x14ac:dyDescent="0.3">
      <c r="A385" s="440"/>
      <c r="B385" s="436"/>
      <c r="C385" s="138" t="s">
        <v>447</v>
      </c>
      <c r="D385" s="431"/>
      <c r="E385" s="161"/>
      <c r="F385" s="161"/>
      <c r="G385" s="234"/>
      <c r="H385" s="262"/>
    </row>
    <row r="386" spans="1:8" ht="18.75" x14ac:dyDescent="0.25">
      <c r="A386" s="441"/>
      <c r="B386" s="102" t="s">
        <v>153</v>
      </c>
      <c r="C386" s="80" t="s">
        <v>450</v>
      </c>
      <c r="D386" s="107" t="s">
        <v>165</v>
      </c>
      <c r="E386" s="162"/>
      <c r="F386" s="162"/>
      <c r="G386" s="235"/>
      <c r="H386" s="262"/>
    </row>
    <row r="387" spans="1:8" ht="18.75" x14ac:dyDescent="0.25">
      <c r="A387" s="439" t="s">
        <v>105</v>
      </c>
      <c r="B387" s="463" t="s">
        <v>157</v>
      </c>
      <c r="C387" s="89" t="s">
        <v>15</v>
      </c>
      <c r="D387" s="463" t="s">
        <v>143</v>
      </c>
      <c r="E387" s="176">
        <f>E388+E389+E390+E391+E392+E393</f>
        <v>0</v>
      </c>
      <c r="F387" s="176">
        <f t="shared" ref="F387:G387" si="89">F388+F389+F390+F391+F392+F393</f>
        <v>0</v>
      </c>
      <c r="G387" s="257">
        <f t="shared" si="89"/>
        <v>0</v>
      </c>
      <c r="H387" s="262"/>
    </row>
    <row r="388" spans="1:8" ht="37.5" x14ac:dyDescent="0.25">
      <c r="A388" s="440"/>
      <c r="B388" s="464"/>
      <c r="C388" s="91" t="s">
        <v>641</v>
      </c>
      <c r="D388" s="464"/>
      <c r="E388" s="158"/>
      <c r="F388" s="158"/>
      <c r="G388" s="236">
        <f>Заходи!M337</f>
        <v>0</v>
      </c>
      <c r="H388" s="262"/>
    </row>
    <row r="389" spans="1:8" ht="37.5" x14ac:dyDescent="0.25">
      <c r="A389" s="440"/>
      <c r="B389" s="464"/>
      <c r="C389" s="91" t="s">
        <v>642</v>
      </c>
      <c r="D389" s="464"/>
      <c r="E389" s="158"/>
      <c r="F389" s="158"/>
      <c r="G389" s="236"/>
      <c r="H389" s="262"/>
    </row>
    <row r="390" spans="1:8" ht="37.5" x14ac:dyDescent="0.25">
      <c r="A390" s="440"/>
      <c r="B390" s="464"/>
      <c r="C390" s="91" t="s">
        <v>643</v>
      </c>
      <c r="D390" s="464"/>
      <c r="E390" s="158"/>
      <c r="F390" s="158"/>
      <c r="G390" s="236"/>
      <c r="H390" s="262"/>
    </row>
    <row r="391" spans="1:8" ht="37.5" x14ac:dyDescent="0.25">
      <c r="A391" s="440"/>
      <c r="B391" s="464"/>
      <c r="C391" s="91" t="s">
        <v>644</v>
      </c>
      <c r="D391" s="464"/>
      <c r="E391" s="158"/>
      <c r="F391" s="158"/>
      <c r="G391" s="236"/>
      <c r="H391" s="262"/>
    </row>
    <row r="392" spans="1:8" ht="37.5" x14ac:dyDescent="0.25">
      <c r="A392" s="440"/>
      <c r="B392" s="464"/>
      <c r="C392" s="91" t="s">
        <v>645</v>
      </c>
      <c r="D392" s="464"/>
      <c r="E392" s="158"/>
      <c r="F392" s="158"/>
      <c r="G392" s="236"/>
      <c r="H392" s="262"/>
    </row>
    <row r="393" spans="1:8" ht="37.5" x14ac:dyDescent="0.25">
      <c r="A393" s="440"/>
      <c r="B393" s="465"/>
      <c r="C393" s="91" t="s">
        <v>646</v>
      </c>
      <c r="D393" s="465"/>
      <c r="E393" s="158"/>
      <c r="F393" s="158"/>
      <c r="G393" s="236"/>
      <c r="H393" s="262"/>
    </row>
    <row r="394" spans="1:8" ht="37.5" x14ac:dyDescent="0.25">
      <c r="A394" s="440"/>
      <c r="B394" s="363" t="s">
        <v>152</v>
      </c>
      <c r="C394" s="104" t="s">
        <v>647</v>
      </c>
      <c r="D394" s="429" t="s">
        <v>652</v>
      </c>
      <c r="E394" s="177"/>
      <c r="F394" s="177"/>
      <c r="G394" s="258"/>
      <c r="H394" s="262"/>
    </row>
    <row r="395" spans="1:8" ht="37.5" x14ac:dyDescent="0.25">
      <c r="A395" s="440"/>
      <c r="B395" s="364"/>
      <c r="C395" s="104" t="s">
        <v>648</v>
      </c>
      <c r="D395" s="430"/>
      <c r="E395" s="159"/>
      <c r="F395" s="159"/>
      <c r="G395" s="232"/>
      <c r="H395" s="262"/>
    </row>
    <row r="396" spans="1:8" ht="37.5" x14ac:dyDescent="0.25">
      <c r="A396" s="440"/>
      <c r="B396" s="364"/>
      <c r="C396" s="104" t="s">
        <v>649</v>
      </c>
      <c r="D396" s="430"/>
      <c r="E396" s="159"/>
      <c r="F396" s="159"/>
      <c r="G396" s="232"/>
      <c r="H396" s="262"/>
    </row>
    <row r="397" spans="1:8" ht="37.5" x14ac:dyDescent="0.25">
      <c r="A397" s="440"/>
      <c r="B397" s="364"/>
      <c r="C397" s="104" t="s">
        <v>650</v>
      </c>
      <c r="D397" s="430"/>
      <c r="E397" s="159"/>
      <c r="F397" s="159"/>
      <c r="G397" s="232"/>
      <c r="H397" s="262"/>
    </row>
    <row r="398" spans="1:8" ht="37.5" x14ac:dyDescent="0.25">
      <c r="A398" s="440"/>
      <c r="B398" s="364"/>
      <c r="C398" s="104" t="s">
        <v>651</v>
      </c>
      <c r="D398" s="431"/>
      <c r="E398" s="159"/>
      <c r="F398" s="159"/>
      <c r="G398" s="232"/>
      <c r="H398" s="262"/>
    </row>
    <row r="399" spans="1:8" ht="18.75" x14ac:dyDescent="0.25">
      <c r="A399" s="440"/>
      <c r="B399" s="365"/>
      <c r="C399" s="104" t="s">
        <v>551</v>
      </c>
      <c r="D399" s="114" t="s">
        <v>337</v>
      </c>
      <c r="E399" s="159"/>
      <c r="F399" s="159"/>
      <c r="G399" s="232"/>
      <c r="H399" s="262"/>
    </row>
    <row r="400" spans="1:8" ht="37.5" x14ac:dyDescent="0.3">
      <c r="A400" s="440"/>
      <c r="B400" s="435" t="s">
        <v>162</v>
      </c>
      <c r="C400" s="138" t="s">
        <v>658</v>
      </c>
      <c r="D400" s="429" t="s">
        <v>143</v>
      </c>
      <c r="E400" s="161"/>
      <c r="F400" s="161" t="e">
        <f>F388/F394</f>
        <v>#DIV/0!</v>
      </c>
      <c r="G400" s="234"/>
      <c r="H400" s="262"/>
    </row>
    <row r="401" spans="1:8" ht="37.5" x14ac:dyDescent="0.3">
      <c r="A401" s="440"/>
      <c r="B401" s="437"/>
      <c r="C401" s="138" t="s">
        <v>657</v>
      </c>
      <c r="D401" s="430"/>
      <c r="E401" s="161"/>
      <c r="F401" s="161" t="e">
        <f t="shared" ref="F401:F405" si="90">F389/F395</f>
        <v>#DIV/0!</v>
      </c>
      <c r="G401" s="234"/>
      <c r="H401" s="262"/>
    </row>
    <row r="402" spans="1:8" ht="37.5" x14ac:dyDescent="0.3">
      <c r="A402" s="440"/>
      <c r="B402" s="437"/>
      <c r="C402" s="138" t="s">
        <v>656</v>
      </c>
      <c r="D402" s="430"/>
      <c r="E402" s="161"/>
      <c r="F402" s="161" t="e">
        <f t="shared" si="90"/>
        <v>#DIV/0!</v>
      </c>
      <c r="G402" s="234"/>
      <c r="H402" s="262"/>
    </row>
    <row r="403" spans="1:8" ht="37.5" x14ac:dyDescent="0.3">
      <c r="A403" s="440"/>
      <c r="B403" s="437"/>
      <c r="C403" s="138" t="s">
        <v>655</v>
      </c>
      <c r="D403" s="430"/>
      <c r="E403" s="161"/>
      <c r="F403" s="161" t="e">
        <f t="shared" si="90"/>
        <v>#DIV/0!</v>
      </c>
      <c r="G403" s="234"/>
      <c r="H403" s="262"/>
    </row>
    <row r="404" spans="1:8" ht="37.5" x14ac:dyDescent="0.3">
      <c r="A404" s="440"/>
      <c r="B404" s="437"/>
      <c r="C404" s="138" t="s">
        <v>654</v>
      </c>
      <c r="D404" s="430"/>
      <c r="E404" s="161"/>
      <c r="F404" s="161" t="e">
        <f t="shared" si="90"/>
        <v>#DIV/0!</v>
      </c>
      <c r="G404" s="234"/>
      <c r="H404" s="262"/>
    </row>
    <row r="405" spans="1:8" ht="37.5" x14ac:dyDescent="0.3">
      <c r="A405" s="440"/>
      <c r="B405" s="436"/>
      <c r="C405" s="138" t="s">
        <v>653</v>
      </c>
      <c r="D405" s="431"/>
      <c r="E405" s="161"/>
      <c r="F405" s="161" t="e">
        <f t="shared" si="90"/>
        <v>#DIV/0!</v>
      </c>
      <c r="G405" s="234"/>
      <c r="H405" s="262"/>
    </row>
    <row r="406" spans="1:8" ht="18.75" x14ac:dyDescent="0.25">
      <c r="A406" s="441"/>
      <c r="B406" s="102" t="s">
        <v>153</v>
      </c>
      <c r="C406" s="80" t="s">
        <v>614</v>
      </c>
      <c r="D406" s="107" t="s">
        <v>165</v>
      </c>
      <c r="E406" s="162"/>
      <c r="F406" s="162"/>
      <c r="G406" s="235"/>
      <c r="H406" s="262"/>
    </row>
    <row r="407" spans="1:8" ht="18.75" x14ac:dyDescent="0.25">
      <c r="A407" s="439" t="s">
        <v>106</v>
      </c>
      <c r="B407" s="463" t="s">
        <v>157</v>
      </c>
      <c r="C407" s="89" t="s">
        <v>15</v>
      </c>
      <c r="D407" s="130"/>
      <c r="E407" s="176">
        <f>E408+E409+E410+E411</f>
        <v>0</v>
      </c>
      <c r="F407" s="176"/>
      <c r="G407" s="257"/>
      <c r="H407" s="262"/>
    </row>
    <row r="408" spans="1:8" ht="37.5" x14ac:dyDescent="0.25">
      <c r="A408" s="440"/>
      <c r="B408" s="464"/>
      <c r="C408" s="91" t="s">
        <v>552</v>
      </c>
      <c r="D408" s="463" t="s">
        <v>143</v>
      </c>
      <c r="E408" s="158"/>
      <c r="F408" s="158"/>
      <c r="G408" s="236">
        <f>Заходи!M341</f>
        <v>0</v>
      </c>
      <c r="H408" s="262"/>
    </row>
    <row r="409" spans="1:8" ht="37.5" x14ac:dyDescent="0.25">
      <c r="A409" s="440"/>
      <c r="B409" s="464"/>
      <c r="C409" s="91" t="s">
        <v>553</v>
      </c>
      <c r="D409" s="464"/>
      <c r="E409" s="158"/>
      <c r="F409" s="158"/>
      <c r="G409" s="236"/>
      <c r="H409" s="262"/>
    </row>
    <row r="410" spans="1:8" ht="37.5" x14ac:dyDescent="0.25">
      <c r="A410" s="440"/>
      <c r="B410" s="464"/>
      <c r="C410" s="91" t="s">
        <v>554</v>
      </c>
      <c r="D410" s="464"/>
      <c r="E410" s="158"/>
      <c r="F410" s="158"/>
      <c r="G410" s="236"/>
      <c r="H410" s="262"/>
    </row>
    <row r="411" spans="1:8" ht="37.5" x14ac:dyDescent="0.25">
      <c r="A411" s="440"/>
      <c r="B411" s="465"/>
      <c r="C411" s="91" t="s">
        <v>550</v>
      </c>
      <c r="D411" s="465"/>
      <c r="E411" s="158"/>
      <c r="F411" s="158"/>
      <c r="G411" s="236"/>
      <c r="H411" s="262"/>
    </row>
    <row r="412" spans="1:8" ht="37.5" x14ac:dyDescent="0.25">
      <c r="A412" s="440"/>
      <c r="B412" s="363" t="s">
        <v>152</v>
      </c>
      <c r="C412" s="104" t="s">
        <v>555</v>
      </c>
      <c r="D412" s="429" t="s">
        <v>652</v>
      </c>
      <c r="E412" s="163"/>
      <c r="F412" s="163"/>
      <c r="G412" s="237"/>
      <c r="H412" s="262"/>
    </row>
    <row r="413" spans="1:8" ht="37.5" x14ac:dyDescent="0.25">
      <c r="A413" s="440"/>
      <c r="B413" s="364"/>
      <c r="C413" s="104" t="s">
        <v>556</v>
      </c>
      <c r="D413" s="430"/>
      <c r="E413" s="163"/>
      <c r="F413" s="163"/>
      <c r="G413" s="237"/>
      <c r="H413" s="262"/>
    </row>
    <row r="414" spans="1:8" ht="37.5" x14ac:dyDescent="0.25">
      <c r="A414" s="440"/>
      <c r="B414" s="364"/>
      <c r="C414" s="104" t="s">
        <v>557</v>
      </c>
      <c r="D414" s="431"/>
      <c r="E414" s="163"/>
      <c r="F414" s="163"/>
      <c r="G414" s="237"/>
      <c r="H414" s="262"/>
    </row>
    <row r="415" spans="1:8" ht="18.75" x14ac:dyDescent="0.25">
      <c r="A415" s="440"/>
      <c r="B415" s="365"/>
      <c r="C415" s="104" t="s">
        <v>558</v>
      </c>
      <c r="D415" s="114" t="s">
        <v>337</v>
      </c>
      <c r="E415" s="163"/>
      <c r="F415" s="163"/>
      <c r="G415" s="237"/>
      <c r="H415" s="262"/>
    </row>
    <row r="416" spans="1:8" ht="37.5" x14ac:dyDescent="0.3">
      <c r="A416" s="440"/>
      <c r="B416" s="435" t="s">
        <v>162</v>
      </c>
      <c r="C416" s="138" t="s">
        <v>559</v>
      </c>
      <c r="D416" s="429" t="s">
        <v>143</v>
      </c>
      <c r="E416" s="131"/>
      <c r="F416" s="131" t="e">
        <f t="shared" ref="F416" si="91">F408/F412</f>
        <v>#DIV/0!</v>
      </c>
      <c r="G416" s="239"/>
      <c r="H416" s="262"/>
    </row>
    <row r="417" spans="1:8" ht="37.5" x14ac:dyDescent="0.3">
      <c r="A417" s="440"/>
      <c r="B417" s="437"/>
      <c r="C417" s="138" t="s">
        <v>560</v>
      </c>
      <c r="D417" s="430"/>
      <c r="E417" s="131"/>
      <c r="F417" s="131"/>
      <c r="G417" s="239"/>
      <c r="H417" s="262"/>
    </row>
    <row r="418" spans="1:8" ht="37.5" x14ac:dyDescent="0.3">
      <c r="A418" s="440"/>
      <c r="B418" s="437"/>
      <c r="C418" s="138" t="s">
        <v>561</v>
      </c>
      <c r="D418" s="430"/>
      <c r="E418" s="131"/>
      <c r="F418" s="131"/>
      <c r="G418" s="239"/>
      <c r="H418" s="262"/>
    </row>
    <row r="419" spans="1:8" ht="37.5" x14ac:dyDescent="0.3">
      <c r="A419" s="440"/>
      <c r="B419" s="436"/>
      <c r="C419" s="147" t="s">
        <v>562</v>
      </c>
      <c r="D419" s="431"/>
      <c r="E419" s="131"/>
      <c r="F419" s="131"/>
      <c r="G419" s="239"/>
      <c r="H419" s="262"/>
    </row>
    <row r="420" spans="1:8" ht="18.75" x14ac:dyDescent="0.25">
      <c r="A420" s="441"/>
      <c r="B420" s="102" t="s">
        <v>153</v>
      </c>
      <c r="C420" s="80" t="s">
        <v>614</v>
      </c>
      <c r="D420" s="107" t="s">
        <v>165</v>
      </c>
      <c r="E420" s="162"/>
      <c r="F420" s="162">
        <v>100</v>
      </c>
      <c r="G420" s="235"/>
      <c r="H420" s="262"/>
    </row>
    <row r="421" spans="1:8" ht="18.75" x14ac:dyDescent="0.25">
      <c r="A421" s="448" t="s">
        <v>107</v>
      </c>
      <c r="B421" s="130" t="s">
        <v>157</v>
      </c>
      <c r="C421" s="91" t="s">
        <v>563</v>
      </c>
      <c r="D421" s="130" t="s">
        <v>143</v>
      </c>
      <c r="E421" s="158">
        <f>Заходи!G345</f>
        <v>0</v>
      </c>
      <c r="F421" s="158">
        <f>Заходи!J345</f>
        <v>0</v>
      </c>
      <c r="G421" s="236">
        <f>Заходи!M345</f>
        <v>0</v>
      </c>
      <c r="H421" s="262"/>
    </row>
    <row r="422" spans="1:8" ht="18.75" x14ac:dyDescent="0.3">
      <c r="A422" s="448"/>
      <c r="B422" s="132" t="s">
        <v>152</v>
      </c>
      <c r="C422" s="138" t="s">
        <v>564</v>
      </c>
      <c r="D422" s="107" t="s">
        <v>286</v>
      </c>
      <c r="E422" s="171"/>
      <c r="F422" s="171"/>
      <c r="G422" s="251"/>
      <c r="H422" s="262"/>
    </row>
    <row r="423" spans="1:8" ht="18.75" x14ac:dyDescent="0.3">
      <c r="A423" s="448"/>
      <c r="B423" s="102" t="s">
        <v>162</v>
      </c>
      <c r="C423" s="138" t="s">
        <v>565</v>
      </c>
      <c r="D423" s="106" t="s">
        <v>267</v>
      </c>
      <c r="E423" s="131"/>
      <c r="F423" s="131" t="e">
        <f>F421/F422</f>
        <v>#DIV/0!</v>
      </c>
      <c r="G423" s="239"/>
      <c r="H423" s="262"/>
    </row>
    <row r="424" spans="1:8" ht="18.75" x14ac:dyDescent="0.25">
      <c r="A424" s="448"/>
      <c r="B424" s="102" t="s">
        <v>153</v>
      </c>
      <c r="C424" s="80" t="s">
        <v>614</v>
      </c>
      <c r="D424" s="107" t="s">
        <v>165</v>
      </c>
      <c r="E424" s="162"/>
      <c r="F424" s="162"/>
      <c r="G424" s="235"/>
      <c r="H424" s="262"/>
    </row>
    <row r="425" spans="1:8" ht="19.5" x14ac:dyDescent="0.25">
      <c r="A425" s="90" t="s">
        <v>440</v>
      </c>
      <c r="B425" s="102"/>
      <c r="C425" s="115"/>
      <c r="D425" s="110"/>
      <c r="E425" s="155">
        <f>E427</f>
        <v>60</v>
      </c>
      <c r="F425" s="155">
        <f t="shared" ref="F425:G425" si="92">F427</f>
        <v>60</v>
      </c>
      <c r="G425" s="228">
        <f t="shared" si="92"/>
        <v>0</v>
      </c>
      <c r="H425" s="262"/>
    </row>
    <row r="426" spans="1:8" ht="37.5" x14ac:dyDescent="0.25">
      <c r="A426" s="80" t="s">
        <v>179</v>
      </c>
      <c r="B426" s="109"/>
      <c r="C426" s="81"/>
      <c r="D426" s="109"/>
      <c r="E426" s="156"/>
      <c r="F426" s="156"/>
      <c r="G426" s="229"/>
      <c r="H426" s="262"/>
    </row>
    <row r="427" spans="1:8" ht="19.5" x14ac:dyDescent="0.35">
      <c r="A427" s="88" t="s">
        <v>432</v>
      </c>
      <c r="B427" s="82"/>
      <c r="C427" s="83"/>
      <c r="D427" s="83"/>
      <c r="E427" s="157">
        <f>E428+E432</f>
        <v>60</v>
      </c>
      <c r="F427" s="157">
        <f>F428+F432</f>
        <v>60</v>
      </c>
      <c r="G427" s="230">
        <f>G428+G432</f>
        <v>0</v>
      </c>
      <c r="H427" s="262"/>
    </row>
    <row r="428" spans="1:8" ht="18.75" x14ac:dyDescent="0.25">
      <c r="A428" s="439" t="s">
        <v>433</v>
      </c>
      <c r="B428" s="130" t="s">
        <v>157</v>
      </c>
      <c r="C428" s="77" t="s">
        <v>434</v>
      </c>
      <c r="D428" s="130" t="s">
        <v>143</v>
      </c>
      <c r="E428" s="158">
        <f>Заходи!G353</f>
        <v>60</v>
      </c>
      <c r="F428" s="158">
        <f>Заходи!J353</f>
        <v>60</v>
      </c>
      <c r="G428" s="236">
        <f>Заходи!M353</f>
        <v>0</v>
      </c>
      <c r="H428" s="262"/>
    </row>
    <row r="429" spans="1:8" ht="18.75" x14ac:dyDescent="0.25">
      <c r="A429" s="440"/>
      <c r="B429" s="132" t="s">
        <v>152</v>
      </c>
      <c r="C429" s="104" t="s">
        <v>436</v>
      </c>
      <c r="D429" s="110" t="s">
        <v>203</v>
      </c>
      <c r="E429" s="167">
        <v>33</v>
      </c>
      <c r="F429" s="167">
        <v>55</v>
      </c>
      <c r="G429" s="243"/>
      <c r="H429" s="262"/>
    </row>
    <row r="430" spans="1:8" ht="18.75" x14ac:dyDescent="0.25">
      <c r="A430" s="440"/>
      <c r="B430" s="102" t="s">
        <v>162</v>
      </c>
      <c r="C430" s="104" t="s">
        <v>437</v>
      </c>
      <c r="D430" s="109" t="s">
        <v>143</v>
      </c>
      <c r="E430" s="169">
        <f>E428/E429</f>
        <v>1.8181818181818181</v>
      </c>
      <c r="F430" s="169">
        <f t="shared" ref="F430" si="93">F428/F429</f>
        <v>1.0909090909090908</v>
      </c>
      <c r="G430" s="249"/>
      <c r="H430" s="262"/>
    </row>
    <row r="431" spans="1:8" ht="18.75" x14ac:dyDescent="0.25">
      <c r="A431" s="441"/>
      <c r="B431" s="102" t="s">
        <v>153</v>
      </c>
      <c r="C431" s="105" t="s">
        <v>435</v>
      </c>
      <c r="D431" s="109" t="s">
        <v>165</v>
      </c>
      <c r="E431" s="162">
        <v>100</v>
      </c>
      <c r="F431" s="162">
        <v>100</v>
      </c>
      <c r="G431" s="235"/>
      <c r="H431" s="262"/>
    </row>
    <row r="432" spans="1:8" ht="18.75" x14ac:dyDescent="0.25">
      <c r="A432" s="439" t="s">
        <v>110</v>
      </c>
      <c r="B432" s="130" t="s">
        <v>157</v>
      </c>
      <c r="C432" s="77" t="s">
        <v>438</v>
      </c>
      <c r="D432" s="130" t="s">
        <v>143</v>
      </c>
      <c r="E432" s="158">
        <f>Заходи!G357</f>
        <v>0</v>
      </c>
      <c r="F432" s="158">
        <f>Заходи!J357</f>
        <v>0</v>
      </c>
      <c r="G432" s="236">
        <f>Заходи!M357</f>
        <v>0</v>
      </c>
      <c r="H432" s="262"/>
    </row>
    <row r="433" spans="1:8" ht="37.5" x14ac:dyDescent="0.25">
      <c r="A433" s="440"/>
      <c r="B433" s="132" t="s">
        <v>152</v>
      </c>
      <c r="C433" s="104" t="s">
        <v>416</v>
      </c>
      <c r="D433" s="110" t="s">
        <v>203</v>
      </c>
      <c r="E433" s="167"/>
      <c r="F433" s="167">
        <v>0</v>
      </c>
      <c r="G433" s="243"/>
      <c r="H433" s="262"/>
    </row>
    <row r="434" spans="1:8" ht="37.5" x14ac:dyDescent="0.25">
      <c r="A434" s="440"/>
      <c r="B434" s="102" t="s">
        <v>162</v>
      </c>
      <c r="C434" s="104" t="s">
        <v>439</v>
      </c>
      <c r="D434" s="109" t="s">
        <v>143</v>
      </c>
      <c r="E434" s="169"/>
      <c r="F434" s="169"/>
      <c r="G434" s="249"/>
      <c r="H434" s="262"/>
    </row>
    <row r="435" spans="1:8" ht="18.75" x14ac:dyDescent="0.25">
      <c r="A435" s="441"/>
      <c r="B435" s="102" t="s">
        <v>153</v>
      </c>
      <c r="C435" s="80" t="s">
        <v>392</v>
      </c>
      <c r="D435" s="109" t="s">
        <v>165</v>
      </c>
      <c r="E435" s="162"/>
      <c r="F435" s="162">
        <v>100</v>
      </c>
      <c r="G435" s="235"/>
      <c r="H435" s="262"/>
    </row>
    <row r="436" spans="1:8" ht="19.5" x14ac:dyDescent="0.25">
      <c r="A436" s="90" t="s">
        <v>492</v>
      </c>
      <c r="B436" s="109"/>
      <c r="C436" s="110"/>
      <c r="D436" s="110"/>
      <c r="E436" s="155">
        <f>E438</f>
        <v>112082</v>
      </c>
      <c r="F436" s="155">
        <f t="shared" ref="F436:G436" si="94">F438</f>
        <v>112048.04</v>
      </c>
      <c r="G436" s="228">
        <f t="shared" si="94"/>
        <v>111913.81000000001</v>
      </c>
      <c r="H436" s="262"/>
    </row>
    <row r="437" spans="1:8" ht="37.5" x14ac:dyDescent="0.25">
      <c r="A437" s="80" t="s">
        <v>179</v>
      </c>
      <c r="B437" s="109"/>
      <c r="C437" s="81"/>
      <c r="D437" s="109"/>
      <c r="E437" s="156"/>
      <c r="F437" s="156"/>
      <c r="G437" s="229"/>
      <c r="H437" s="262"/>
    </row>
    <row r="438" spans="1:8" ht="39" x14ac:dyDescent="0.35">
      <c r="A438" s="88" t="s">
        <v>491</v>
      </c>
      <c r="B438" s="82"/>
      <c r="C438" s="83"/>
      <c r="D438" s="83"/>
      <c r="E438" s="157">
        <f>E439+E443+E447+E451+E455+E459+E463+E467</f>
        <v>112082</v>
      </c>
      <c r="F438" s="157">
        <f>F439+F443+F447+F451+F455+F459+F463+F467</f>
        <v>112048.04</v>
      </c>
      <c r="G438" s="230">
        <f>G439+G443+G447+G451+G455+G459+G463+G467</f>
        <v>111913.81000000001</v>
      </c>
      <c r="H438" s="274">
        <f>G438/E438*100</f>
        <v>99.849940222337224</v>
      </c>
    </row>
    <row r="439" spans="1:8" ht="18.75" x14ac:dyDescent="0.25">
      <c r="A439" s="439" t="s">
        <v>112</v>
      </c>
      <c r="B439" s="130" t="s">
        <v>157</v>
      </c>
      <c r="C439" s="77" t="s">
        <v>495</v>
      </c>
      <c r="D439" s="130" t="s">
        <v>143</v>
      </c>
      <c r="E439" s="158">
        <f>Заходи!G365</f>
        <v>640</v>
      </c>
      <c r="F439" s="158">
        <f>Заходи!J365</f>
        <v>640</v>
      </c>
      <c r="G439" s="236">
        <f>Заходи!M365</f>
        <v>635.80999999999995</v>
      </c>
      <c r="H439" s="274">
        <f>G439/E439*100</f>
        <v>99.345312499999991</v>
      </c>
    </row>
    <row r="440" spans="1:8" ht="37.5" x14ac:dyDescent="0.25">
      <c r="A440" s="440"/>
      <c r="B440" s="128" t="s">
        <v>152</v>
      </c>
      <c r="C440" s="104" t="s">
        <v>493</v>
      </c>
      <c r="D440" s="110" t="s">
        <v>286</v>
      </c>
      <c r="E440" s="172">
        <v>12</v>
      </c>
      <c r="F440" s="172">
        <v>12</v>
      </c>
      <c r="G440" s="253">
        <v>12</v>
      </c>
      <c r="H440" s="262"/>
    </row>
    <row r="441" spans="1:8" ht="37.5" x14ac:dyDescent="0.25">
      <c r="A441" s="440"/>
      <c r="B441" s="102" t="s">
        <v>162</v>
      </c>
      <c r="C441" s="104" t="s">
        <v>494</v>
      </c>
      <c r="D441" s="109" t="s">
        <v>143</v>
      </c>
      <c r="E441" s="169">
        <f>E439/E440</f>
        <v>53.333333333333336</v>
      </c>
      <c r="F441" s="169">
        <f t="shared" ref="F441:G441" si="95">F439/F440</f>
        <v>53.333333333333336</v>
      </c>
      <c r="G441" s="249">
        <f t="shared" si="95"/>
        <v>52.98416666666666</v>
      </c>
      <c r="H441" s="262"/>
    </row>
    <row r="442" spans="1:8" ht="18.75" x14ac:dyDescent="0.25">
      <c r="A442" s="441"/>
      <c r="B442" s="102" t="s">
        <v>153</v>
      </c>
      <c r="C442" s="104" t="s">
        <v>500</v>
      </c>
      <c r="D442" s="109" t="s">
        <v>165</v>
      </c>
      <c r="E442" s="162">
        <v>100</v>
      </c>
      <c r="F442" s="162">
        <v>100</v>
      </c>
      <c r="G442" s="235">
        <v>100</v>
      </c>
      <c r="H442" s="262"/>
    </row>
    <row r="443" spans="1:8" ht="18.75" x14ac:dyDescent="0.25">
      <c r="A443" s="439" t="s">
        <v>113</v>
      </c>
      <c r="B443" s="130" t="s">
        <v>157</v>
      </c>
      <c r="C443" s="77" t="s">
        <v>496</v>
      </c>
      <c r="D443" s="130" t="s">
        <v>143</v>
      </c>
      <c r="E443" s="158">
        <f>Заходи!G369</f>
        <v>1300</v>
      </c>
      <c r="F443" s="158">
        <f>Заходи!J369</f>
        <v>1299.9799999999998</v>
      </c>
      <c r="G443" s="236">
        <f>Заходи!M369</f>
        <v>1299.9299999999998</v>
      </c>
      <c r="H443" s="274">
        <f>G443/E443*100</f>
        <v>99.994615384615372</v>
      </c>
    </row>
    <row r="444" spans="1:8" ht="18.75" x14ac:dyDescent="0.25">
      <c r="A444" s="440"/>
      <c r="B444" s="132" t="s">
        <v>152</v>
      </c>
      <c r="C444" s="104" t="s">
        <v>497</v>
      </c>
      <c r="D444" s="110" t="s">
        <v>203</v>
      </c>
      <c r="E444" s="167">
        <v>33</v>
      </c>
      <c r="F444" s="167"/>
      <c r="G444" s="253">
        <v>33</v>
      </c>
      <c r="H444" s="262"/>
    </row>
    <row r="445" spans="1:8" ht="18.75" x14ac:dyDescent="0.25">
      <c r="A445" s="440"/>
      <c r="B445" s="102" t="s">
        <v>162</v>
      </c>
      <c r="C445" s="104" t="s">
        <v>498</v>
      </c>
      <c r="D445" s="109" t="s">
        <v>143</v>
      </c>
      <c r="E445" s="169">
        <f>E443/E444</f>
        <v>39.393939393939391</v>
      </c>
      <c r="F445" s="169"/>
      <c r="G445" s="249">
        <v>39.39</v>
      </c>
      <c r="H445" s="262"/>
    </row>
    <row r="446" spans="1:8" ht="18.75" x14ac:dyDescent="0.25">
      <c r="A446" s="441"/>
      <c r="B446" s="102" t="s">
        <v>153</v>
      </c>
      <c r="C446" s="80" t="s">
        <v>499</v>
      </c>
      <c r="D446" s="109" t="s">
        <v>165</v>
      </c>
      <c r="E446" s="162">
        <v>100</v>
      </c>
      <c r="F446" s="162"/>
      <c r="G446" s="235">
        <v>100</v>
      </c>
      <c r="H446" s="262"/>
    </row>
    <row r="447" spans="1:8" ht="18.75" x14ac:dyDescent="0.25">
      <c r="A447" s="439" t="s">
        <v>114</v>
      </c>
      <c r="B447" s="130" t="s">
        <v>157</v>
      </c>
      <c r="C447" s="77" t="s">
        <v>501</v>
      </c>
      <c r="D447" s="130" t="s">
        <v>143</v>
      </c>
      <c r="E447" s="158">
        <f>Заходи!G373</f>
        <v>0</v>
      </c>
      <c r="F447" s="158">
        <f>Заходи!J373</f>
        <v>0</v>
      </c>
      <c r="G447" s="236">
        <f>Заходи!M373</f>
        <v>0</v>
      </c>
      <c r="H447" s="262"/>
    </row>
    <row r="448" spans="1:8" ht="37.5" x14ac:dyDescent="0.25">
      <c r="A448" s="440"/>
      <c r="B448" s="132" t="s">
        <v>152</v>
      </c>
      <c r="C448" s="104" t="s">
        <v>502</v>
      </c>
      <c r="D448" s="110" t="s">
        <v>203</v>
      </c>
      <c r="E448" s="167">
        <v>0</v>
      </c>
      <c r="F448" s="167">
        <v>0</v>
      </c>
      <c r="G448" s="243"/>
      <c r="H448" s="262"/>
    </row>
    <row r="449" spans="1:8" ht="37.5" x14ac:dyDescent="0.25">
      <c r="A449" s="440"/>
      <c r="B449" s="102" t="s">
        <v>162</v>
      </c>
      <c r="C449" s="104" t="s">
        <v>417</v>
      </c>
      <c r="D449" s="109" t="s">
        <v>143</v>
      </c>
      <c r="E449" s="169"/>
      <c r="F449" s="169"/>
      <c r="G449" s="249"/>
      <c r="H449" s="262"/>
    </row>
    <row r="450" spans="1:8" ht="18.75" x14ac:dyDescent="0.25">
      <c r="A450" s="441"/>
      <c r="B450" s="102" t="s">
        <v>153</v>
      </c>
      <c r="C450" s="80" t="s">
        <v>503</v>
      </c>
      <c r="D450" s="109" t="s">
        <v>165</v>
      </c>
      <c r="E450" s="162">
        <v>0</v>
      </c>
      <c r="F450" s="162"/>
      <c r="G450" s="235"/>
      <c r="H450" s="262"/>
    </row>
    <row r="451" spans="1:8" ht="37.5" x14ac:dyDescent="0.25">
      <c r="A451" s="439" t="s">
        <v>115</v>
      </c>
      <c r="B451" s="130" t="s">
        <v>157</v>
      </c>
      <c r="C451" s="77" t="s">
        <v>504</v>
      </c>
      <c r="D451" s="130" t="s">
        <v>143</v>
      </c>
      <c r="E451" s="158">
        <f>Заходи!G377</f>
        <v>105</v>
      </c>
      <c r="F451" s="158">
        <f>Заходи!J377</f>
        <v>105</v>
      </c>
      <c r="G451" s="236">
        <f>Заходи!M377</f>
        <v>0</v>
      </c>
      <c r="H451" s="262"/>
    </row>
    <row r="452" spans="1:8" ht="18.75" x14ac:dyDescent="0.3">
      <c r="A452" s="440"/>
      <c r="B452" s="128" t="s">
        <v>152</v>
      </c>
      <c r="C452" s="148" t="s">
        <v>505</v>
      </c>
      <c r="D452" s="110" t="s">
        <v>203</v>
      </c>
      <c r="E452" s="172">
        <v>5</v>
      </c>
      <c r="F452" s="172">
        <v>5</v>
      </c>
      <c r="G452" s="253"/>
      <c r="H452" s="262"/>
    </row>
    <row r="453" spans="1:8" ht="37.5" x14ac:dyDescent="0.25">
      <c r="A453" s="440"/>
      <c r="B453" s="102" t="s">
        <v>162</v>
      </c>
      <c r="C453" s="104" t="s">
        <v>506</v>
      </c>
      <c r="D453" s="109" t="s">
        <v>143</v>
      </c>
      <c r="E453" s="169">
        <f>E451/E452</f>
        <v>21</v>
      </c>
      <c r="F453" s="169">
        <f t="shared" ref="F453" si="96">F451/F452</f>
        <v>21</v>
      </c>
      <c r="G453" s="249"/>
      <c r="H453" s="262"/>
    </row>
    <row r="454" spans="1:8" ht="18.75" x14ac:dyDescent="0.25">
      <c r="A454" s="441"/>
      <c r="B454" s="102" t="s">
        <v>153</v>
      </c>
      <c r="C454" s="104" t="s">
        <v>507</v>
      </c>
      <c r="D454" s="109" t="s">
        <v>165</v>
      </c>
      <c r="E454" s="162">
        <v>100</v>
      </c>
      <c r="F454" s="162">
        <v>100</v>
      </c>
      <c r="G454" s="235"/>
      <c r="H454" s="262"/>
    </row>
    <row r="455" spans="1:8" ht="37.5" x14ac:dyDescent="0.25">
      <c r="A455" s="439" t="s">
        <v>116</v>
      </c>
      <c r="B455" s="130" t="s">
        <v>157</v>
      </c>
      <c r="C455" s="77" t="s">
        <v>508</v>
      </c>
      <c r="D455" s="130" t="s">
        <v>143</v>
      </c>
      <c r="E455" s="158">
        <f>Заходи!G381</f>
        <v>0</v>
      </c>
      <c r="F455" s="158">
        <f>Заходи!J381</f>
        <v>0</v>
      </c>
      <c r="G455" s="236">
        <f>Заходи!M381</f>
        <v>0</v>
      </c>
      <c r="H455" s="262"/>
    </row>
    <row r="456" spans="1:8" ht="18.75" x14ac:dyDescent="0.25">
      <c r="A456" s="440"/>
      <c r="B456" s="132" t="s">
        <v>152</v>
      </c>
      <c r="C456" s="104" t="s">
        <v>509</v>
      </c>
      <c r="D456" s="110" t="s">
        <v>203</v>
      </c>
      <c r="E456" s="167"/>
      <c r="F456" s="167">
        <v>0</v>
      </c>
      <c r="G456" s="243"/>
      <c r="H456" s="262"/>
    </row>
    <row r="457" spans="1:8" ht="37.5" x14ac:dyDescent="0.25">
      <c r="A457" s="440"/>
      <c r="B457" s="102" t="s">
        <v>162</v>
      </c>
      <c r="C457" s="104" t="s">
        <v>510</v>
      </c>
      <c r="D457" s="109" t="s">
        <v>143</v>
      </c>
      <c r="E457" s="169"/>
      <c r="F457" s="169"/>
      <c r="G457" s="249"/>
      <c r="H457" s="262"/>
    </row>
    <row r="458" spans="1:8" ht="18.75" x14ac:dyDescent="0.25">
      <c r="A458" s="441"/>
      <c r="B458" s="102" t="s">
        <v>153</v>
      </c>
      <c r="C458" s="80" t="s">
        <v>511</v>
      </c>
      <c r="D458" s="109" t="s">
        <v>165</v>
      </c>
      <c r="E458" s="162"/>
      <c r="F458" s="162"/>
      <c r="G458" s="235"/>
      <c r="H458" s="262"/>
    </row>
    <row r="459" spans="1:8" ht="37.5" x14ac:dyDescent="0.25">
      <c r="A459" s="439" t="s">
        <v>117</v>
      </c>
      <c r="B459" s="130" t="s">
        <v>157</v>
      </c>
      <c r="C459" s="77" t="s">
        <v>512</v>
      </c>
      <c r="D459" s="130" t="s">
        <v>143</v>
      </c>
      <c r="E459" s="158">
        <f>Заходи!G385</f>
        <v>124</v>
      </c>
      <c r="F459" s="158">
        <f>Заходи!J385</f>
        <v>124</v>
      </c>
      <c r="G459" s="236">
        <f>Заходи!M385</f>
        <v>99.97</v>
      </c>
      <c r="H459" s="274">
        <f>G459/E459*100</f>
        <v>80.620967741935473</v>
      </c>
    </row>
    <row r="460" spans="1:8" ht="18.75" x14ac:dyDescent="0.25">
      <c r="A460" s="440"/>
      <c r="B460" s="128" t="s">
        <v>152</v>
      </c>
      <c r="C460" s="104" t="s">
        <v>513</v>
      </c>
      <c r="D460" s="110" t="s">
        <v>203</v>
      </c>
      <c r="E460" s="172">
        <v>6</v>
      </c>
      <c r="F460" s="172">
        <v>9</v>
      </c>
      <c r="G460" s="253">
        <v>1</v>
      </c>
      <c r="H460" s="262"/>
    </row>
    <row r="461" spans="1:8" ht="18.75" x14ac:dyDescent="0.25">
      <c r="A461" s="440"/>
      <c r="B461" s="102" t="s">
        <v>162</v>
      </c>
      <c r="C461" s="104" t="s">
        <v>514</v>
      </c>
      <c r="D461" s="109" t="s">
        <v>143</v>
      </c>
      <c r="E461" s="169">
        <f>E459/E460</f>
        <v>20.666666666666668</v>
      </c>
      <c r="F461" s="169">
        <f t="shared" ref="F461:G461" si="97">F459/F460</f>
        <v>13.777777777777779</v>
      </c>
      <c r="G461" s="249">
        <f t="shared" si="97"/>
        <v>99.97</v>
      </c>
      <c r="H461" s="262"/>
    </row>
    <row r="462" spans="1:8" ht="18.75" x14ac:dyDescent="0.25">
      <c r="A462" s="441"/>
      <c r="B462" s="102" t="s">
        <v>153</v>
      </c>
      <c r="C462" s="80" t="s">
        <v>511</v>
      </c>
      <c r="D462" s="109" t="s">
        <v>165</v>
      </c>
      <c r="E462" s="162">
        <v>100</v>
      </c>
      <c r="F462" s="162">
        <v>100</v>
      </c>
      <c r="G462" s="235">
        <v>100</v>
      </c>
      <c r="H462" s="262"/>
    </row>
    <row r="463" spans="1:8" ht="37.5" x14ac:dyDescent="0.25">
      <c r="A463" s="439" t="s">
        <v>118</v>
      </c>
      <c r="B463" s="130" t="s">
        <v>157</v>
      </c>
      <c r="C463" s="77" t="s">
        <v>515</v>
      </c>
      <c r="D463" s="130" t="s">
        <v>143</v>
      </c>
      <c r="E463" s="158">
        <f>Заходи!G389</f>
        <v>13</v>
      </c>
      <c r="F463" s="158">
        <f>Заходи!J389</f>
        <v>13</v>
      </c>
      <c r="G463" s="236">
        <f>Заходи!M389</f>
        <v>12.5</v>
      </c>
      <c r="H463" s="274">
        <f>G463/E463*100</f>
        <v>96.15384615384616</v>
      </c>
    </row>
    <row r="464" spans="1:8" ht="18.75" x14ac:dyDescent="0.25">
      <c r="A464" s="440"/>
      <c r="B464" s="132" t="s">
        <v>152</v>
      </c>
      <c r="C464" s="104" t="s">
        <v>509</v>
      </c>
      <c r="D464" s="110" t="s">
        <v>203</v>
      </c>
      <c r="E464" s="167">
        <v>2</v>
      </c>
      <c r="F464" s="167">
        <v>0</v>
      </c>
      <c r="G464" s="243">
        <v>1</v>
      </c>
      <c r="H464" s="262"/>
    </row>
    <row r="465" spans="1:8" ht="18.75" x14ac:dyDescent="0.25">
      <c r="A465" s="440"/>
      <c r="B465" s="102" t="s">
        <v>162</v>
      </c>
      <c r="C465" s="104" t="s">
        <v>516</v>
      </c>
      <c r="D465" s="109" t="s">
        <v>143</v>
      </c>
      <c r="E465" s="169">
        <f>E463/E464</f>
        <v>6.5</v>
      </c>
      <c r="F465" s="169"/>
      <c r="G465" s="249">
        <f t="shared" ref="G465" si="98">G463/G464</f>
        <v>12.5</v>
      </c>
      <c r="H465" s="262"/>
    </row>
    <row r="466" spans="1:8" ht="18.75" x14ac:dyDescent="0.25">
      <c r="A466" s="441"/>
      <c r="B466" s="102" t="s">
        <v>153</v>
      </c>
      <c r="C466" s="80" t="s">
        <v>392</v>
      </c>
      <c r="D466" s="109" t="s">
        <v>165</v>
      </c>
      <c r="E466" s="162">
        <v>100</v>
      </c>
      <c r="F466" s="162"/>
      <c r="G466" s="235">
        <v>100</v>
      </c>
      <c r="H466" s="262"/>
    </row>
    <row r="467" spans="1:8" ht="57" customHeight="1" x14ac:dyDescent="0.25">
      <c r="A467" s="439" t="s">
        <v>674</v>
      </c>
      <c r="B467" s="130" t="s">
        <v>157</v>
      </c>
      <c r="C467" s="77" t="s">
        <v>517</v>
      </c>
      <c r="D467" s="130" t="s">
        <v>143</v>
      </c>
      <c r="E467" s="158">
        <f>Заходи!G393</f>
        <v>109900</v>
      </c>
      <c r="F467" s="158">
        <f>Заходи!J393</f>
        <v>109866.06</v>
      </c>
      <c r="G467" s="236">
        <f>Заходи!M393</f>
        <v>109865.60000000001</v>
      </c>
      <c r="H467" s="274">
        <f>G467/E467*100</f>
        <v>99.968698817106457</v>
      </c>
    </row>
    <row r="468" spans="1:8" ht="43.5" customHeight="1" x14ac:dyDescent="0.25">
      <c r="A468" s="440"/>
      <c r="B468" s="128" t="s">
        <v>152</v>
      </c>
      <c r="C468" s="104" t="s">
        <v>518</v>
      </c>
      <c r="D468" s="110" t="s">
        <v>203</v>
      </c>
      <c r="E468" s="172">
        <v>1</v>
      </c>
      <c r="F468" s="172">
        <v>1</v>
      </c>
      <c r="G468" s="253">
        <v>1</v>
      </c>
      <c r="H468" s="262"/>
    </row>
    <row r="469" spans="1:8" ht="60" customHeight="1" x14ac:dyDescent="0.25">
      <c r="A469" s="440"/>
      <c r="B469" s="102" t="s">
        <v>162</v>
      </c>
      <c r="C469" s="104" t="s">
        <v>519</v>
      </c>
      <c r="D469" s="109" t="s">
        <v>143</v>
      </c>
      <c r="E469" s="169">
        <f>E467/E468</f>
        <v>109900</v>
      </c>
      <c r="F469" s="169">
        <f t="shared" ref="F469:G469" si="99">F467/F468</f>
        <v>109866.06</v>
      </c>
      <c r="G469" s="249">
        <f t="shared" si="99"/>
        <v>109865.60000000001</v>
      </c>
      <c r="H469" s="262"/>
    </row>
    <row r="470" spans="1:8" ht="123" customHeight="1" x14ac:dyDescent="0.25">
      <c r="A470" s="441"/>
      <c r="B470" s="102" t="s">
        <v>153</v>
      </c>
      <c r="C470" s="80" t="s">
        <v>511</v>
      </c>
      <c r="D470" s="109" t="s">
        <v>165</v>
      </c>
      <c r="E470" s="162">
        <v>100</v>
      </c>
      <c r="F470" s="162">
        <v>100</v>
      </c>
      <c r="G470" s="235">
        <v>100</v>
      </c>
      <c r="H470" s="262"/>
    </row>
    <row r="471" spans="1:8" ht="39" x14ac:dyDescent="0.25">
      <c r="A471" s="90" t="s">
        <v>521</v>
      </c>
      <c r="B471" s="102"/>
      <c r="C471" s="115"/>
      <c r="D471" s="110"/>
      <c r="E471" s="155">
        <f>E473</f>
        <v>13394.95</v>
      </c>
      <c r="F471" s="155">
        <f t="shared" ref="F471:G471" si="100">F473</f>
        <v>13394.95</v>
      </c>
      <c r="G471" s="228">
        <f t="shared" si="100"/>
        <v>9418.2800000000007</v>
      </c>
      <c r="H471" s="262"/>
    </row>
    <row r="472" spans="1:8" ht="37.5" x14ac:dyDescent="0.25">
      <c r="A472" s="80" t="s">
        <v>179</v>
      </c>
      <c r="B472" s="102"/>
      <c r="C472" s="103"/>
      <c r="D472" s="109"/>
      <c r="E472" s="156"/>
      <c r="F472" s="156"/>
      <c r="G472" s="229"/>
      <c r="H472" s="262"/>
    </row>
    <row r="473" spans="1:8" ht="19.5" x14ac:dyDescent="0.35">
      <c r="A473" s="88" t="s">
        <v>520</v>
      </c>
      <c r="B473" s="116"/>
      <c r="C473" s="117"/>
      <c r="D473" s="83"/>
      <c r="E473" s="157">
        <f>E474</f>
        <v>13394.95</v>
      </c>
      <c r="F473" s="157">
        <f t="shared" ref="F473:G473" si="101">F474</f>
        <v>13394.95</v>
      </c>
      <c r="G473" s="230">
        <f t="shared" si="101"/>
        <v>9418.2800000000007</v>
      </c>
      <c r="H473" s="274">
        <f>G473/E473*100</f>
        <v>70.312169884919314</v>
      </c>
    </row>
    <row r="474" spans="1:8" ht="37.5" x14ac:dyDescent="0.25">
      <c r="A474" s="439" t="s">
        <v>141</v>
      </c>
      <c r="B474" s="130" t="s">
        <v>157</v>
      </c>
      <c r="C474" s="91" t="s">
        <v>619</v>
      </c>
      <c r="D474" s="130" t="s">
        <v>143</v>
      </c>
      <c r="E474" s="158">
        <f>Заходи!G397</f>
        <v>13394.95</v>
      </c>
      <c r="F474" s="158">
        <f>Заходи!J397</f>
        <v>13394.95</v>
      </c>
      <c r="G474" s="236">
        <f>Заходи!M397</f>
        <v>9418.2800000000007</v>
      </c>
      <c r="H474" s="274">
        <f>G474/E474*100</f>
        <v>70.312169884919314</v>
      </c>
    </row>
    <row r="475" spans="1:8" ht="37.5" x14ac:dyDescent="0.25">
      <c r="A475" s="440"/>
      <c r="B475" s="132" t="s">
        <v>152</v>
      </c>
      <c r="C475" s="104" t="s">
        <v>621</v>
      </c>
      <c r="D475" s="110" t="s">
        <v>203</v>
      </c>
      <c r="E475" s="167">
        <v>4</v>
      </c>
      <c r="F475" s="167">
        <v>3</v>
      </c>
      <c r="G475" s="243">
        <v>4</v>
      </c>
      <c r="H475" s="262"/>
    </row>
    <row r="476" spans="1:8" ht="37.5" x14ac:dyDescent="0.25">
      <c r="A476" s="440"/>
      <c r="B476" s="102" t="s">
        <v>162</v>
      </c>
      <c r="C476" s="104" t="s">
        <v>620</v>
      </c>
      <c r="D476" s="109" t="s">
        <v>143</v>
      </c>
      <c r="E476" s="169">
        <f>E474/E475</f>
        <v>3348.7375000000002</v>
      </c>
      <c r="F476" s="169">
        <f t="shared" ref="F476" si="102">F474/F475</f>
        <v>4464.9833333333336</v>
      </c>
      <c r="G476" s="249">
        <f>G474/G475</f>
        <v>2354.5700000000002</v>
      </c>
      <c r="H476" s="262"/>
    </row>
    <row r="477" spans="1:8" ht="18.75" x14ac:dyDescent="0.25">
      <c r="A477" s="441"/>
      <c r="B477" s="102" t="s">
        <v>153</v>
      </c>
      <c r="C477" s="80" t="s">
        <v>511</v>
      </c>
      <c r="D477" s="109" t="s">
        <v>165</v>
      </c>
      <c r="E477" s="162">
        <v>100</v>
      </c>
      <c r="F477" s="162">
        <v>100</v>
      </c>
      <c r="G477" s="235">
        <v>100</v>
      </c>
      <c r="H477" s="262"/>
    </row>
    <row r="478" spans="1:8" ht="19.5" x14ac:dyDescent="0.25">
      <c r="A478" s="90" t="s">
        <v>522</v>
      </c>
      <c r="B478" s="102"/>
      <c r="C478" s="115"/>
      <c r="D478" s="110"/>
      <c r="E478" s="155">
        <f>E480</f>
        <v>1300</v>
      </c>
      <c r="F478" s="155">
        <f t="shared" ref="F478:G478" si="103">F480</f>
        <v>1300</v>
      </c>
      <c r="G478" s="228">
        <f t="shared" si="103"/>
        <v>797.41000000000008</v>
      </c>
      <c r="H478" s="262"/>
    </row>
    <row r="479" spans="1:8" ht="37.5" x14ac:dyDescent="0.25">
      <c r="A479" s="80" t="s">
        <v>179</v>
      </c>
      <c r="B479" s="102"/>
      <c r="C479" s="103"/>
      <c r="D479" s="109"/>
      <c r="E479" s="156"/>
      <c r="F479" s="156"/>
      <c r="G479" s="229"/>
      <c r="H479" s="262"/>
    </row>
    <row r="480" spans="1:8" ht="19.5" x14ac:dyDescent="0.35">
      <c r="A480" s="88" t="s">
        <v>523</v>
      </c>
      <c r="B480" s="116"/>
      <c r="C480" s="117"/>
      <c r="D480" s="83"/>
      <c r="E480" s="157">
        <f>E481+E486+E491</f>
        <v>1300</v>
      </c>
      <c r="F480" s="157">
        <f t="shared" ref="F480:G480" si="104">F481+F486+F491</f>
        <v>1300</v>
      </c>
      <c r="G480" s="230">
        <f t="shared" si="104"/>
        <v>797.41000000000008</v>
      </c>
      <c r="H480" s="274">
        <f>G480/E480*100</f>
        <v>61.339230769230781</v>
      </c>
    </row>
    <row r="481" spans="1:8" ht="56.25" x14ac:dyDescent="0.25">
      <c r="A481" s="439" t="s">
        <v>120</v>
      </c>
      <c r="B481" s="130" t="s">
        <v>157</v>
      </c>
      <c r="C481" s="77" t="s">
        <v>618</v>
      </c>
      <c r="D481" s="130" t="s">
        <v>143</v>
      </c>
      <c r="E481" s="158">
        <f>Заходи!G405</f>
        <v>100</v>
      </c>
      <c r="F481" s="158">
        <f>Заходи!J405</f>
        <v>100</v>
      </c>
      <c r="G481" s="236">
        <f>Заходи!M405</f>
        <v>6.74</v>
      </c>
      <c r="H481" s="262"/>
    </row>
    <row r="482" spans="1:8" ht="37.5" x14ac:dyDescent="0.25">
      <c r="A482" s="440"/>
      <c r="B482" s="363" t="s">
        <v>152</v>
      </c>
      <c r="C482" s="104" t="s">
        <v>611</v>
      </c>
      <c r="D482" s="429" t="s">
        <v>203</v>
      </c>
      <c r="E482" s="172">
        <v>10</v>
      </c>
      <c r="F482" s="172">
        <v>500</v>
      </c>
      <c r="G482" s="253">
        <v>21</v>
      </c>
      <c r="H482" s="262"/>
    </row>
    <row r="483" spans="1:8" ht="37.5" x14ac:dyDescent="0.25">
      <c r="A483" s="440"/>
      <c r="B483" s="365"/>
      <c r="C483" s="104" t="s">
        <v>615</v>
      </c>
      <c r="D483" s="431"/>
      <c r="E483" s="172">
        <v>10</v>
      </c>
      <c r="F483" s="172">
        <v>500</v>
      </c>
      <c r="G483" s="253">
        <v>21</v>
      </c>
      <c r="H483" s="262"/>
    </row>
    <row r="484" spans="1:8" ht="18.75" x14ac:dyDescent="0.25">
      <c r="A484" s="440"/>
      <c r="B484" s="102" t="s">
        <v>162</v>
      </c>
      <c r="C484" s="104" t="s">
        <v>616</v>
      </c>
      <c r="D484" s="109" t="s">
        <v>143</v>
      </c>
      <c r="E484" s="169">
        <f t="shared" ref="E484:F484" si="105">E481/E483</f>
        <v>10</v>
      </c>
      <c r="F484" s="169">
        <f t="shared" si="105"/>
        <v>0.2</v>
      </c>
      <c r="G484" s="249">
        <f>G481/G483</f>
        <v>0.32095238095238099</v>
      </c>
      <c r="H484" s="262"/>
    </row>
    <row r="485" spans="1:8" ht="18.75" x14ac:dyDescent="0.25">
      <c r="A485" s="441"/>
      <c r="B485" s="102" t="s">
        <v>153</v>
      </c>
      <c r="C485" s="80" t="s">
        <v>511</v>
      </c>
      <c r="D485" s="109" t="s">
        <v>165</v>
      </c>
      <c r="E485" s="162">
        <v>100</v>
      </c>
      <c r="F485" s="162">
        <v>100</v>
      </c>
      <c r="G485" s="235">
        <v>100</v>
      </c>
      <c r="H485" s="262"/>
    </row>
    <row r="486" spans="1:8" ht="75" x14ac:dyDescent="0.25">
      <c r="A486" s="439" t="s">
        <v>121</v>
      </c>
      <c r="B486" s="130" t="s">
        <v>157</v>
      </c>
      <c r="C486" s="77" t="s">
        <v>617</v>
      </c>
      <c r="D486" s="130" t="s">
        <v>143</v>
      </c>
      <c r="E486" s="158">
        <f>Заходи!G409</f>
        <v>800</v>
      </c>
      <c r="F486" s="158">
        <f>Заходи!J409</f>
        <v>800</v>
      </c>
      <c r="G486" s="236">
        <f>Заходи!M409</f>
        <v>521.83000000000004</v>
      </c>
      <c r="H486" s="274">
        <f>G486/E486*100</f>
        <v>65.228750000000005</v>
      </c>
    </row>
    <row r="487" spans="1:8" ht="37.5" x14ac:dyDescent="0.25">
      <c r="A487" s="440"/>
      <c r="B487" s="363" t="s">
        <v>152</v>
      </c>
      <c r="C487" s="104" t="s">
        <v>611</v>
      </c>
      <c r="D487" s="429" t="s">
        <v>203</v>
      </c>
      <c r="E487" s="172">
        <v>3</v>
      </c>
      <c r="F487" s="172">
        <v>30</v>
      </c>
      <c r="G487" s="253">
        <v>1</v>
      </c>
      <c r="H487" s="262"/>
    </row>
    <row r="488" spans="1:8" ht="37.5" x14ac:dyDescent="0.25">
      <c r="A488" s="440"/>
      <c r="B488" s="365"/>
      <c r="C488" s="104" t="s">
        <v>615</v>
      </c>
      <c r="D488" s="431"/>
      <c r="E488" s="172">
        <v>3</v>
      </c>
      <c r="F488" s="172">
        <v>30</v>
      </c>
      <c r="G488" s="253">
        <v>1</v>
      </c>
      <c r="H488" s="262"/>
    </row>
    <row r="489" spans="1:8" ht="18.75" x14ac:dyDescent="0.25">
      <c r="A489" s="440"/>
      <c r="B489" s="102" t="s">
        <v>162</v>
      </c>
      <c r="C489" s="104" t="s">
        <v>616</v>
      </c>
      <c r="D489" s="109" t="s">
        <v>143</v>
      </c>
      <c r="E489" s="169">
        <f>E486/E487</f>
        <v>266.66666666666669</v>
      </c>
      <c r="F489" s="169">
        <f t="shared" ref="F489" si="106">F486/F487</f>
        <v>26.666666666666668</v>
      </c>
      <c r="G489" s="249">
        <f t="shared" ref="G489" si="107">G486/G487</f>
        <v>521.83000000000004</v>
      </c>
      <c r="H489" s="262"/>
    </row>
    <row r="490" spans="1:8" ht="18.75" x14ac:dyDescent="0.25">
      <c r="A490" s="441"/>
      <c r="B490" s="102" t="s">
        <v>153</v>
      </c>
      <c r="C490" s="80" t="s">
        <v>511</v>
      </c>
      <c r="D490" s="109" t="s">
        <v>165</v>
      </c>
      <c r="E490" s="162">
        <v>100</v>
      </c>
      <c r="F490" s="162">
        <v>100</v>
      </c>
      <c r="G490" s="235">
        <v>100</v>
      </c>
      <c r="H490" s="262"/>
    </row>
    <row r="491" spans="1:8" ht="66.75" customHeight="1" x14ac:dyDescent="0.3">
      <c r="A491" s="439" t="s">
        <v>122</v>
      </c>
      <c r="B491" s="130" t="s">
        <v>157</v>
      </c>
      <c r="C491" s="127" t="s">
        <v>612</v>
      </c>
      <c r="D491" s="130" t="s">
        <v>143</v>
      </c>
      <c r="E491" s="158">
        <f>Заходи!G413</f>
        <v>400</v>
      </c>
      <c r="F491" s="158">
        <f>Заходи!J413</f>
        <v>400</v>
      </c>
      <c r="G491" s="236">
        <f>Заходи!M413</f>
        <v>268.83999999999997</v>
      </c>
      <c r="H491" s="274">
        <f>G491/E491*100</f>
        <v>67.209999999999994</v>
      </c>
    </row>
    <row r="492" spans="1:8" ht="37.5" x14ac:dyDescent="0.25">
      <c r="A492" s="440"/>
      <c r="B492" s="363" t="s">
        <v>152</v>
      </c>
      <c r="C492" s="104" t="s">
        <v>611</v>
      </c>
      <c r="D492" s="429" t="s">
        <v>203</v>
      </c>
      <c r="E492" s="167">
        <v>20</v>
      </c>
      <c r="F492" s="167">
        <v>6</v>
      </c>
      <c r="G492" s="243">
        <v>27</v>
      </c>
      <c r="H492" s="262"/>
    </row>
    <row r="493" spans="1:8" ht="37.5" x14ac:dyDescent="0.25">
      <c r="A493" s="440"/>
      <c r="B493" s="365"/>
      <c r="C493" s="104" t="s">
        <v>615</v>
      </c>
      <c r="D493" s="431"/>
      <c r="E493" s="167">
        <v>20</v>
      </c>
      <c r="F493" s="167">
        <v>6</v>
      </c>
      <c r="G493" s="243">
        <v>27</v>
      </c>
      <c r="H493" s="262"/>
    </row>
    <row r="494" spans="1:8" ht="18.75" x14ac:dyDescent="0.25">
      <c r="A494" s="440"/>
      <c r="B494" s="102" t="s">
        <v>162</v>
      </c>
      <c r="C494" s="104" t="s">
        <v>613</v>
      </c>
      <c r="D494" s="109" t="s">
        <v>143</v>
      </c>
      <c r="E494" s="169">
        <f>E491/E493</f>
        <v>20</v>
      </c>
      <c r="F494" s="169">
        <f t="shared" ref="F494:G494" si="108">F491/F493</f>
        <v>66.666666666666671</v>
      </c>
      <c r="G494" s="249">
        <f t="shared" si="108"/>
        <v>9.9570370370370362</v>
      </c>
      <c r="H494" s="262"/>
    </row>
    <row r="495" spans="1:8" ht="18.75" x14ac:dyDescent="0.25">
      <c r="A495" s="441"/>
      <c r="B495" s="102" t="s">
        <v>153</v>
      </c>
      <c r="C495" s="80" t="s">
        <v>614</v>
      </c>
      <c r="D495" s="109" t="s">
        <v>165</v>
      </c>
      <c r="E495" s="162">
        <v>100</v>
      </c>
      <c r="F495" s="162">
        <v>100</v>
      </c>
      <c r="G495" s="235">
        <v>100</v>
      </c>
      <c r="H495" s="262"/>
    </row>
    <row r="496" spans="1:8" ht="19.5" x14ac:dyDescent="0.25">
      <c r="A496" s="90" t="s">
        <v>525</v>
      </c>
      <c r="B496" s="102"/>
      <c r="C496" s="115"/>
      <c r="D496" s="110"/>
      <c r="E496" s="155">
        <f>E498</f>
        <v>4300</v>
      </c>
      <c r="F496" s="155">
        <f t="shared" ref="F496:G496" si="109">F498</f>
        <v>4249.7</v>
      </c>
      <c r="G496" s="228">
        <f t="shared" si="109"/>
        <v>4200.53</v>
      </c>
      <c r="H496" s="262"/>
    </row>
    <row r="497" spans="1:8" ht="37.5" x14ac:dyDescent="0.25">
      <c r="A497" s="80" t="s">
        <v>179</v>
      </c>
      <c r="B497" s="102"/>
      <c r="C497" s="103"/>
      <c r="D497" s="109"/>
      <c r="E497" s="156"/>
      <c r="F497" s="156"/>
      <c r="G497" s="229"/>
      <c r="H497" s="262"/>
    </row>
    <row r="498" spans="1:8" ht="39" x14ac:dyDescent="0.35">
      <c r="A498" s="88" t="s">
        <v>524</v>
      </c>
      <c r="B498" s="116"/>
      <c r="C498" s="117"/>
      <c r="D498" s="83"/>
      <c r="E498" s="157">
        <f>E499</f>
        <v>4300</v>
      </c>
      <c r="F498" s="157">
        <f t="shared" ref="F498:G498" si="110">F499</f>
        <v>4249.7</v>
      </c>
      <c r="G498" s="230">
        <f t="shared" si="110"/>
        <v>4200.53</v>
      </c>
      <c r="H498" s="262"/>
    </row>
    <row r="499" spans="1:8" ht="37.5" x14ac:dyDescent="0.25">
      <c r="A499" s="439" t="s">
        <v>123</v>
      </c>
      <c r="B499" s="130" t="s">
        <v>157</v>
      </c>
      <c r="C499" s="77" t="s">
        <v>608</v>
      </c>
      <c r="D499" s="130" t="s">
        <v>143</v>
      </c>
      <c r="E499" s="158">
        <f>Заходи!G417</f>
        <v>4300</v>
      </c>
      <c r="F499" s="158">
        <f>Заходи!J417</f>
        <v>4249.7</v>
      </c>
      <c r="G499" s="236">
        <f>Заходи!M417</f>
        <v>4200.53</v>
      </c>
      <c r="H499" s="274">
        <f>G499/E499*100</f>
        <v>97.686744186046496</v>
      </c>
    </row>
    <row r="500" spans="1:8" ht="37.5" x14ac:dyDescent="0.25">
      <c r="A500" s="440"/>
      <c r="B500" s="132" t="s">
        <v>152</v>
      </c>
      <c r="C500" s="104" t="s">
        <v>609</v>
      </c>
      <c r="D500" s="110" t="s">
        <v>203</v>
      </c>
      <c r="E500" s="167">
        <v>4</v>
      </c>
      <c r="F500" s="167">
        <v>1</v>
      </c>
      <c r="G500" s="243">
        <v>4</v>
      </c>
      <c r="H500" s="262"/>
    </row>
    <row r="501" spans="1:8" ht="18.75" x14ac:dyDescent="0.25">
      <c r="A501" s="440"/>
      <c r="B501" s="102" t="s">
        <v>162</v>
      </c>
      <c r="C501" s="104" t="s">
        <v>610</v>
      </c>
      <c r="D501" s="109" t="s">
        <v>143</v>
      </c>
      <c r="E501" s="169">
        <f t="shared" ref="E501:F501" si="111">E499/E500</f>
        <v>1075</v>
      </c>
      <c r="F501" s="169">
        <f t="shared" si="111"/>
        <v>4249.7</v>
      </c>
      <c r="G501" s="249">
        <f>G499/G500</f>
        <v>1050.1324999999999</v>
      </c>
      <c r="H501" s="262"/>
    </row>
    <row r="502" spans="1:8" ht="18.75" x14ac:dyDescent="0.25">
      <c r="A502" s="441"/>
      <c r="B502" s="102" t="s">
        <v>153</v>
      </c>
      <c r="C502" s="80" t="s">
        <v>511</v>
      </c>
      <c r="D502" s="109" t="s">
        <v>165</v>
      </c>
      <c r="E502" s="162">
        <v>100</v>
      </c>
      <c r="F502" s="162">
        <v>100</v>
      </c>
      <c r="G502" s="235">
        <v>100</v>
      </c>
      <c r="H502" s="262"/>
    </row>
    <row r="503" spans="1:8" ht="19.5" x14ac:dyDescent="0.25">
      <c r="A503" s="90" t="s">
        <v>527</v>
      </c>
      <c r="B503" s="102"/>
      <c r="C503" s="115"/>
      <c r="D503" s="110"/>
      <c r="E503" s="155">
        <f>E505</f>
        <v>15000</v>
      </c>
      <c r="F503" s="155">
        <f>F505</f>
        <v>15000</v>
      </c>
      <c r="G503" s="228">
        <f t="shared" ref="G503" si="112">G505</f>
        <v>15000</v>
      </c>
      <c r="H503" s="262"/>
    </row>
    <row r="504" spans="1:8" ht="37.5" x14ac:dyDescent="0.25">
      <c r="A504" s="80" t="s">
        <v>179</v>
      </c>
      <c r="B504" s="102"/>
      <c r="C504" s="103"/>
      <c r="D504" s="109"/>
      <c r="E504" s="156"/>
      <c r="F504" s="156"/>
      <c r="G504" s="229"/>
      <c r="H504" s="262"/>
    </row>
    <row r="505" spans="1:8" ht="39" x14ac:dyDescent="0.35">
      <c r="A505" s="88" t="s">
        <v>526</v>
      </c>
      <c r="B505" s="116"/>
      <c r="C505" s="117"/>
      <c r="D505" s="83"/>
      <c r="E505" s="157">
        <f>E506</f>
        <v>15000</v>
      </c>
      <c r="F505" s="157">
        <f>F506</f>
        <v>15000</v>
      </c>
      <c r="G505" s="230">
        <f t="shared" ref="G505" si="113">G506</f>
        <v>15000</v>
      </c>
      <c r="H505" s="262"/>
    </row>
    <row r="506" spans="1:8" ht="18.75" x14ac:dyDescent="0.25">
      <c r="A506" s="439" t="s">
        <v>124</v>
      </c>
      <c r="B506" s="130" t="s">
        <v>157</v>
      </c>
      <c r="C506" s="77" t="s">
        <v>607</v>
      </c>
      <c r="D506" s="130" t="s">
        <v>143</v>
      </c>
      <c r="E506" s="158">
        <f>Заходи!G422</f>
        <v>15000</v>
      </c>
      <c r="F506" s="158">
        <f>Заходи!J422</f>
        <v>15000</v>
      </c>
      <c r="G506" s="236">
        <f>Заходи!M422</f>
        <v>15000</v>
      </c>
      <c r="H506" s="274">
        <f>G506/E506*100</f>
        <v>100</v>
      </c>
    </row>
    <row r="507" spans="1:8" ht="18.75" x14ac:dyDescent="0.25">
      <c r="A507" s="440"/>
      <c r="B507" s="132" t="s">
        <v>152</v>
      </c>
      <c r="C507" s="104" t="s">
        <v>605</v>
      </c>
      <c r="D507" s="110" t="s">
        <v>203</v>
      </c>
      <c r="E507" s="167">
        <v>1</v>
      </c>
      <c r="F507" s="167">
        <v>1</v>
      </c>
      <c r="G507" s="243">
        <v>1</v>
      </c>
      <c r="H507" s="262"/>
    </row>
    <row r="508" spans="1:8" ht="18.75" x14ac:dyDescent="0.25">
      <c r="A508" s="440"/>
      <c r="B508" s="102" t="s">
        <v>162</v>
      </c>
      <c r="C508" s="104" t="s">
        <v>606</v>
      </c>
      <c r="D508" s="109" t="s">
        <v>143</v>
      </c>
      <c r="E508" s="169">
        <f>E506/E507</f>
        <v>15000</v>
      </c>
      <c r="F508" s="169">
        <f>F506/F507</f>
        <v>15000</v>
      </c>
      <c r="G508" s="249">
        <f t="shared" ref="G508" si="114">G506/G507</f>
        <v>15000</v>
      </c>
      <c r="H508" s="262"/>
    </row>
    <row r="509" spans="1:8" ht="18.75" x14ac:dyDescent="0.25">
      <c r="A509" s="441"/>
      <c r="B509" s="102" t="s">
        <v>153</v>
      </c>
      <c r="C509" s="80" t="s">
        <v>511</v>
      </c>
      <c r="D509" s="109" t="s">
        <v>165</v>
      </c>
      <c r="E509" s="162">
        <v>100</v>
      </c>
      <c r="F509" s="162">
        <v>100</v>
      </c>
      <c r="G509" s="235">
        <v>100</v>
      </c>
      <c r="H509" s="262"/>
    </row>
    <row r="510" spans="1:8" ht="39" x14ac:dyDescent="0.25">
      <c r="A510" s="90" t="s">
        <v>530</v>
      </c>
      <c r="B510" s="102"/>
      <c r="C510" s="115"/>
      <c r="D510" s="110"/>
      <c r="E510" s="155">
        <f>E512</f>
        <v>400</v>
      </c>
      <c r="F510" s="155">
        <f t="shared" ref="F510:G510" si="115">F512</f>
        <v>400</v>
      </c>
      <c r="G510" s="228">
        <f t="shared" si="115"/>
        <v>398.87</v>
      </c>
      <c r="H510" s="262"/>
    </row>
    <row r="511" spans="1:8" ht="37.5" x14ac:dyDescent="0.25">
      <c r="A511" s="80" t="s">
        <v>179</v>
      </c>
      <c r="B511" s="102"/>
      <c r="C511" s="103"/>
      <c r="D511" s="109"/>
      <c r="E511" s="156"/>
      <c r="F511" s="156"/>
      <c r="G511" s="229"/>
      <c r="H511" s="262"/>
    </row>
    <row r="512" spans="1:8" ht="39" x14ac:dyDescent="0.35">
      <c r="A512" s="88" t="s">
        <v>528</v>
      </c>
      <c r="B512" s="116"/>
      <c r="C512" s="117"/>
      <c r="D512" s="83"/>
      <c r="E512" s="157">
        <f>E513</f>
        <v>400</v>
      </c>
      <c r="F512" s="157">
        <f t="shared" ref="F512" si="116">F513</f>
        <v>400</v>
      </c>
      <c r="G512" s="230">
        <f t="shared" ref="G512" si="117">G513</f>
        <v>398.87</v>
      </c>
      <c r="H512" s="262"/>
    </row>
    <row r="513" spans="1:8" ht="37.5" x14ac:dyDescent="0.25">
      <c r="A513" s="439" t="s">
        <v>529</v>
      </c>
      <c r="B513" s="130" t="s">
        <v>157</v>
      </c>
      <c r="C513" s="77" t="s">
        <v>600</v>
      </c>
      <c r="D513" s="130" t="s">
        <v>143</v>
      </c>
      <c r="E513" s="158">
        <f>Заходи!G425</f>
        <v>400</v>
      </c>
      <c r="F513" s="158">
        <f>Заходи!J425</f>
        <v>400</v>
      </c>
      <c r="G513" s="236">
        <f>Заходи!M425</f>
        <v>398.87</v>
      </c>
      <c r="H513" s="274">
        <f>G513/E513*100</f>
        <v>99.717500000000001</v>
      </c>
    </row>
    <row r="514" spans="1:8" ht="112.5" x14ac:dyDescent="0.25">
      <c r="A514" s="440"/>
      <c r="B514" s="363" t="s">
        <v>152</v>
      </c>
      <c r="C514" s="104" t="s">
        <v>601</v>
      </c>
      <c r="D514" s="429" t="s">
        <v>602</v>
      </c>
      <c r="E514" s="167">
        <v>300</v>
      </c>
      <c r="F514" s="167">
        <v>354</v>
      </c>
      <c r="G514" s="243">
        <v>22</v>
      </c>
      <c r="H514" s="262"/>
    </row>
    <row r="515" spans="1:8" ht="33" customHeight="1" x14ac:dyDescent="0.25">
      <c r="A515" s="440"/>
      <c r="B515" s="365"/>
      <c r="C515" s="104" t="s">
        <v>603</v>
      </c>
      <c r="D515" s="431"/>
      <c r="E515" s="167">
        <v>0</v>
      </c>
      <c r="F515" s="167">
        <v>0</v>
      </c>
      <c r="G515" s="243"/>
      <c r="H515" s="262"/>
    </row>
    <row r="516" spans="1:8" ht="37.5" x14ac:dyDescent="0.25">
      <c r="A516" s="440"/>
      <c r="B516" s="102" t="s">
        <v>162</v>
      </c>
      <c r="C516" s="104" t="s">
        <v>604</v>
      </c>
      <c r="D516" s="109" t="s">
        <v>143</v>
      </c>
      <c r="E516" s="169">
        <f>E513/(E514+E515)</f>
        <v>1.3333333333333333</v>
      </c>
      <c r="F516" s="169">
        <f>F513/(F514+F515)</f>
        <v>1.1299435028248588</v>
      </c>
      <c r="G516" s="249">
        <f>G513/(G514+G515)</f>
        <v>18.130454545454544</v>
      </c>
      <c r="H516" s="262"/>
    </row>
    <row r="517" spans="1:8" ht="18.75" x14ac:dyDescent="0.25">
      <c r="A517" s="441"/>
      <c r="B517" s="102" t="s">
        <v>153</v>
      </c>
      <c r="C517" s="80" t="s">
        <v>511</v>
      </c>
      <c r="D517" s="109" t="s">
        <v>165</v>
      </c>
      <c r="E517" s="162">
        <v>100</v>
      </c>
      <c r="F517" s="162">
        <v>100</v>
      </c>
      <c r="G517" s="235">
        <v>100</v>
      </c>
      <c r="H517" s="262"/>
    </row>
    <row r="518" spans="1:8" ht="58.5" x14ac:dyDescent="0.25">
      <c r="A518" s="90" t="s">
        <v>532</v>
      </c>
      <c r="B518" s="102"/>
      <c r="C518" s="115"/>
      <c r="D518" s="110"/>
      <c r="E518" s="155">
        <f>E520</f>
        <v>24500</v>
      </c>
      <c r="F518" s="155">
        <f>F520</f>
        <v>24379.84</v>
      </c>
      <c r="G518" s="228">
        <f>G520</f>
        <v>14294.56</v>
      </c>
      <c r="H518" s="262"/>
    </row>
    <row r="519" spans="1:8" ht="37.5" x14ac:dyDescent="0.25">
      <c r="A519" s="80" t="s">
        <v>179</v>
      </c>
      <c r="B519" s="102"/>
      <c r="C519" s="103"/>
      <c r="D519" s="109"/>
      <c r="E519" s="156"/>
      <c r="F519" s="156"/>
      <c r="G519" s="229"/>
      <c r="H519" s="262"/>
    </row>
    <row r="520" spans="1:8" ht="19.5" x14ac:dyDescent="0.35">
      <c r="A520" s="88" t="s">
        <v>531</v>
      </c>
      <c r="B520" s="116"/>
      <c r="C520" s="117"/>
      <c r="D520" s="83"/>
      <c r="E520" s="157">
        <f>E521+E525+E529</f>
        <v>24500</v>
      </c>
      <c r="F520" s="157">
        <f>F521+F525+F529</f>
        <v>24379.84</v>
      </c>
      <c r="G520" s="230">
        <f>G521+G525+G529</f>
        <v>14294.56</v>
      </c>
      <c r="H520" s="274">
        <f>G520/E520*100</f>
        <v>58.345142857142854</v>
      </c>
    </row>
    <row r="521" spans="1:8" ht="18.75" x14ac:dyDescent="0.25">
      <c r="A521" s="439" t="s">
        <v>127</v>
      </c>
      <c r="B521" s="130" t="s">
        <v>157</v>
      </c>
      <c r="C521" s="77" t="s">
        <v>594</v>
      </c>
      <c r="D521" s="130" t="s">
        <v>143</v>
      </c>
      <c r="E521" s="158">
        <f>Заходи!G434</f>
        <v>5800</v>
      </c>
      <c r="F521" s="158">
        <f>Заходи!J434</f>
        <v>5723.18</v>
      </c>
      <c r="G521" s="236">
        <f>Заходи!M434</f>
        <v>2719.64</v>
      </c>
      <c r="H521" s="274">
        <f>G521/E521*100</f>
        <v>46.890344827586205</v>
      </c>
    </row>
    <row r="522" spans="1:8" ht="18.75" x14ac:dyDescent="0.25">
      <c r="A522" s="440"/>
      <c r="B522" s="132" t="s">
        <v>152</v>
      </c>
      <c r="C522" s="104" t="s">
        <v>509</v>
      </c>
      <c r="D522" s="110" t="s">
        <v>203</v>
      </c>
      <c r="E522" s="167">
        <v>4</v>
      </c>
      <c r="F522" s="167">
        <v>20</v>
      </c>
      <c r="G522" s="243">
        <v>4</v>
      </c>
      <c r="H522" s="262"/>
    </row>
    <row r="523" spans="1:8" ht="37.5" x14ac:dyDescent="0.25">
      <c r="A523" s="440"/>
      <c r="B523" s="102" t="s">
        <v>162</v>
      </c>
      <c r="C523" s="104" t="s">
        <v>599</v>
      </c>
      <c r="D523" s="109" t="s">
        <v>143</v>
      </c>
      <c r="E523" s="169">
        <f t="shared" ref="E523:G523" si="118">E521/E522</f>
        <v>1450</v>
      </c>
      <c r="F523" s="169">
        <f t="shared" si="118"/>
        <v>286.15899999999999</v>
      </c>
      <c r="G523" s="249">
        <f t="shared" si="118"/>
        <v>679.91</v>
      </c>
      <c r="H523" s="262"/>
    </row>
    <row r="524" spans="1:8" ht="18.75" x14ac:dyDescent="0.25">
      <c r="A524" s="441"/>
      <c r="B524" s="102" t="s">
        <v>153</v>
      </c>
      <c r="C524" s="80" t="s">
        <v>511</v>
      </c>
      <c r="D524" s="109" t="s">
        <v>165</v>
      </c>
      <c r="E524" s="162">
        <v>100</v>
      </c>
      <c r="F524" s="162">
        <v>100</v>
      </c>
      <c r="G524" s="235">
        <v>100</v>
      </c>
      <c r="H524" s="262"/>
    </row>
    <row r="525" spans="1:8" ht="37.5" x14ac:dyDescent="0.25">
      <c r="A525" s="439" t="s">
        <v>128</v>
      </c>
      <c r="B525" s="130" t="s">
        <v>157</v>
      </c>
      <c r="C525" s="77" t="s">
        <v>595</v>
      </c>
      <c r="D525" s="130" t="s">
        <v>143</v>
      </c>
      <c r="E525" s="158">
        <f>Заходи!G437</f>
        <v>17700</v>
      </c>
      <c r="F525" s="158">
        <f>Заходи!J437</f>
        <v>17656.66</v>
      </c>
      <c r="G525" s="236">
        <f>Заходи!M437</f>
        <v>10792.62</v>
      </c>
      <c r="H525" s="274">
        <f>G525/E525*100</f>
        <v>60.975254237288148</v>
      </c>
    </row>
    <row r="526" spans="1:8" ht="18.75" x14ac:dyDescent="0.25">
      <c r="A526" s="440"/>
      <c r="B526" s="132" t="s">
        <v>152</v>
      </c>
      <c r="C526" s="104" t="s">
        <v>509</v>
      </c>
      <c r="D526" s="110" t="s">
        <v>203</v>
      </c>
      <c r="E526" s="167">
        <v>4</v>
      </c>
      <c r="F526" s="167">
        <v>16</v>
      </c>
      <c r="G526" s="243">
        <v>3</v>
      </c>
      <c r="H526" s="262"/>
    </row>
    <row r="527" spans="1:8" ht="37.5" x14ac:dyDescent="0.25">
      <c r="A527" s="440"/>
      <c r="B527" s="102" t="s">
        <v>162</v>
      </c>
      <c r="C527" s="104" t="s">
        <v>598</v>
      </c>
      <c r="D527" s="109" t="s">
        <v>143</v>
      </c>
      <c r="E527" s="169">
        <f t="shared" ref="E527:G527" si="119">E525/E526</f>
        <v>4425</v>
      </c>
      <c r="F527" s="169">
        <f t="shared" si="119"/>
        <v>1103.54125</v>
      </c>
      <c r="G527" s="249">
        <f t="shared" si="119"/>
        <v>3597.5400000000004</v>
      </c>
      <c r="H527" s="262"/>
    </row>
    <row r="528" spans="1:8" ht="18.75" x14ac:dyDescent="0.25">
      <c r="A528" s="441"/>
      <c r="B528" s="102" t="s">
        <v>153</v>
      </c>
      <c r="C528" s="80" t="s">
        <v>511</v>
      </c>
      <c r="D528" s="109" t="s">
        <v>165</v>
      </c>
      <c r="E528" s="162">
        <v>100</v>
      </c>
      <c r="F528" s="162">
        <v>100</v>
      </c>
      <c r="G528" s="235">
        <v>100</v>
      </c>
      <c r="H528" s="262"/>
    </row>
    <row r="529" spans="1:8" ht="18.75" x14ac:dyDescent="0.25">
      <c r="A529" s="439" t="s">
        <v>129</v>
      </c>
      <c r="B529" s="130" t="s">
        <v>157</v>
      </c>
      <c r="C529" s="77" t="s">
        <v>596</v>
      </c>
      <c r="D529" s="130" t="s">
        <v>143</v>
      </c>
      <c r="E529" s="158">
        <f>Заходи!G441</f>
        <v>1000</v>
      </c>
      <c r="F529" s="158">
        <f>Заходи!J441</f>
        <v>1000</v>
      </c>
      <c r="G529" s="236">
        <f>Заходи!M441</f>
        <v>782.3</v>
      </c>
      <c r="H529" s="274">
        <f>G529/E529*100</f>
        <v>78.23</v>
      </c>
    </row>
    <row r="530" spans="1:8" ht="18.75" x14ac:dyDescent="0.25">
      <c r="A530" s="440"/>
      <c r="B530" s="132" t="s">
        <v>152</v>
      </c>
      <c r="C530" s="104" t="s">
        <v>509</v>
      </c>
      <c r="D530" s="110" t="s">
        <v>203</v>
      </c>
      <c r="E530" s="167">
        <v>1</v>
      </c>
      <c r="F530" s="167">
        <v>1</v>
      </c>
      <c r="G530" s="243">
        <v>1</v>
      </c>
      <c r="H530" s="262"/>
    </row>
    <row r="531" spans="1:8" ht="37.5" x14ac:dyDescent="0.25">
      <c r="A531" s="440"/>
      <c r="B531" s="102" t="s">
        <v>162</v>
      </c>
      <c r="C531" s="104" t="s">
        <v>597</v>
      </c>
      <c r="D531" s="109" t="s">
        <v>143</v>
      </c>
      <c r="E531" s="169">
        <v>1000</v>
      </c>
      <c r="F531" s="169">
        <f t="shared" ref="F531:G531" si="120">F529/F530</f>
        <v>1000</v>
      </c>
      <c r="G531" s="249">
        <f t="shared" si="120"/>
        <v>782.3</v>
      </c>
      <c r="H531" s="262"/>
    </row>
    <row r="532" spans="1:8" ht="18.75" x14ac:dyDescent="0.25">
      <c r="A532" s="441"/>
      <c r="B532" s="102" t="s">
        <v>153</v>
      </c>
      <c r="C532" s="80" t="s">
        <v>511</v>
      </c>
      <c r="D532" s="109" t="s">
        <v>165</v>
      </c>
      <c r="E532" s="162">
        <v>100</v>
      </c>
      <c r="F532" s="162">
        <v>100</v>
      </c>
      <c r="G532" s="235">
        <v>100</v>
      </c>
      <c r="H532" s="262"/>
    </row>
    <row r="533" spans="1:8" ht="39" x14ac:dyDescent="0.25">
      <c r="A533" s="90" t="s">
        <v>534</v>
      </c>
      <c r="B533" s="102"/>
      <c r="C533" s="115"/>
      <c r="D533" s="110"/>
      <c r="E533" s="155">
        <f>E535</f>
        <v>-8084.09</v>
      </c>
      <c r="F533" s="155">
        <f t="shared" ref="F533:G533" si="121">F535</f>
        <v>-7654.09</v>
      </c>
      <c r="G533" s="228">
        <f t="shared" si="121"/>
        <v>0</v>
      </c>
      <c r="H533" s="262"/>
    </row>
    <row r="534" spans="1:8" ht="37.5" x14ac:dyDescent="0.25">
      <c r="A534" s="80" t="s">
        <v>535</v>
      </c>
      <c r="B534" s="102"/>
      <c r="C534" s="103"/>
      <c r="D534" s="109"/>
      <c r="E534" s="156"/>
      <c r="F534" s="156"/>
      <c r="G534" s="229"/>
      <c r="H534" s="262"/>
    </row>
    <row r="535" spans="1:8" ht="19.5" x14ac:dyDescent="0.35">
      <c r="A535" s="88" t="s">
        <v>533</v>
      </c>
      <c r="B535" s="116"/>
      <c r="C535" s="117"/>
      <c r="D535" s="83"/>
      <c r="E535" s="157">
        <f>E536+E540</f>
        <v>-8084.09</v>
      </c>
      <c r="F535" s="157">
        <f t="shared" ref="F535:G535" si="122">F536+F540</f>
        <v>-7654.09</v>
      </c>
      <c r="G535" s="230">
        <f t="shared" si="122"/>
        <v>0</v>
      </c>
      <c r="H535" s="262"/>
    </row>
    <row r="536" spans="1:8" ht="18.75" x14ac:dyDescent="0.25">
      <c r="A536" s="439" t="s">
        <v>131</v>
      </c>
      <c r="B536" s="130" t="s">
        <v>157</v>
      </c>
      <c r="C536" s="91" t="s">
        <v>591</v>
      </c>
      <c r="D536" s="130" t="s">
        <v>143</v>
      </c>
      <c r="E536" s="158">
        <f>Заходи!G449</f>
        <v>-7654.09</v>
      </c>
      <c r="F536" s="158">
        <f>Заходи!J449</f>
        <v>-7654.09</v>
      </c>
      <c r="G536" s="236">
        <f>Заходи!M449</f>
        <v>0</v>
      </c>
      <c r="H536" s="262"/>
    </row>
    <row r="537" spans="1:8" ht="18.75" x14ac:dyDescent="0.25">
      <c r="A537" s="440"/>
      <c r="B537" s="132" t="s">
        <v>152</v>
      </c>
      <c r="C537" s="104" t="s">
        <v>592</v>
      </c>
      <c r="D537" s="110" t="s">
        <v>203</v>
      </c>
      <c r="E537" s="167">
        <v>2</v>
      </c>
      <c r="F537" s="167">
        <v>2</v>
      </c>
      <c r="G537" s="243"/>
      <c r="H537" s="262"/>
    </row>
    <row r="538" spans="1:8" ht="18.75" x14ac:dyDescent="0.25">
      <c r="A538" s="440"/>
      <c r="B538" s="102" t="s">
        <v>162</v>
      </c>
      <c r="C538" s="104" t="s">
        <v>593</v>
      </c>
      <c r="D538" s="109" t="s">
        <v>143</v>
      </c>
      <c r="E538" s="169">
        <v>3827</v>
      </c>
      <c r="F538" s="169">
        <v>3827</v>
      </c>
      <c r="G538" s="249"/>
      <c r="H538" s="262"/>
    </row>
    <row r="539" spans="1:8" ht="18.75" x14ac:dyDescent="0.25">
      <c r="A539" s="441"/>
      <c r="B539" s="102" t="s">
        <v>153</v>
      </c>
      <c r="C539" s="80" t="s">
        <v>511</v>
      </c>
      <c r="D539" s="109" t="s">
        <v>165</v>
      </c>
      <c r="E539" s="162">
        <v>100</v>
      </c>
      <c r="F539" s="162">
        <v>100</v>
      </c>
      <c r="G539" s="235"/>
      <c r="H539" s="262"/>
    </row>
    <row r="540" spans="1:8" ht="18.75" x14ac:dyDescent="0.25">
      <c r="A540" s="439" t="s">
        <v>132</v>
      </c>
      <c r="B540" s="130" t="s">
        <v>157</v>
      </c>
      <c r="C540" s="91" t="s">
        <v>591</v>
      </c>
      <c r="D540" s="130" t="s">
        <v>143</v>
      </c>
      <c r="E540" s="158">
        <f>Заходи!G453</f>
        <v>-430</v>
      </c>
      <c r="F540" s="158">
        <f>Заходи!J453</f>
        <v>0</v>
      </c>
      <c r="G540" s="236">
        <f>Заходи!M453</f>
        <v>0</v>
      </c>
      <c r="H540" s="262"/>
    </row>
    <row r="541" spans="1:8" ht="18.75" x14ac:dyDescent="0.25">
      <c r="A541" s="440"/>
      <c r="B541" s="132" t="s">
        <v>152</v>
      </c>
      <c r="C541" s="104" t="s">
        <v>592</v>
      </c>
      <c r="D541" s="110" t="s">
        <v>203</v>
      </c>
      <c r="E541" s="167">
        <v>1</v>
      </c>
      <c r="F541" s="167">
        <v>1</v>
      </c>
      <c r="G541" s="243"/>
      <c r="H541" s="262"/>
    </row>
    <row r="542" spans="1:8" ht="18.75" x14ac:dyDescent="0.25">
      <c r="A542" s="440"/>
      <c r="B542" s="102" t="s">
        <v>162</v>
      </c>
      <c r="C542" s="104" t="s">
        <v>593</v>
      </c>
      <c r="D542" s="109" t="s">
        <v>143</v>
      </c>
      <c r="E542" s="169">
        <v>430</v>
      </c>
      <c r="F542" s="169">
        <v>480</v>
      </c>
      <c r="G542" s="249"/>
      <c r="H542" s="262"/>
    </row>
    <row r="543" spans="1:8" ht="18.75" x14ac:dyDescent="0.25">
      <c r="A543" s="441"/>
      <c r="B543" s="102" t="s">
        <v>153</v>
      </c>
      <c r="C543" s="80" t="s">
        <v>511</v>
      </c>
      <c r="D543" s="109" t="s">
        <v>165</v>
      </c>
      <c r="E543" s="162">
        <v>100</v>
      </c>
      <c r="F543" s="162">
        <v>100</v>
      </c>
      <c r="G543" s="235"/>
      <c r="H543" s="262"/>
    </row>
    <row r="544" spans="1:8" ht="175.5" x14ac:dyDescent="0.25">
      <c r="A544" s="149" t="s">
        <v>540</v>
      </c>
      <c r="B544" s="102"/>
      <c r="C544" s="115"/>
      <c r="D544" s="110"/>
      <c r="E544" s="155">
        <f>E546</f>
        <v>0</v>
      </c>
      <c r="F544" s="155">
        <f t="shared" ref="F544:G544" si="123">F546</f>
        <v>0</v>
      </c>
      <c r="G544" s="228">
        <f t="shared" si="123"/>
        <v>0</v>
      </c>
      <c r="H544" s="262"/>
    </row>
    <row r="545" spans="1:8" ht="37.5" x14ac:dyDescent="0.25">
      <c r="A545" s="104" t="s">
        <v>541</v>
      </c>
      <c r="B545" s="102"/>
      <c r="C545" s="103"/>
      <c r="D545" s="109"/>
      <c r="E545" s="156"/>
      <c r="F545" s="156"/>
      <c r="G545" s="229"/>
      <c r="H545" s="262"/>
    </row>
    <row r="546" spans="1:8" ht="78" x14ac:dyDescent="0.35">
      <c r="A546" s="88" t="s">
        <v>536</v>
      </c>
      <c r="B546" s="116"/>
      <c r="C546" s="117"/>
      <c r="D546" s="83"/>
      <c r="E546" s="157">
        <f>E547</f>
        <v>0</v>
      </c>
      <c r="F546" s="157">
        <f t="shared" ref="F546:G546" si="124">F547</f>
        <v>0</v>
      </c>
      <c r="G546" s="230">
        <f t="shared" si="124"/>
        <v>0</v>
      </c>
      <c r="H546" s="262"/>
    </row>
    <row r="547" spans="1:8" ht="18.75" x14ac:dyDescent="0.25">
      <c r="A547" s="439" t="s">
        <v>537</v>
      </c>
      <c r="B547" s="102" t="s">
        <v>157</v>
      </c>
      <c r="C547" s="103" t="s">
        <v>582</v>
      </c>
      <c r="D547" s="109" t="s">
        <v>143</v>
      </c>
      <c r="E547" s="236">
        <f>Заходи!K457</f>
        <v>0</v>
      </c>
      <c r="F547" s="158">
        <f>Заходи!J457</f>
        <v>0</v>
      </c>
      <c r="G547" s="236">
        <f>Заходи!M457</f>
        <v>0</v>
      </c>
      <c r="H547" s="262"/>
    </row>
    <row r="548" spans="1:8" ht="18.75" x14ac:dyDescent="0.25">
      <c r="A548" s="440"/>
      <c r="B548" s="132" t="s">
        <v>152</v>
      </c>
      <c r="C548" s="104" t="s">
        <v>581</v>
      </c>
      <c r="D548" s="110" t="s">
        <v>203</v>
      </c>
      <c r="E548" s="167"/>
      <c r="F548" s="167">
        <v>0</v>
      </c>
      <c r="G548" s="243"/>
      <c r="H548" s="262"/>
    </row>
    <row r="549" spans="1:8" ht="18.75" x14ac:dyDescent="0.25">
      <c r="A549" s="440"/>
      <c r="B549" s="102" t="s">
        <v>162</v>
      </c>
      <c r="C549" s="104" t="s">
        <v>583</v>
      </c>
      <c r="D549" s="109" t="s">
        <v>143</v>
      </c>
      <c r="E549" s="169"/>
      <c r="F549" s="169"/>
      <c r="G549" s="249"/>
      <c r="H549" s="262"/>
    </row>
    <row r="550" spans="1:8" ht="18.75" x14ac:dyDescent="0.25">
      <c r="A550" s="441"/>
      <c r="B550" s="102" t="s">
        <v>153</v>
      </c>
      <c r="C550" s="80" t="s">
        <v>511</v>
      </c>
      <c r="D550" s="109" t="s">
        <v>165</v>
      </c>
      <c r="E550" s="169"/>
      <c r="F550" s="162"/>
      <c r="G550" s="235"/>
      <c r="H550" s="262"/>
    </row>
    <row r="551" spans="1:8" ht="58.5" x14ac:dyDescent="0.25">
      <c r="A551" s="149" t="s">
        <v>539</v>
      </c>
      <c r="B551" s="102"/>
      <c r="C551" s="115"/>
      <c r="D551" s="110"/>
      <c r="E551" s="155">
        <f>E553</f>
        <v>4500</v>
      </c>
      <c r="F551" s="155">
        <f t="shared" ref="F551:G551" si="125">F553</f>
        <v>4500</v>
      </c>
      <c r="G551" s="228">
        <f t="shared" si="125"/>
        <v>1908.28</v>
      </c>
      <c r="H551" s="262"/>
    </row>
    <row r="552" spans="1:8" ht="37.5" x14ac:dyDescent="0.25">
      <c r="A552" s="80" t="s">
        <v>179</v>
      </c>
      <c r="B552" s="102"/>
      <c r="C552" s="103"/>
      <c r="D552" s="109"/>
      <c r="E552" s="156"/>
      <c r="F552" s="156"/>
      <c r="G552" s="229"/>
      <c r="H552" s="262"/>
    </row>
    <row r="553" spans="1:8" ht="58.5" x14ac:dyDescent="0.35">
      <c r="A553" s="88" t="s">
        <v>538</v>
      </c>
      <c r="B553" s="116"/>
      <c r="C553" s="117"/>
      <c r="D553" s="83"/>
      <c r="E553" s="157">
        <f>E554+E558</f>
        <v>4500</v>
      </c>
      <c r="F553" s="157">
        <f t="shared" ref="F553:G553" si="126">F554+F558</f>
        <v>4500</v>
      </c>
      <c r="G553" s="230">
        <f t="shared" si="126"/>
        <v>1908.28</v>
      </c>
      <c r="H553" s="274">
        <f>G553/E553*100</f>
        <v>42.406222222222226</v>
      </c>
    </row>
    <row r="554" spans="1:8" ht="18.75" x14ac:dyDescent="0.25">
      <c r="A554" s="439" t="s">
        <v>135</v>
      </c>
      <c r="B554" s="130" t="s">
        <v>157</v>
      </c>
      <c r="C554" s="91" t="s">
        <v>580</v>
      </c>
      <c r="D554" s="130" t="s">
        <v>143</v>
      </c>
      <c r="E554" s="158">
        <f>Заходи!G465</f>
        <v>4500</v>
      </c>
      <c r="F554" s="158">
        <f>Заходи!J465</f>
        <v>4500</v>
      </c>
      <c r="G554" s="236">
        <f>Заходи!M465</f>
        <v>1908.28</v>
      </c>
      <c r="H554" s="274">
        <f>G554/E554*100</f>
        <v>42.406222222222226</v>
      </c>
    </row>
    <row r="555" spans="1:8" ht="37.5" x14ac:dyDescent="0.25">
      <c r="A555" s="440"/>
      <c r="B555" s="132" t="s">
        <v>152</v>
      </c>
      <c r="C555" s="104" t="s">
        <v>416</v>
      </c>
      <c r="D555" s="110" t="s">
        <v>203</v>
      </c>
      <c r="E555" s="167">
        <v>22</v>
      </c>
      <c r="F555" s="167">
        <v>130</v>
      </c>
      <c r="G555" s="243">
        <v>8</v>
      </c>
      <c r="H555" s="262"/>
    </row>
    <row r="556" spans="1:8" ht="37.5" x14ac:dyDescent="0.25">
      <c r="A556" s="440"/>
      <c r="B556" s="102" t="s">
        <v>162</v>
      </c>
      <c r="C556" s="104" t="s">
        <v>683</v>
      </c>
      <c r="D556" s="199" t="s">
        <v>143</v>
      </c>
      <c r="E556" s="180">
        <f>E554/E555</f>
        <v>204.54545454545453</v>
      </c>
      <c r="F556" s="180">
        <f>F554/F555</f>
        <v>34.615384615384613</v>
      </c>
      <c r="G556" s="259">
        <f>G554/G555</f>
        <v>238.535</v>
      </c>
      <c r="H556" s="262"/>
    </row>
    <row r="557" spans="1:8" ht="18.75" x14ac:dyDescent="0.25">
      <c r="A557" s="441"/>
      <c r="B557" s="102" t="s">
        <v>153</v>
      </c>
      <c r="C557" s="80" t="s">
        <v>511</v>
      </c>
      <c r="D557" s="109" t="s">
        <v>165</v>
      </c>
      <c r="E557" s="162">
        <v>100</v>
      </c>
      <c r="F557" s="162">
        <v>100</v>
      </c>
      <c r="G557" s="235">
        <v>100</v>
      </c>
      <c r="H557" s="262"/>
    </row>
    <row r="558" spans="1:8" ht="37.5" x14ac:dyDescent="0.25">
      <c r="A558" s="439" t="s">
        <v>136</v>
      </c>
      <c r="B558" s="130" t="s">
        <v>157</v>
      </c>
      <c r="C558" s="91" t="s">
        <v>577</v>
      </c>
      <c r="D558" s="130" t="s">
        <v>143</v>
      </c>
      <c r="E558" s="158">
        <f>Заходи!G469</f>
        <v>0</v>
      </c>
      <c r="F558" s="158">
        <f>Заходи!J469</f>
        <v>0</v>
      </c>
      <c r="G558" s="236">
        <f>Заходи!M469</f>
        <v>0</v>
      </c>
      <c r="H558" s="262"/>
    </row>
    <row r="559" spans="1:8" ht="18.75" x14ac:dyDescent="0.25">
      <c r="A559" s="440"/>
      <c r="B559" s="132" t="s">
        <v>152</v>
      </c>
      <c r="C559" s="104" t="s">
        <v>578</v>
      </c>
      <c r="D559" s="110" t="s">
        <v>203</v>
      </c>
      <c r="E559" s="167"/>
      <c r="F559" s="167">
        <v>1</v>
      </c>
      <c r="G559" s="243"/>
      <c r="H559" s="262"/>
    </row>
    <row r="560" spans="1:8" ht="18.75" x14ac:dyDescent="0.25">
      <c r="A560" s="440"/>
      <c r="B560" s="102" t="s">
        <v>162</v>
      </c>
      <c r="C560" s="104" t="s">
        <v>579</v>
      </c>
      <c r="D560" s="109" t="s">
        <v>143</v>
      </c>
      <c r="E560" s="169"/>
      <c r="F560" s="169">
        <f>F558/F559</f>
        <v>0</v>
      </c>
      <c r="G560" s="249"/>
      <c r="H560" s="262"/>
    </row>
    <row r="561" spans="1:8" ht="18.75" x14ac:dyDescent="0.25">
      <c r="A561" s="441"/>
      <c r="B561" s="102" t="s">
        <v>153</v>
      </c>
      <c r="C561" s="80" t="s">
        <v>511</v>
      </c>
      <c r="D561" s="109" t="s">
        <v>165</v>
      </c>
      <c r="E561" s="162"/>
      <c r="F561" s="162">
        <v>100</v>
      </c>
      <c r="G561" s="235"/>
      <c r="H561" s="262"/>
    </row>
    <row r="562" spans="1:8" ht="39" x14ac:dyDescent="0.25">
      <c r="A562" s="149" t="s">
        <v>543</v>
      </c>
      <c r="B562" s="102"/>
      <c r="C562" s="115"/>
      <c r="D562" s="115"/>
      <c r="E562" s="178">
        <f>E564</f>
        <v>0</v>
      </c>
      <c r="F562" s="178">
        <f t="shared" ref="F562:G562" si="127">F564</f>
        <v>17709</v>
      </c>
      <c r="G562" s="260">
        <f t="shared" si="127"/>
        <v>0</v>
      </c>
      <c r="H562" s="262"/>
    </row>
    <row r="563" spans="1:8" ht="37.5" x14ac:dyDescent="0.25">
      <c r="A563" s="80" t="s">
        <v>179</v>
      </c>
      <c r="B563" s="102"/>
      <c r="C563" s="103"/>
      <c r="D563" s="102"/>
      <c r="E563" s="179"/>
      <c r="F563" s="179"/>
      <c r="G563" s="261"/>
      <c r="H563" s="262"/>
    </row>
    <row r="564" spans="1:8" ht="39" x14ac:dyDescent="0.35">
      <c r="A564" s="88" t="s">
        <v>545</v>
      </c>
      <c r="B564" s="116"/>
      <c r="C564" s="117"/>
      <c r="D564" s="117"/>
      <c r="E564" s="157">
        <f>E565</f>
        <v>0</v>
      </c>
      <c r="F564" s="157">
        <f>F565</f>
        <v>17709</v>
      </c>
      <c r="G564" s="230">
        <f>G565</f>
        <v>0</v>
      </c>
      <c r="H564" s="262"/>
    </row>
    <row r="565" spans="1:8" ht="37.5" x14ac:dyDescent="0.25">
      <c r="A565" s="439" t="s">
        <v>546</v>
      </c>
      <c r="B565" s="130" t="s">
        <v>157</v>
      </c>
      <c r="C565" s="77" t="s">
        <v>544</v>
      </c>
      <c r="D565" s="130" t="s">
        <v>143</v>
      </c>
      <c r="E565" s="177">
        <f>Заходи!G482</f>
        <v>0</v>
      </c>
      <c r="F565" s="177">
        <f>17709</f>
        <v>17709</v>
      </c>
      <c r="G565" s="258">
        <f>Заходи!M482</f>
        <v>0</v>
      </c>
      <c r="H565" s="262"/>
    </row>
    <row r="566" spans="1:8" ht="37.5" x14ac:dyDescent="0.25">
      <c r="A566" s="440"/>
      <c r="B566" s="132" t="s">
        <v>152</v>
      </c>
      <c r="C566" s="104" t="s">
        <v>547</v>
      </c>
      <c r="D566" s="115" t="s">
        <v>203</v>
      </c>
      <c r="E566" s="172"/>
      <c r="F566" s="172">
        <v>2</v>
      </c>
      <c r="G566" s="253">
        <v>0</v>
      </c>
      <c r="H566" s="262"/>
    </row>
    <row r="567" spans="1:8" ht="37.5" x14ac:dyDescent="0.25">
      <c r="A567" s="440"/>
      <c r="B567" s="102" t="s">
        <v>162</v>
      </c>
      <c r="C567" s="104" t="s">
        <v>548</v>
      </c>
      <c r="D567" s="102" t="s">
        <v>143</v>
      </c>
      <c r="E567" s="180"/>
      <c r="F567" s="180">
        <f>F565/F566</f>
        <v>8854.5</v>
      </c>
      <c r="G567" s="259"/>
      <c r="H567" s="262"/>
    </row>
    <row r="568" spans="1:8" ht="18.75" x14ac:dyDescent="0.25">
      <c r="A568" s="441"/>
      <c r="B568" s="102" t="s">
        <v>153</v>
      </c>
      <c r="C568" s="80" t="s">
        <v>511</v>
      </c>
      <c r="D568" s="102" t="s">
        <v>165</v>
      </c>
      <c r="E568" s="181"/>
      <c r="F568" s="181">
        <v>100</v>
      </c>
      <c r="G568" s="246"/>
      <c r="H568" s="262"/>
    </row>
    <row r="569" spans="1:8" ht="39" x14ac:dyDescent="0.25">
      <c r="A569" s="149" t="s">
        <v>566</v>
      </c>
      <c r="B569" s="102"/>
      <c r="C569" s="115"/>
      <c r="D569" s="115"/>
      <c r="E569" s="178">
        <f>E571</f>
        <v>0</v>
      </c>
      <c r="F569" s="178">
        <f t="shared" ref="F569:G569" si="128">F571</f>
        <v>200000</v>
      </c>
      <c r="G569" s="260">
        <f t="shared" si="128"/>
        <v>0</v>
      </c>
      <c r="H569" s="262"/>
    </row>
    <row r="570" spans="1:8" ht="37.5" x14ac:dyDescent="0.25">
      <c r="A570" s="104" t="s">
        <v>179</v>
      </c>
      <c r="B570" s="102"/>
      <c r="C570" s="103"/>
      <c r="D570" s="102"/>
      <c r="E570" s="179"/>
      <c r="F570" s="179"/>
      <c r="G570" s="261"/>
      <c r="H570" s="262"/>
    </row>
    <row r="571" spans="1:8" ht="39" x14ac:dyDescent="0.35">
      <c r="A571" s="119" t="s">
        <v>567</v>
      </c>
      <c r="B571" s="116"/>
      <c r="C571" s="117"/>
      <c r="D571" s="117"/>
      <c r="E571" s="157">
        <f>E572</f>
        <v>0</v>
      </c>
      <c r="F571" s="157">
        <f>F572</f>
        <v>200000</v>
      </c>
      <c r="G571" s="230">
        <f>G572</f>
        <v>0</v>
      </c>
      <c r="H571" s="262"/>
    </row>
    <row r="572" spans="1:8" ht="37.5" x14ac:dyDescent="0.25">
      <c r="A572" s="439" t="s">
        <v>572</v>
      </c>
      <c r="B572" s="102" t="s">
        <v>157</v>
      </c>
      <c r="C572" s="103" t="s">
        <v>573</v>
      </c>
      <c r="D572" s="102" t="s">
        <v>143</v>
      </c>
      <c r="E572" s="177">
        <f>Заходи!G469</f>
        <v>0</v>
      </c>
      <c r="F572" s="182">
        <f>200000</f>
        <v>200000</v>
      </c>
      <c r="G572" s="258">
        <f>Заходи!M469</f>
        <v>0</v>
      </c>
      <c r="H572" s="262"/>
    </row>
    <row r="573" spans="1:8" ht="37.5" x14ac:dyDescent="0.25">
      <c r="A573" s="440"/>
      <c r="B573" s="132" t="s">
        <v>152</v>
      </c>
      <c r="C573" s="104" t="s">
        <v>570</v>
      </c>
      <c r="D573" s="115" t="s">
        <v>203</v>
      </c>
      <c r="E573" s="172"/>
      <c r="F573" s="172">
        <v>1</v>
      </c>
      <c r="G573" s="253">
        <v>0</v>
      </c>
      <c r="H573" s="262"/>
    </row>
    <row r="574" spans="1:8" ht="37.5" x14ac:dyDescent="0.25">
      <c r="A574" s="440"/>
      <c r="B574" s="102" t="s">
        <v>162</v>
      </c>
      <c r="C574" s="104" t="s">
        <v>571</v>
      </c>
      <c r="D574" s="102" t="s">
        <v>143</v>
      </c>
      <c r="E574" s="180"/>
      <c r="F574" s="180">
        <f>F572/F573</f>
        <v>200000</v>
      </c>
      <c r="G574" s="259"/>
      <c r="H574" s="262"/>
    </row>
    <row r="575" spans="1:8" ht="18.75" x14ac:dyDescent="0.25">
      <c r="A575" s="441"/>
      <c r="B575" s="102" t="s">
        <v>153</v>
      </c>
      <c r="C575" s="80" t="s">
        <v>511</v>
      </c>
      <c r="D575" s="102" t="s">
        <v>165</v>
      </c>
      <c r="E575" s="181"/>
      <c r="F575" s="181">
        <v>100</v>
      </c>
      <c r="G575" s="246"/>
      <c r="H575" s="262"/>
    </row>
    <row r="576" spans="1:8" ht="58.5" x14ac:dyDescent="0.25">
      <c r="A576" s="149" t="s">
        <v>549</v>
      </c>
      <c r="B576" s="102"/>
      <c r="C576" s="115"/>
      <c r="D576" s="115"/>
      <c r="E576" s="178">
        <f>E578</f>
        <v>15622.98</v>
      </c>
      <c r="F576" s="178">
        <f t="shared" ref="F576:G576" si="129">F578</f>
        <v>15622.98</v>
      </c>
      <c r="G576" s="260">
        <f t="shared" si="129"/>
        <v>9058.9</v>
      </c>
      <c r="H576" s="262"/>
    </row>
    <row r="577" spans="1:8" ht="37.5" x14ac:dyDescent="0.25">
      <c r="A577" s="104" t="s">
        <v>179</v>
      </c>
      <c r="B577" s="102"/>
      <c r="C577" s="103"/>
      <c r="D577" s="102"/>
      <c r="E577" s="179"/>
      <c r="F577" s="179"/>
      <c r="G577" s="261"/>
      <c r="H577" s="262"/>
    </row>
    <row r="578" spans="1:8" ht="58.5" x14ac:dyDescent="0.35">
      <c r="A578" s="119" t="s">
        <v>568</v>
      </c>
      <c r="B578" s="116"/>
      <c r="C578" s="117"/>
      <c r="D578" s="117"/>
      <c r="E578" s="157">
        <f>E579</f>
        <v>15622.98</v>
      </c>
      <c r="F578" s="157">
        <f>F579</f>
        <v>15622.98</v>
      </c>
      <c r="G578" s="230">
        <f>G579</f>
        <v>9058.9</v>
      </c>
      <c r="H578" s="274">
        <f>G578/E578*100</f>
        <v>57.984456230501479</v>
      </c>
    </row>
    <row r="579" spans="1:8" ht="18.75" x14ac:dyDescent="0.25">
      <c r="A579" s="439" t="s">
        <v>569</v>
      </c>
      <c r="B579" s="130" t="s">
        <v>157</v>
      </c>
      <c r="C579" s="91" t="s">
        <v>576</v>
      </c>
      <c r="D579" s="130" t="s">
        <v>143</v>
      </c>
      <c r="E579" s="183">
        <f>15622.98</f>
        <v>15622.98</v>
      </c>
      <c r="F579" s="183">
        <f>15622.98</f>
        <v>15622.98</v>
      </c>
      <c r="G579" s="236">
        <f>Заходи!O431</f>
        <v>9058.9</v>
      </c>
      <c r="H579" s="274">
        <f>G579/E579*100</f>
        <v>57.984456230501479</v>
      </c>
    </row>
    <row r="580" spans="1:8" ht="37.5" x14ac:dyDescent="0.25">
      <c r="A580" s="440"/>
      <c r="B580" s="132" t="s">
        <v>152</v>
      </c>
      <c r="C580" s="104" t="s">
        <v>547</v>
      </c>
      <c r="D580" s="115" t="s">
        <v>203</v>
      </c>
      <c r="E580" s="172">
        <v>1</v>
      </c>
      <c r="F580" s="172">
        <v>1</v>
      </c>
      <c r="G580" s="253">
        <v>1</v>
      </c>
      <c r="H580" s="262"/>
    </row>
    <row r="581" spans="1:8" ht="37.5" x14ac:dyDescent="0.25">
      <c r="A581" s="440"/>
      <c r="B581" s="102" t="s">
        <v>162</v>
      </c>
      <c r="C581" s="104" t="s">
        <v>548</v>
      </c>
      <c r="D581" s="102" t="s">
        <v>143</v>
      </c>
      <c r="E581" s="180">
        <f>E579/E580</f>
        <v>15622.98</v>
      </c>
      <c r="F581" s="180">
        <f>F579/F580</f>
        <v>15622.98</v>
      </c>
      <c r="G581" s="259">
        <f>G579/G580</f>
        <v>9058.9</v>
      </c>
      <c r="H581" s="262"/>
    </row>
    <row r="582" spans="1:8" ht="18.75" x14ac:dyDescent="0.25">
      <c r="A582" s="441"/>
      <c r="B582" s="102" t="s">
        <v>153</v>
      </c>
      <c r="C582" s="80" t="s">
        <v>511</v>
      </c>
      <c r="D582" s="102" t="s">
        <v>165</v>
      </c>
      <c r="E582" s="181">
        <v>100</v>
      </c>
      <c r="F582" s="181">
        <v>100</v>
      </c>
      <c r="G582" s="246">
        <v>100</v>
      </c>
      <c r="H582" s="262"/>
    </row>
    <row r="583" spans="1:8" ht="19.5" x14ac:dyDescent="0.25">
      <c r="A583" s="194" t="s">
        <v>678</v>
      </c>
      <c r="B583" s="193"/>
      <c r="C583" s="191"/>
      <c r="D583" s="191"/>
      <c r="E583" s="178">
        <f>E585</f>
        <v>0</v>
      </c>
      <c r="F583" s="178">
        <f t="shared" ref="F583:G583" si="130">F585</f>
        <v>0</v>
      </c>
      <c r="G583" s="260">
        <f t="shared" si="130"/>
        <v>0</v>
      </c>
      <c r="H583" s="262"/>
    </row>
    <row r="584" spans="1:8" ht="37.5" x14ac:dyDescent="0.25">
      <c r="A584" s="104" t="s">
        <v>179</v>
      </c>
      <c r="B584" s="193"/>
      <c r="C584" s="103"/>
      <c r="D584" s="193"/>
      <c r="E584" s="179"/>
      <c r="F584" s="179"/>
      <c r="G584" s="261"/>
      <c r="H584" s="262"/>
    </row>
    <row r="585" spans="1:8" ht="19.5" x14ac:dyDescent="0.35">
      <c r="A585" s="119" t="s">
        <v>679</v>
      </c>
      <c r="B585" s="116"/>
      <c r="C585" s="117"/>
      <c r="D585" s="117"/>
      <c r="E585" s="157">
        <f>E586</f>
        <v>0</v>
      </c>
      <c r="F585" s="157">
        <f>F586</f>
        <v>0</v>
      </c>
      <c r="G585" s="230">
        <f>G586</f>
        <v>0</v>
      </c>
      <c r="H585" s="262"/>
    </row>
    <row r="586" spans="1:8" ht="18.75" x14ac:dyDescent="0.25">
      <c r="A586" s="439" t="s">
        <v>680</v>
      </c>
      <c r="B586" s="130" t="s">
        <v>157</v>
      </c>
      <c r="C586" s="91" t="s">
        <v>576</v>
      </c>
      <c r="D586" s="130" t="s">
        <v>143</v>
      </c>
      <c r="E586" s="158">
        <f>Заходи!G473</f>
        <v>0</v>
      </c>
      <c r="F586" s="183"/>
      <c r="G586" s="236">
        <f>Заходи!M473</f>
        <v>0</v>
      </c>
      <c r="H586" s="262"/>
    </row>
    <row r="587" spans="1:8" ht="37.5" x14ac:dyDescent="0.25">
      <c r="A587" s="440"/>
      <c r="B587" s="192" t="s">
        <v>152</v>
      </c>
      <c r="C587" s="104" t="s">
        <v>681</v>
      </c>
      <c r="D587" s="191" t="s">
        <v>203</v>
      </c>
      <c r="E587" s="172"/>
      <c r="F587" s="172"/>
      <c r="G587" s="253"/>
      <c r="H587" s="262"/>
    </row>
    <row r="588" spans="1:8" ht="18.75" x14ac:dyDescent="0.25">
      <c r="A588" s="440"/>
      <c r="B588" s="193" t="s">
        <v>162</v>
      </c>
      <c r="C588" s="104" t="s">
        <v>682</v>
      </c>
      <c r="D588" s="193" t="s">
        <v>143</v>
      </c>
      <c r="E588" s="180"/>
      <c r="F588" s="180"/>
      <c r="G588" s="259"/>
      <c r="H588" s="262"/>
    </row>
    <row r="589" spans="1:8" ht="18.75" x14ac:dyDescent="0.25">
      <c r="A589" s="441"/>
      <c r="B589" s="193" t="s">
        <v>153</v>
      </c>
      <c r="C589" s="80" t="s">
        <v>511</v>
      </c>
      <c r="D589" s="193" t="s">
        <v>165</v>
      </c>
      <c r="E589" s="181"/>
      <c r="F589" s="181"/>
      <c r="G589" s="246"/>
      <c r="H589" s="262"/>
    </row>
    <row r="590" spans="1:8" ht="18.75" x14ac:dyDescent="0.25">
      <c r="A590" s="195"/>
      <c r="B590" s="196"/>
      <c r="C590" s="197"/>
      <c r="D590" s="196"/>
      <c r="E590" s="198"/>
      <c r="F590" s="198"/>
      <c r="G590" s="198"/>
    </row>
    <row r="591" spans="1:8" ht="18.75" hidden="1" x14ac:dyDescent="0.25">
      <c r="A591" s="195"/>
      <c r="B591" s="196"/>
      <c r="C591" s="197"/>
      <c r="D591" s="196"/>
      <c r="E591" s="198"/>
      <c r="F591" s="198"/>
      <c r="G591" s="198"/>
    </row>
    <row r="592" spans="1:8" ht="18.75" hidden="1" x14ac:dyDescent="0.25">
      <c r="A592" s="195"/>
      <c r="B592" s="196"/>
      <c r="C592" s="197"/>
      <c r="D592" s="196"/>
      <c r="E592" s="198"/>
      <c r="F592" s="198"/>
      <c r="G592" s="198"/>
    </row>
    <row r="593" spans="1:7" ht="18.75" hidden="1" x14ac:dyDescent="0.25">
      <c r="A593" s="195"/>
      <c r="B593" s="196"/>
      <c r="C593" s="197"/>
      <c r="D593" s="196"/>
      <c r="E593" s="198"/>
      <c r="F593" s="198"/>
      <c r="G593" s="198"/>
    </row>
    <row r="594" spans="1:7" ht="18.75" hidden="1" x14ac:dyDescent="0.25">
      <c r="A594" s="195"/>
      <c r="B594" s="196"/>
      <c r="C594" s="197"/>
      <c r="D594" s="196"/>
      <c r="E594" s="198"/>
      <c r="F594" s="198"/>
      <c r="G594" s="198"/>
    </row>
    <row r="595" spans="1:7" ht="18.75" x14ac:dyDescent="0.25">
      <c r="A595" s="195"/>
      <c r="B595" s="196"/>
      <c r="C595" s="197"/>
      <c r="D595" s="196"/>
      <c r="E595" s="198"/>
      <c r="F595" s="198"/>
      <c r="G595" s="198"/>
    </row>
    <row r="596" spans="1:7" ht="18.75" x14ac:dyDescent="0.3">
      <c r="A596" s="2"/>
      <c r="B596" s="2"/>
      <c r="C596" s="2"/>
      <c r="D596" s="2"/>
      <c r="E596" s="2"/>
      <c r="F596" s="2"/>
      <c r="G596" s="2"/>
    </row>
    <row r="597" spans="1:7" ht="23.25" x14ac:dyDescent="0.35">
      <c r="A597" s="482" t="s">
        <v>770</v>
      </c>
      <c r="B597" s="482"/>
      <c r="C597" s="203" t="s">
        <v>145</v>
      </c>
      <c r="D597" s="2"/>
      <c r="G597" s="2"/>
    </row>
    <row r="598" spans="1:7" ht="18.75" x14ac:dyDescent="0.3">
      <c r="A598" s="87"/>
      <c r="C598" s="87"/>
      <c r="D598" s="87"/>
      <c r="E598" s="2"/>
      <c r="F598" s="2"/>
      <c r="G598" s="2"/>
    </row>
  </sheetData>
  <mergeCells count="204">
    <mergeCell ref="I183:I186"/>
    <mergeCell ref="I27:I31"/>
    <mergeCell ref="I265:I268"/>
    <mergeCell ref="I326:I329"/>
    <mergeCell ref="I362:I365"/>
    <mergeCell ref="I342:I345"/>
    <mergeCell ref="A597:B597"/>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 ref="A586:A589"/>
    <mergeCell ref="A145:A148"/>
    <mergeCell ref="A273:A276"/>
    <mergeCell ref="A277:A280"/>
    <mergeCell ref="A253:A256"/>
    <mergeCell ref="A558:A561"/>
    <mergeCell ref="A491:A495"/>
    <mergeCell ref="A499:A502"/>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A164:A167"/>
    <mergeCell ref="A27:A31"/>
    <mergeCell ref="B28:B29"/>
    <mergeCell ref="A141:A144"/>
    <mergeCell ref="A131:A135"/>
    <mergeCell ref="B132:B133"/>
    <mergeCell ref="A84:A87"/>
    <mergeCell ref="B73:B74"/>
    <mergeCell ref="A62:A65"/>
    <mergeCell ref="A107:A110"/>
    <mergeCell ref="A114:A118"/>
    <mergeCell ref="A79:A83"/>
    <mergeCell ref="B80:B81"/>
    <mergeCell ref="B137:B138"/>
    <mergeCell ref="A53:A56"/>
    <mergeCell ref="A57:A61"/>
    <mergeCell ref="A126:A130"/>
    <mergeCell ref="A136:A140"/>
    <mergeCell ref="A119:A123"/>
    <mergeCell ref="B120:B121"/>
    <mergeCell ref="A75:A78"/>
    <mergeCell ref="B71:B72"/>
    <mergeCell ref="D1:G1"/>
    <mergeCell ref="A2:G2"/>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B23:B24"/>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B514:B515"/>
    <mergeCell ref="A506:A509"/>
    <mergeCell ref="A459:A462"/>
    <mergeCell ref="A376:A386"/>
    <mergeCell ref="B376:B379"/>
    <mergeCell ref="A362:A365"/>
    <mergeCell ref="A366:A369"/>
    <mergeCell ref="B383:B385"/>
    <mergeCell ref="A443:A446"/>
    <mergeCell ref="A439:A442"/>
    <mergeCell ref="B487:B488"/>
    <mergeCell ref="A451:A454"/>
    <mergeCell ref="A455:A458"/>
    <mergeCell ref="D11:D12"/>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66:A74"/>
    <mergeCell ref="B67:B70"/>
    <mergeCell ref="A6:A18"/>
    <mergeCell ref="B6:B10"/>
    <mergeCell ref="D412:D414"/>
    <mergeCell ref="D416:D419"/>
    <mergeCell ref="B307:B308"/>
    <mergeCell ref="D307:D308"/>
    <mergeCell ref="B482:B483"/>
    <mergeCell ref="A334:A337"/>
    <mergeCell ref="A338:A341"/>
    <mergeCell ref="A326:A329"/>
    <mergeCell ref="A330:A333"/>
    <mergeCell ref="A311:A314"/>
    <mergeCell ref="A318:A321"/>
    <mergeCell ref="A325:B325"/>
    <mergeCell ref="A265:A268"/>
    <mergeCell ref="A195:A198"/>
    <mergeCell ref="A199:A202"/>
    <mergeCell ref="A203:A206"/>
    <mergeCell ref="A245:A248"/>
    <mergeCell ref="A249:A252"/>
    <mergeCell ref="A481:A485"/>
    <mergeCell ref="A486:A490"/>
    <mergeCell ref="A257:A260"/>
    <mergeCell ref="A269:A272"/>
    <mergeCell ref="A261:A264"/>
    <mergeCell ref="A281:A284"/>
    <mergeCell ref="A306:A310"/>
    <mergeCell ref="A295:A298"/>
    <mergeCell ref="A288:A291"/>
    <mergeCell ref="H1:I1"/>
    <mergeCell ref="I3:I4"/>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B92:B99"/>
    <mergeCell ref="D97:D98"/>
    <mergeCell ref="D160:D161"/>
    <mergeCell ref="D153:D155"/>
    <mergeCell ref="D132:D133"/>
    <mergeCell ref="D67:D70"/>
    <mergeCell ref="B58:B59"/>
    <mergeCell ref="D58:D59"/>
  </mergeCells>
  <printOptions horizontalCentered="1"/>
  <pageMargins left="0.11811023622047245" right="0.11811023622047245" top="1.1811023622047245" bottom="0.35433070866141736" header="0.11811023622047245" footer="0.11811023622047245"/>
  <pageSetup paperSize="9" scale="39" fitToHeight="15" orientation="landscape" r:id="rId1"/>
  <rowBreaks count="1" manualBreakCount="1">
    <brk id="11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2025-06-02T08:08:45Z</dcterms:modified>
</cp:coreProperties>
</file>