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15"/>
  </bookViews>
  <sheets>
    <sheet name="Додаток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'Додаток 1'!$47:$49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6" i="1"/>
  <c r="H109"/>
  <c r="D157" l="1"/>
  <c r="D156"/>
  <c r="D155"/>
  <c r="D154"/>
  <c r="D153"/>
  <c r="D152"/>
  <c r="H151"/>
  <c r="G151"/>
  <c r="F151"/>
  <c r="E151"/>
  <c r="D151" s="1"/>
  <c r="C151"/>
  <c r="H150"/>
  <c r="G150"/>
  <c r="D150" s="1"/>
  <c r="H149"/>
  <c r="G149"/>
  <c r="D149" s="1"/>
  <c r="H148"/>
  <c r="G148"/>
  <c r="D148"/>
  <c r="H147"/>
  <c r="D147" s="1"/>
  <c r="G147"/>
  <c r="H146"/>
  <c r="G146"/>
  <c r="D146" s="1"/>
  <c r="H145"/>
  <c r="H144" s="1"/>
  <c r="G145"/>
  <c r="D145" s="1"/>
  <c r="F144"/>
  <c r="F122" s="1"/>
  <c r="E144"/>
  <c r="C144"/>
  <c r="D143"/>
  <c r="D142"/>
  <c r="D141"/>
  <c r="D140"/>
  <c r="D139"/>
  <c r="D138"/>
  <c r="D137" s="1"/>
  <c r="H137"/>
  <c r="G137"/>
  <c r="F137"/>
  <c r="E137"/>
  <c r="C137"/>
  <c r="D134"/>
  <c r="D133"/>
  <c r="H132"/>
  <c r="G132"/>
  <c r="F132"/>
  <c r="E132"/>
  <c r="D132"/>
  <c r="C132"/>
  <c r="D131"/>
  <c r="D130"/>
  <c r="H129"/>
  <c r="H135" s="1"/>
  <c r="G129"/>
  <c r="G135" s="1"/>
  <c r="F129"/>
  <c r="F135" s="1"/>
  <c r="E129"/>
  <c r="E135" s="1"/>
  <c r="C129"/>
  <c r="C135" s="1"/>
  <c r="D128"/>
  <c r="D127"/>
  <c r="D126"/>
  <c r="D129" s="1"/>
  <c r="D135" s="1"/>
  <c r="H124"/>
  <c r="C124"/>
  <c r="G123"/>
  <c r="F123"/>
  <c r="E123"/>
  <c r="C123"/>
  <c r="D117"/>
  <c r="H123"/>
  <c r="G116"/>
  <c r="D115"/>
  <c r="D114"/>
  <c r="D113"/>
  <c r="D112"/>
  <c r="D111"/>
  <c r="D110"/>
  <c r="G109"/>
  <c r="G124" s="1"/>
  <c r="F109"/>
  <c r="F121" s="1"/>
  <c r="E109"/>
  <c r="C109"/>
  <c r="D105"/>
  <c r="H104"/>
  <c r="G104"/>
  <c r="F104"/>
  <c r="E104"/>
  <c r="D104" s="1"/>
  <c r="D103"/>
  <c r="D102"/>
  <c r="D101"/>
  <c r="D100"/>
  <c r="F99"/>
  <c r="D99"/>
  <c r="D98"/>
  <c r="D97"/>
  <c r="D95" s="1"/>
  <c r="D96"/>
  <c r="H95"/>
  <c r="G95"/>
  <c r="F95"/>
  <c r="E95"/>
  <c r="C95"/>
  <c r="D94"/>
  <c r="D93"/>
  <c r="D92"/>
  <c r="D91"/>
  <c r="D90"/>
  <c r="D89"/>
  <c r="D88"/>
  <c r="D87"/>
  <c r="D86"/>
  <c r="D85" s="1"/>
  <c r="H85"/>
  <c r="G85"/>
  <c r="F85"/>
  <c r="F106" s="1"/>
  <c r="F120" s="1"/>
  <c r="E85"/>
  <c r="C85"/>
  <c r="D84"/>
  <c r="D83"/>
  <c r="D82"/>
  <c r="D81"/>
  <c r="D80"/>
  <c r="D79"/>
  <c r="D78"/>
  <c r="D77"/>
  <c r="D76"/>
  <c r="D75" s="1"/>
  <c r="D72" s="1"/>
  <c r="D74"/>
  <c r="D73"/>
  <c r="H72"/>
  <c r="H106" s="1"/>
  <c r="H120" s="1"/>
  <c r="G72"/>
  <c r="G106" s="1"/>
  <c r="G120" s="1"/>
  <c r="F72"/>
  <c r="E72"/>
  <c r="E106" s="1"/>
  <c r="C72"/>
  <c r="C106" s="1"/>
  <c r="E71"/>
  <c r="E119" s="1"/>
  <c r="D70"/>
  <c r="H69"/>
  <c r="G69"/>
  <c r="F69"/>
  <c r="E69"/>
  <c r="D69"/>
  <c r="C69"/>
  <c r="D68"/>
  <c r="D67"/>
  <c r="D66" s="1"/>
  <c r="F66"/>
  <c r="F65" s="1"/>
  <c r="E66"/>
  <c r="H65"/>
  <c r="G65"/>
  <c r="E65"/>
  <c r="C65"/>
  <c r="D64"/>
  <c r="D63"/>
  <c r="D62"/>
  <c r="D61"/>
  <c r="F60"/>
  <c r="D60"/>
  <c r="D59"/>
  <c r="D58"/>
  <c r="D55" s="1"/>
  <c r="D57"/>
  <c r="D56"/>
  <c r="H55"/>
  <c r="G55"/>
  <c r="F55"/>
  <c r="E55"/>
  <c r="C55"/>
  <c r="D54"/>
  <c r="D53"/>
  <c r="H52"/>
  <c r="H71" s="1"/>
  <c r="G52"/>
  <c r="G71" s="1"/>
  <c r="F52"/>
  <c r="E52"/>
  <c r="C52"/>
  <c r="C71" s="1"/>
  <c r="C122" l="1"/>
  <c r="C120"/>
  <c r="G107"/>
  <c r="G119"/>
  <c r="F71"/>
  <c r="D65"/>
  <c r="D106"/>
  <c r="E122"/>
  <c r="E120"/>
  <c r="C121"/>
  <c r="H121"/>
  <c r="C107"/>
  <c r="C119"/>
  <c r="H107"/>
  <c r="H119"/>
  <c r="D120"/>
  <c r="E121"/>
  <c r="H122"/>
  <c r="D52"/>
  <c r="E107"/>
  <c r="D116"/>
  <c r="D123" s="1"/>
  <c r="G121"/>
  <c r="F124"/>
  <c r="G144"/>
  <c r="G122" s="1"/>
  <c r="D109"/>
  <c r="D121" s="1"/>
  <c r="H164"/>
  <c r="G164"/>
  <c r="H163"/>
  <c r="G163"/>
  <c r="H162"/>
  <c r="G162"/>
  <c r="H161"/>
  <c r="G161"/>
  <c r="H160"/>
  <c r="G160"/>
  <c r="H159"/>
  <c r="G159"/>
  <c r="G158"/>
  <c r="H158"/>
  <c r="F164"/>
  <c r="F163"/>
  <c r="F162"/>
  <c r="F161"/>
  <c r="F160"/>
  <c r="F159"/>
  <c r="F158"/>
  <c r="D124" l="1"/>
  <c r="F119"/>
  <c r="F107"/>
  <c r="D71"/>
  <c r="D144"/>
  <c r="D122" s="1"/>
  <c r="E159"/>
  <c r="D107" l="1"/>
  <c r="D119"/>
  <c r="E164"/>
  <c r="C164"/>
  <c r="E163"/>
  <c r="C163"/>
  <c r="E162"/>
  <c r="C162"/>
  <c r="E161"/>
  <c r="C161"/>
  <c r="E160"/>
  <c r="C160"/>
  <c r="C159"/>
  <c r="D161" l="1"/>
  <c r="D164"/>
  <c r="D160"/>
  <c r="D163"/>
  <c r="D162"/>
  <c r="E158"/>
  <c r="C158" l="1"/>
  <c r="D158" l="1"/>
  <c r="D159"/>
</calcChain>
</file>

<file path=xl/sharedStrings.xml><?xml version="1.0" encoding="utf-8"?>
<sst xmlns="http://schemas.openxmlformats.org/spreadsheetml/2006/main" count="191" uniqueCount="163">
  <si>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</si>
  <si>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</si>
  <si>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</si>
  <si>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_________________________</t>
  </si>
  <si>
    <t>інший персонал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</si>
  <si>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</si>
  <si>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</si>
  <si>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</si>
  <si>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</si>
  <si>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</si>
  <si>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</si>
  <si>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</si>
  <si>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</si>
  <si>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</si>
  <si>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</si>
  <si>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</si>
  <si>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</si>
  <si>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</si>
  <si>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</si>
  <si>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</si>
  <si>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</si>
  <si>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</si>
  <si>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</si>
  <si>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</si>
  <si>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</si>
  <si>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</si>
  <si>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</si>
  <si>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</si>
  <si>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</si>
  <si>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>Одиниця виміру, тис.грн.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</si>
  <si>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</si>
  <si>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</si>
  <si>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</si>
  <si>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</si>
  <si>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</si>
  <si>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t>за КОАТУУ</t>
  </si>
  <si>
    <t>Територія</t>
  </si>
  <si>
    <t>за КОПФГ</t>
  </si>
  <si>
    <t xml:space="preserve">Організаційно-правова форма </t>
  </si>
  <si>
    <t xml:space="preserve">за ЄДРПОУ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</si>
  <si>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</si>
  <si>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</si>
  <si>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</si>
  <si>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</si>
  <si>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</si>
  <si>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</si>
  <si>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М.П. (підпис, ініціали, прізвище)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</si>
  <si>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</si>
  <si>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</si>
  <si>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</si>
  <si>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</si>
  <si>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</si>
  <si>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</si>
  <si>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</si>
  <si>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</si>
  <si>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</si>
  <si>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</si>
  <si>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</si>
  <si>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</si>
  <si>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</si>
  <si>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</si>
  <si>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</si>
  <si>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</si>
  <si>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 xml:space="preserve">         тис. грн.</t>
  </si>
  <si>
    <t>Проект</t>
  </si>
  <si>
    <t>Уточнений</t>
  </si>
  <si>
    <t>зробити позначку"Х"</t>
  </si>
  <si>
    <t>Змінений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</si>
  <si>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</si>
  <si>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</si>
  <si>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</si>
  <si>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</si>
  <si>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</si>
  <si>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</si>
  <si>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</si>
  <si>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</si>
  <si>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</si>
  <si>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</si>
  <si>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</si>
  <si>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</si>
  <si>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</si>
  <si>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</si>
  <si>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</si>
  <si>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</si>
  <si>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</si>
  <si>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</si>
  <si>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</si>
  <si>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</si>
  <si>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</si>
  <si>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</si>
  <si>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</si>
  <si>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</si>
  <si>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</si>
  <si>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</si>
  <si>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</si>
  <si>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</si>
  <si>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</si>
  <si>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</si>
  <si>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</si>
  <si>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</si>
  <si>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</si>
  <si>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</si>
  <si>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</si>
  <si>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</si>
  <si>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</si>
  <si>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</si>
  <si>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</si>
  <si>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</si>
  <si>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</si>
  <si>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</si>
  <si>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</si>
  <si>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</si>
  <si>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</si>
  <si>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</si>
  <si>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</si>
  <si>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</si>
  <si>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</si>
  <si>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</si>
  <si>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</si>
  <si>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</si>
  <si>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</si>
  <si>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</si>
  <si>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</si>
  <si>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</si>
  <si>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</si>
  <si>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</si>
  <si>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</si>
  <si>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</si>
  <si>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</si>
  <si>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</si>
  <si>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</si>
  <si>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</si>
  <si>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</si>
  <si>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Начальник Управління внутрішнього контролю та аудиту Сумської міської ради</t>
  </si>
  <si>
    <t>Комунальне некомерційне підприємство "Клінічна лікарня № 5" Сумської  міської ради</t>
  </si>
  <si>
    <t xml:space="preserve">Комунальне  підприємство </t>
  </si>
  <si>
    <t>м. Суми</t>
  </si>
  <si>
    <t>Сумська міська рада</t>
  </si>
  <si>
    <t>Охорона здоров'я</t>
  </si>
  <si>
    <t>Діяльність лікарняних закладів</t>
  </si>
  <si>
    <t>86.10</t>
  </si>
  <si>
    <t>тис.грн.</t>
  </si>
  <si>
    <t>комунальна</t>
  </si>
  <si>
    <t>40007, м. Суми, вул. М.Вовчок, буд. 2</t>
  </si>
  <si>
    <t>662801</t>
  </si>
  <si>
    <t>Леонід Анатолійович Бондаренко</t>
  </si>
  <si>
    <t>на 2025 рік</t>
  </si>
  <si>
    <t>Х</t>
  </si>
  <si>
    <t xml:space="preserve"> </t>
  </si>
  <si>
    <t>Інші операційні доходи, які не включені в рядки 1011-1018</t>
  </si>
  <si>
    <t>(Рішення виконкому Сумської міської ради)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</si>
  <si>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</si>
  <si>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</si>
  <si>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</si>
  <si>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</si>
  <si>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</si>
  <si>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 xml:space="preserve">  Додаток 1                                                                                                    до Порядку складання, затвердження, внесення змін, звітування та контролю виконання фінансових планів комунальних некомерційних підприємств, що належать до комунальної власності Сумської міської територіальної громади</t>
  </si>
  <si>
    <r>
      <t xml:space="preserve">Орган державного управління 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</si>
  <si>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r>
      <t>Витрати, що здійснюються для підтримання об’єкта в робочому стані</t>
    </r>
    <r>
      <rPr>
        <i/>
        <sz val="14"/>
        <color theme="1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</si>
  <si>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r>
      <t xml:space="preserve">Витрати на сировину та матеріали </t>
    </r>
    <r>
      <rPr>
        <i/>
        <sz val="14"/>
        <color theme="1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</si>
  <si>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Т.в.о. директора</t>
  </si>
  <si>
    <t>Оксана БІРЮКОВА</t>
  </si>
  <si>
    <t>від 29.09.2025 № 2834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</si>
</sst>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_(* #,##0_);_(* \(#,##0\);_(* &quot;-&quot;_);_(@_)"/>
    <numFmt numFmtId="166" formatCode="_(* #,##0.0_);_(* \(#,##0.0\);_(* &quot;-&quot;_);_(@_)"/>
    <numFmt numFmtId="167" formatCode="0.0"/>
    <numFmt numFmtId="168" formatCode="0.0%"/>
  </numFmts>
  <fonts count="12">
    <font>
      <sz val="10"/>
      <name val="Arial Cyr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6" fontId="2" fillId="3" borderId="3" xfId="0" applyNumberFormat="1" applyFont="1" applyFill="1" applyBorder="1" applyAlignment="1">
      <alignment horizontal="center" vertical="center" wrapText="1"/>
    </xf>
    <xf numFmtId="4" fontId="2" fillId="2" borderId="3" xfId="0" quotePrefix="1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quotePrefix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quotePrefix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 wrapText="1"/>
    </xf>
    <xf numFmtId="164" fontId="8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додаток до звіту"/>
      <sheetName val="МТР Газ України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додаток до звіту"/>
      <sheetName val="1993"/>
      <sheetName val="Inform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77"/>
  <sheetViews>
    <sheetView tabSelected="1" view="pageBreakPreview" zoomScaleSheetLayoutView="100" workbookViewId="0">
      <pane ySplit="1" topLeftCell="A2" activePane="bottomLeft" state="frozen"/>
      <selection pane="bottomLeft" activeCell="F4" sqref="F4:H4"/>
    </sheetView>
  </sheetViews>
  <sheetFormatPr defaultColWidth="8.85546875" defaultRowHeight="18.75"/>
  <cols>
    <col min="1" max="1" width="60" style="1" customWidth="1"/>
    <col min="2" max="2" width="10.85546875" style="53" customWidth="1"/>
    <col min="3" max="4" width="16.42578125" style="53" customWidth="1"/>
    <col min="5" max="5" width="16" style="1" customWidth="1"/>
    <col min="6" max="6" width="15.42578125" style="1" customWidth="1"/>
    <col min="7" max="7" width="18.140625" style="1" customWidth="1"/>
    <col min="8" max="8" width="18.5703125" style="1" customWidth="1"/>
    <col min="9" max="16384" width="8.85546875" style="1"/>
  </cols>
  <sheetData>
    <row r="1" spans="5:8" ht="114" customHeight="1">
      <c r="F1" s="92" t="s">
        <v>156</v>
      </c>
      <c r="G1" s="92"/>
      <c r="H1" s="92"/>
    </row>
    <row r="2" spans="5:8">
      <c r="G2" s="31"/>
      <c r="H2" s="31"/>
    </row>
    <row r="3" spans="5:8">
      <c r="F3" s="1" t="s">
        <v>47</v>
      </c>
      <c r="H3" s="31"/>
    </row>
    <row r="4" spans="5:8">
      <c r="F4" s="116" t="s">
        <v>162</v>
      </c>
      <c r="G4" s="116"/>
      <c r="H4" s="116"/>
    </row>
    <row r="5" spans="5:8">
      <c r="F5" s="93" t="s">
        <v>150</v>
      </c>
      <c r="G5" s="93"/>
      <c r="H5" s="93"/>
    </row>
    <row r="6" spans="5:8">
      <c r="F6" s="2"/>
      <c r="G6" s="2"/>
      <c r="H6" s="32"/>
    </row>
    <row r="7" spans="5:8">
      <c r="F7" s="3" t="s">
        <v>46</v>
      </c>
      <c r="H7" s="31"/>
    </row>
    <row r="8" spans="5:8">
      <c r="F8" s="2"/>
      <c r="G8" s="2"/>
      <c r="H8" s="32"/>
    </row>
    <row r="9" spans="5:8">
      <c r="F9" s="3" t="s">
        <v>42</v>
      </c>
      <c r="H9" s="31"/>
    </row>
    <row r="10" spans="5:8">
      <c r="F10" s="3"/>
      <c r="H10" s="31"/>
    </row>
    <row r="11" spans="5:8" ht="23.25" customHeight="1">
      <c r="E11" s="53"/>
      <c r="F11" s="1" t="s">
        <v>45</v>
      </c>
      <c r="H11" s="31"/>
    </row>
    <row r="12" spans="5:8" ht="37.5" customHeight="1">
      <c r="E12" s="53"/>
      <c r="F12" s="99" t="s">
        <v>133</v>
      </c>
      <c r="G12" s="99"/>
      <c r="H12" s="99"/>
    </row>
    <row r="13" spans="5:8" ht="15" customHeight="1">
      <c r="E13" s="53"/>
      <c r="F13" s="98"/>
      <c r="G13" s="98"/>
      <c r="H13" s="98"/>
    </row>
    <row r="14" spans="5:8" ht="18" customHeight="1">
      <c r="E14" s="53"/>
      <c r="F14" s="2"/>
      <c r="G14" s="2"/>
      <c r="H14" s="32"/>
    </row>
    <row r="15" spans="5:8" ht="23.25" customHeight="1">
      <c r="E15" s="53"/>
      <c r="F15" s="3" t="s">
        <v>43</v>
      </c>
      <c r="H15" s="31"/>
    </row>
    <row r="16" spans="5:8" ht="23.25" customHeight="1">
      <c r="E16" s="53"/>
      <c r="F16" s="2"/>
      <c r="G16" s="2"/>
      <c r="H16" s="32"/>
    </row>
    <row r="17" spans="1:8" ht="23.25" customHeight="1">
      <c r="E17" s="53"/>
      <c r="F17" s="3" t="s">
        <v>42</v>
      </c>
      <c r="H17" s="31"/>
    </row>
    <row r="18" spans="1:8" ht="23.25" customHeight="1">
      <c r="E18" s="53"/>
      <c r="H18" s="31"/>
    </row>
    <row r="19" spans="1:8">
      <c r="E19" s="53"/>
      <c r="F19" s="1" t="s">
        <v>45</v>
      </c>
    </row>
    <row r="20" spans="1:8">
      <c r="B20" s="1"/>
      <c r="C20" s="1"/>
      <c r="D20" s="1"/>
      <c r="F20" s="4"/>
      <c r="G20" s="4"/>
      <c r="H20" s="4"/>
    </row>
    <row r="21" spans="1:8">
      <c r="A21" s="3"/>
      <c r="B21" s="1"/>
      <c r="C21" s="1"/>
      <c r="D21" s="1"/>
      <c r="F21" s="3" t="s">
        <v>44</v>
      </c>
    </row>
    <row r="22" spans="1:8">
      <c r="B22" s="1"/>
      <c r="C22" s="1"/>
      <c r="D22" s="1"/>
      <c r="F22" s="2"/>
      <c r="G22" s="2"/>
      <c r="H22" s="2"/>
    </row>
    <row r="23" spans="1:8">
      <c r="A23" s="3"/>
      <c r="B23" s="1"/>
      <c r="C23" s="1"/>
      <c r="D23" s="1"/>
      <c r="F23" s="3" t="s">
        <v>43</v>
      </c>
      <c r="G23" s="3"/>
      <c r="H23" s="3"/>
    </row>
    <row r="24" spans="1:8">
      <c r="B24" s="1"/>
      <c r="C24" s="1"/>
      <c r="D24" s="1"/>
      <c r="F24" s="2"/>
      <c r="G24" s="2"/>
      <c r="H24" s="2"/>
    </row>
    <row r="25" spans="1:8">
      <c r="A25" s="3"/>
      <c r="B25" s="1"/>
      <c r="C25" s="1"/>
      <c r="D25" s="1"/>
      <c r="F25" s="3" t="s">
        <v>42</v>
      </c>
      <c r="G25" s="3"/>
      <c r="H25" s="3"/>
    </row>
    <row r="26" spans="1:8">
      <c r="A26" s="3"/>
      <c r="B26" s="1"/>
      <c r="C26" s="1"/>
      <c r="D26" s="1"/>
      <c r="F26" s="3"/>
      <c r="G26" s="54" t="s">
        <v>64</v>
      </c>
      <c r="H26" s="46"/>
    </row>
    <row r="27" spans="1:8">
      <c r="A27" s="3"/>
      <c r="B27" s="1"/>
      <c r="C27" s="1"/>
      <c r="D27" s="1"/>
      <c r="F27" s="3"/>
      <c r="G27" s="54" t="s">
        <v>65</v>
      </c>
      <c r="H27" s="46"/>
    </row>
    <row r="28" spans="1:8">
      <c r="A28" s="3"/>
      <c r="B28" s="1"/>
      <c r="C28" s="1"/>
      <c r="D28" s="1"/>
      <c r="F28" s="3"/>
      <c r="G28" s="54" t="s">
        <v>67</v>
      </c>
      <c r="H28" s="46" t="s">
        <v>147</v>
      </c>
    </row>
    <row r="29" spans="1:8" ht="20.25" customHeight="1">
      <c r="A29" s="3"/>
      <c r="B29" s="1"/>
      <c r="C29" s="1"/>
      <c r="D29" s="1"/>
      <c r="F29" s="3"/>
      <c r="G29" s="96" t="s">
        <v>66</v>
      </c>
      <c r="H29" s="97"/>
    </row>
    <row r="31" spans="1:8">
      <c r="B31" s="100"/>
      <c r="C31" s="100"/>
      <c r="D31" s="55"/>
      <c r="E31" s="56"/>
      <c r="F31" s="5"/>
      <c r="G31" s="101" t="s">
        <v>41</v>
      </c>
      <c r="H31" s="102"/>
    </row>
    <row r="32" spans="1:8" ht="53.25" customHeight="1">
      <c r="A32" s="57" t="s">
        <v>40</v>
      </c>
      <c r="B32" s="87" t="s">
        <v>134</v>
      </c>
      <c r="C32" s="87"/>
      <c r="D32" s="106"/>
      <c r="E32" s="18" t="s">
        <v>39</v>
      </c>
      <c r="F32" s="52"/>
      <c r="G32" s="94">
        <v>2000317</v>
      </c>
      <c r="H32" s="95"/>
    </row>
    <row r="33" spans="1:8" ht="30" customHeight="1">
      <c r="A33" s="57" t="s">
        <v>38</v>
      </c>
      <c r="B33" s="87" t="s">
        <v>135</v>
      </c>
      <c r="C33" s="87"/>
      <c r="D33" s="106"/>
      <c r="E33" s="18" t="s">
        <v>37</v>
      </c>
      <c r="F33" s="18"/>
      <c r="G33" s="94">
        <v>150</v>
      </c>
      <c r="H33" s="95"/>
    </row>
    <row r="34" spans="1:8" ht="18.75" customHeight="1">
      <c r="A34" s="57" t="s">
        <v>36</v>
      </c>
      <c r="B34" s="87" t="s">
        <v>136</v>
      </c>
      <c r="C34" s="87"/>
      <c r="D34" s="106"/>
      <c r="E34" s="18" t="s">
        <v>35</v>
      </c>
      <c r="F34" s="18"/>
      <c r="G34" s="94">
        <v>5910136300</v>
      </c>
      <c r="H34" s="95"/>
    </row>
    <row r="35" spans="1:8">
      <c r="A35" s="57" t="s">
        <v>157</v>
      </c>
      <c r="B35" s="87" t="s">
        <v>137</v>
      </c>
      <c r="C35" s="87"/>
      <c r="D35" s="106"/>
      <c r="E35" s="18" t="s">
        <v>34</v>
      </c>
      <c r="F35" s="19"/>
      <c r="G35" s="94">
        <v>1009</v>
      </c>
      <c r="H35" s="95"/>
    </row>
    <row r="36" spans="1:8" ht="18" customHeight="1">
      <c r="A36" s="57" t="s">
        <v>33</v>
      </c>
      <c r="B36" s="87" t="s">
        <v>138</v>
      </c>
      <c r="C36" s="87"/>
      <c r="D36" s="106"/>
      <c r="E36" s="18" t="s">
        <v>32</v>
      </c>
      <c r="F36" s="19"/>
      <c r="G36" s="94"/>
      <c r="H36" s="95"/>
    </row>
    <row r="37" spans="1:8" ht="38.25" customHeight="1">
      <c r="A37" s="57" t="s">
        <v>31</v>
      </c>
      <c r="B37" s="87" t="s">
        <v>139</v>
      </c>
      <c r="C37" s="87"/>
      <c r="D37" s="106"/>
      <c r="E37" s="20" t="s">
        <v>30</v>
      </c>
      <c r="F37" s="19"/>
      <c r="G37" s="94" t="s">
        <v>140</v>
      </c>
      <c r="H37" s="95"/>
    </row>
    <row r="38" spans="1:8" ht="18.75" customHeight="1">
      <c r="A38" s="57" t="s">
        <v>29</v>
      </c>
      <c r="B38" s="103"/>
      <c r="C38" s="104"/>
      <c r="D38" s="51" t="s">
        <v>141</v>
      </c>
      <c r="E38" s="105" t="s">
        <v>28</v>
      </c>
      <c r="F38" s="105"/>
      <c r="G38" s="105"/>
      <c r="H38" s="21"/>
    </row>
    <row r="39" spans="1:8" ht="18.75" customHeight="1">
      <c r="A39" s="57" t="s">
        <v>27</v>
      </c>
      <c r="B39" s="87"/>
      <c r="C39" s="88"/>
      <c r="D39" s="50" t="s">
        <v>142</v>
      </c>
      <c r="E39" s="105" t="s">
        <v>26</v>
      </c>
      <c r="F39" s="105"/>
      <c r="G39" s="105"/>
      <c r="H39" s="19"/>
    </row>
    <row r="40" spans="1:8" ht="18.75" customHeight="1">
      <c r="A40" s="57" t="s">
        <v>25</v>
      </c>
      <c r="B40" s="87" t="s">
        <v>143</v>
      </c>
      <c r="C40" s="87"/>
      <c r="D40" s="87"/>
      <c r="E40" s="87"/>
      <c r="F40" s="87"/>
      <c r="G40" s="87"/>
      <c r="H40" s="88"/>
    </row>
    <row r="41" spans="1:8" ht="18.75" customHeight="1">
      <c r="A41" s="57" t="s">
        <v>24</v>
      </c>
      <c r="B41" s="89" t="s">
        <v>144</v>
      </c>
      <c r="C41" s="89"/>
      <c r="D41" s="89"/>
      <c r="E41" s="89"/>
      <c r="F41" s="22"/>
      <c r="G41" s="22"/>
      <c r="H41" s="23"/>
    </row>
    <row r="42" spans="1:8" ht="18.75" customHeight="1">
      <c r="A42" s="57" t="s">
        <v>23</v>
      </c>
      <c r="B42" s="87" t="s">
        <v>145</v>
      </c>
      <c r="C42" s="87"/>
      <c r="D42" s="87"/>
      <c r="E42" s="87"/>
      <c r="F42" s="87"/>
      <c r="G42" s="87"/>
      <c r="H42" s="87"/>
    </row>
    <row r="43" spans="1:8">
      <c r="A43" s="108"/>
      <c r="B43" s="109"/>
      <c r="C43" s="109"/>
      <c r="D43" s="109"/>
      <c r="E43" s="109"/>
      <c r="F43" s="109"/>
      <c r="G43" s="109"/>
      <c r="H43" s="109"/>
    </row>
    <row r="44" spans="1:8">
      <c r="A44" s="108" t="s">
        <v>55</v>
      </c>
      <c r="B44" s="108"/>
      <c r="C44" s="108"/>
      <c r="D44" s="108"/>
      <c r="E44" s="108"/>
      <c r="F44" s="108"/>
      <c r="G44" s="108"/>
      <c r="H44" s="108"/>
    </row>
    <row r="45" spans="1:8">
      <c r="A45" s="110" t="s">
        <v>146</v>
      </c>
      <c r="B45" s="110"/>
      <c r="C45" s="110"/>
      <c r="D45" s="110"/>
      <c r="E45" s="110"/>
      <c r="F45" s="110"/>
      <c r="G45" s="110"/>
      <c r="H45" s="110"/>
    </row>
    <row r="46" spans="1:8">
      <c r="A46" s="7"/>
      <c r="B46" s="58"/>
      <c r="C46" s="7"/>
      <c r="D46" s="7"/>
      <c r="E46" s="7"/>
      <c r="F46" s="7"/>
      <c r="G46" s="7"/>
      <c r="H46" s="7" t="s">
        <v>63</v>
      </c>
    </row>
    <row r="47" spans="1:8" s="59" customFormat="1" ht="18.75" customHeight="1">
      <c r="A47" s="111" t="s">
        <v>22</v>
      </c>
      <c r="B47" s="86" t="s">
        <v>21</v>
      </c>
      <c r="C47" s="86" t="s">
        <v>56</v>
      </c>
      <c r="D47" s="90" t="s">
        <v>57</v>
      </c>
      <c r="E47" s="86" t="s">
        <v>58</v>
      </c>
      <c r="F47" s="86"/>
      <c r="G47" s="86"/>
      <c r="H47" s="86"/>
    </row>
    <row r="48" spans="1:8" s="59" customFormat="1" ht="63" customHeight="1">
      <c r="A48" s="111"/>
      <c r="B48" s="86"/>
      <c r="C48" s="86"/>
      <c r="D48" s="91"/>
      <c r="E48" s="8" t="s">
        <v>59</v>
      </c>
      <c r="F48" s="8" t="s">
        <v>60</v>
      </c>
      <c r="G48" s="8" t="s">
        <v>61</v>
      </c>
      <c r="H48" s="8" t="s">
        <v>62</v>
      </c>
    </row>
    <row r="49" spans="1:8">
      <c r="A49" s="60">
        <v>1</v>
      </c>
      <c r="B49" s="9">
        <v>2</v>
      </c>
      <c r="C49" s="9">
        <v>3</v>
      </c>
      <c r="D49" s="9">
        <v>4</v>
      </c>
      <c r="E49" s="9">
        <v>5</v>
      </c>
      <c r="F49" s="9">
        <v>6</v>
      </c>
      <c r="G49" s="9">
        <v>7</v>
      </c>
      <c r="H49" s="9">
        <v>8</v>
      </c>
    </row>
    <row r="50" spans="1:8">
      <c r="A50" s="85" t="s">
        <v>20</v>
      </c>
      <c r="B50" s="85"/>
      <c r="C50" s="85"/>
      <c r="D50" s="85"/>
      <c r="E50" s="85"/>
      <c r="F50" s="85"/>
      <c r="G50" s="85"/>
      <c r="H50" s="85"/>
    </row>
    <row r="51" spans="1:8" s="47" customFormat="1" ht="18.75" customHeight="1">
      <c r="A51" s="115" t="s">
        <v>19</v>
      </c>
      <c r="B51" s="115"/>
      <c r="C51" s="115"/>
      <c r="D51" s="115"/>
      <c r="E51" s="115"/>
      <c r="F51" s="115"/>
      <c r="G51" s="115"/>
      <c r="H51" s="115"/>
    </row>
    <row r="52" spans="1:8" s="47" customFormat="1" ht="27.75" customHeight="1">
      <c r="A52" s="38" t="s">
        <v>78</v>
      </c>
      <c r="B52" s="39">
        <v>1000</v>
      </c>
      <c r="C52" s="28">
        <f>C53+C54</f>
        <v>299025</v>
      </c>
      <c r="D52" s="28">
        <f>E52+F52+G52+H52</f>
        <v>334565.3</v>
      </c>
      <c r="E52" s="28">
        <f>E53+E54</f>
        <v>72857.2</v>
      </c>
      <c r="F52" s="28">
        <f>F53+F54</f>
        <v>93003.9</v>
      </c>
      <c r="G52" s="28">
        <f t="shared" ref="G52:H52" si="0">G53+G54</f>
        <v>77183</v>
      </c>
      <c r="H52" s="28">
        <f t="shared" si="0"/>
        <v>91521.2</v>
      </c>
    </row>
    <row r="53" spans="1:8" s="47" customFormat="1" ht="38.25" customHeight="1">
      <c r="A53" s="84" t="s">
        <v>151</v>
      </c>
      <c r="B53" s="61">
        <v>1001</v>
      </c>
      <c r="C53" s="49">
        <v>298850</v>
      </c>
      <c r="D53" s="36">
        <f>E53+F53+G53+H53</f>
        <v>334148.8</v>
      </c>
      <c r="E53" s="36">
        <v>72809</v>
      </c>
      <c r="F53" s="49">
        <v>92993.9</v>
      </c>
      <c r="G53" s="49">
        <v>77173</v>
      </c>
      <c r="H53" s="49">
        <v>91172.9</v>
      </c>
    </row>
    <row r="54" spans="1:8" s="47" customFormat="1" ht="39" customHeight="1">
      <c r="A54" s="62" t="s">
        <v>152</v>
      </c>
      <c r="B54" s="61">
        <v>1002</v>
      </c>
      <c r="C54" s="49">
        <v>175</v>
      </c>
      <c r="D54" s="36">
        <f t="shared" ref="D54" si="1">E54+F54+G54+H54</f>
        <v>416.5</v>
      </c>
      <c r="E54" s="36">
        <v>48.2</v>
      </c>
      <c r="F54" s="49">
        <v>10</v>
      </c>
      <c r="G54" s="49">
        <v>10</v>
      </c>
      <c r="H54" s="49">
        <v>348.3</v>
      </c>
    </row>
    <row r="55" spans="1:8" s="47" customFormat="1">
      <c r="A55" s="38" t="s">
        <v>79</v>
      </c>
      <c r="B55" s="39">
        <v>1010</v>
      </c>
      <c r="C55" s="28">
        <f>SUM(C56:C64)</f>
        <v>41565.69999999999</v>
      </c>
      <c r="D55" s="28">
        <f>SUM(D56:D64)</f>
        <v>43490.1</v>
      </c>
      <c r="E55" s="28">
        <f>SUM(E56:E64)</f>
        <v>12942</v>
      </c>
      <c r="F55" s="28">
        <f t="shared" ref="F55:H55" si="2">SUM(F56:F64)</f>
        <v>12783</v>
      </c>
      <c r="G55" s="28">
        <f t="shared" si="2"/>
        <v>10742.3</v>
      </c>
      <c r="H55" s="28">
        <f t="shared" si="2"/>
        <v>7022.7999999999993</v>
      </c>
    </row>
    <row r="56" spans="1:8" s="47" customFormat="1" ht="37.5">
      <c r="A56" s="6" t="s">
        <v>95</v>
      </c>
      <c r="B56" s="16">
        <v>1011</v>
      </c>
      <c r="C56" s="49">
        <v>1229.3999999999999</v>
      </c>
      <c r="D56" s="36">
        <f>E56+F56+G56+H56</f>
        <v>1650</v>
      </c>
      <c r="E56" s="36">
        <v>400</v>
      </c>
      <c r="F56" s="49">
        <v>450</v>
      </c>
      <c r="G56" s="49">
        <v>300</v>
      </c>
      <c r="H56" s="49">
        <v>500</v>
      </c>
    </row>
    <row r="57" spans="1:8" s="47" customFormat="1">
      <c r="A57" s="6" t="s">
        <v>96</v>
      </c>
      <c r="B57" s="16">
        <v>1012</v>
      </c>
      <c r="C57" s="49">
        <v>0</v>
      </c>
      <c r="D57" s="36">
        <f t="shared" ref="D57:D105" si="3">E57+F57+G57+H57</f>
        <v>0</v>
      </c>
      <c r="E57" s="36"/>
      <c r="F57" s="49"/>
      <c r="G57" s="49"/>
      <c r="H57" s="49"/>
    </row>
    <row r="58" spans="1:8" s="47" customFormat="1">
      <c r="A58" s="6" t="s">
        <v>97</v>
      </c>
      <c r="B58" s="16">
        <v>1013</v>
      </c>
      <c r="C58" s="49">
        <v>0</v>
      </c>
      <c r="D58" s="36">
        <f t="shared" si="3"/>
        <v>0</v>
      </c>
      <c r="E58" s="36"/>
      <c r="F58" s="49"/>
      <c r="G58" s="49"/>
      <c r="H58" s="49"/>
    </row>
    <row r="59" spans="1:8" s="47" customFormat="1">
      <c r="A59" s="6" t="s">
        <v>98</v>
      </c>
      <c r="B59" s="16">
        <v>1014</v>
      </c>
      <c r="C59" s="49">
        <v>17861.599999999999</v>
      </c>
      <c r="D59" s="36">
        <f t="shared" si="3"/>
        <v>20803.699999999997</v>
      </c>
      <c r="E59" s="36">
        <v>7013</v>
      </c>
      <c r="F59" s="49">
        <v>4774.5000000000009</v>
      </c>
      <c r="G59" s="49">
        <v>3348.3</v>
      </c>
      <c r="H59" s="49">
        <v>5667.9</v>
      </c>
    </row>
    <row r="60" spans="1:8" s="63" customFormat="1" ht="37.5">
      <c r="A60" s="84" t="s">
        <v>99</v>
      </c>
      <c r="B60" s="17">
        <v>1015</v>
      </c>
      <c r="C60" s="49">
        <v>20300</v>
      </c>
      <c r="D60" s="49">
        <f t="shared" si="3"/>
        <v>19120</v>
      </c>
      <c r="E60" s="49">
        <v>5120</v>
      </c>
      <c r="F60" s="49">
        <f>3500+3500</f>
        <v>7000</v>
      </c>
      <c r="G60" s="49">
        <v>6500</v>
      </c>
      <c r="H60" s="49">
        <v>500</v>
      </c>
    </row>
    <row r="61" spans="1:8" s="63" customFormat="1" ht="20.25" customHeight="1">
      <c r="A61" s="64" t="s">
        <v>100</v>
      </c>
      <c r="B61" s="17">
        <v>1016</v>
      </c>
      <c r="C61" s="49">
        <v>741.7</v>
      </c>
      <c r="D61" s="49">
        <f t="shared" si="3"/>
        <v>1380</v>
      </c>
      <c r="E61" s="49">
        <v>250</v>
      </c>
      <c r="F61" s="49">
        <v>400</v>
      </c>
      <c r="G61" s="49">
        <v>480</v>
      </c>
      <c r="H61" s="49">
        <v>250</v>
      </c>
    </row>
    <row r="62" spans="1:8" s="47" customFormat="1" ht="37.5">
      <c r="A62" s="6" t="s">
        <v>101</v>
      </c>
      <c r="B62" s="16">
        <v>1017</v>
      </c>
      <c r="C62" s="49">
        <v>6.1</v>
      </c>
      <c r="D62" s="36">
        <f t="shared" si="3"/>
        <v>7.5</v>
      </c>
      <c r="E62" s="36">
        <v>7.5</v>
      </c>
      <c r="F62" s="49"/>
      <c r="G62" s="49"/>
      <c r="H62" s="49"/>
    </row>
    <row r="63" spans="1:8" s="47" customFormat="1" ht="37.5">
      <c r="A63" s="6" t="s">
        <v>102</v>
      </c>
      <c r="B63" s="16">
        <v>1018</v>
      </c>
      <c r="C63" s="49">
        <v>53.699999999999996</v>
      </c>
      <c r="D63" s="36">
        <f t="shared" si="3"/>
        <v>40</v>
      </c>
      <c r="E63" s="36">
        <v>1.5</v>
      </c>
      <c r="F63" s="49">
        <v>28.5</v>
      </c>
      <c r="G63" s="49">
        <v>5</v>
      </c>
      <c r="H63" s="49">
        <v>5</v>
      </c>
    </row>
    <row r="64" spans="1:8" s="47" customFormat="1" ht="37.5">
      <c r="A64" s="84" t="s">
        <v>149</v>
      </c>
      <c r="B64" s="17">
        <v>1019</v>
      </c>
      <c r="C64" s="49">
        <v>1373.2</v>
      </c>
      <c r="D64" s="36">
        <f t="shared" si="3"/>
        <v>488.9</v>
      </c>
      <c r="E64" s="36">
        <v>150</v>
      </c>
      <c r="F64" s="49">
        <v>130</v>
      </c>
      <c r="G64" s="49">
        <v>109</v>
      </c>
      <c r="H64" s="49">
        <v>99.9</v>
      </c>
    </row>
    <row r="65" spans="1:8" s="47" customFormat="1" ht="23.25" customHeight="1">
      <c r="A65" s="38" t="s">
        <v>76</v>
      </c>
      <c r="B65" s="39">
        <v>1020</v>
      </c>
      <c r="C65" s="28">
        <f>C66+C68</f>
        <v>8919.9</v>
      </c>
      <c r="D65" s="28">
        <f>E65+F65+G65+H65</f>
        <v>13079.6</v>
      </c>
      <c r="E65" s="28">
        <f>E66+E68</f>
        <v>2793.7</v>
      </c>
      <c r="F65" s="28">
        <f>F66+F68</f>
        <v>3570.9</v>
      </c>
      <c r="G65" s="28">
        <f t="shared" ref="G65:H65" si="4">G66+G68</f>
        <v>3160</v>
      </c>
      <c r="H65" s="28">
        <f t="shared" si="4"/>
        <v>3555</v>
      </c>
    </row>
    <row r="66" spans="1:8" ht="41.25" customHeight="1">
      <c r="A66" s="65" t="s">
        <v>119</v>
      </c>
      <c r="B66" s="61">
        <v>1021</v>
      </c>
      <c r="C66" s="49">
        <v>8835.2999999999993</v>
      </c>
      <c r="D66" s="36">
        <f t="shared" ref="D66:E66" si="5">D67</f>
        <v>13042.2</v>
      </c>
      <c r="E66" s="36">
        <f t="shared" si="5"/>
        <v>2792.2</v>
      </c>
      <c r="F66" s="49">
        <f>F67</f>
        <v>3550</v>
      </c>
      <c r="G66" s="49">
        <v>3150</v>
      </c>
      <c r="H66" s="49">
        <v>3550</v>
      </c>
    </row>
    <row r="67" spans="1:8" ht="57.75" customHeight="1">
      <c r="A67" s="65" t="s">
        <v>123</v>
      </c>
      <c r="B67" s="61" t="s">
        <v>124</v>
      </c>
      <c r="C67" s="49">
        <v>8835.2999999999993</v>
      </c>
      <c r="D67" s="36">
        <f>E67+F67+G67+H67</f>
        <v>13042.2</v>
      </c>
      <c r="E67" s="36">
        <v>2792.2</v>
      </c>
      <c r="F67" s="49">
        <v>3550</v>
      </c>
      <c r="G67" s="49">
        <v>3150</v>
      </c>
      <c r="H67" s="49">
        <v>3550</v>
      </c>
    </row>
    <row r="68" spans="1:8" ht="21" customHeight="1">
      <c r="A68" s="66" t="s">
        <v>103</v>
      </c>
      <c r="B68" s="61">
        <v>1022</v>
      </c>
      <c r="C68" s="49">
        <v>84.6</v>
      </c>
      <c r="D68" s="36">
        <f t="shared" si="3"/>
        <v>37.4</v>
      </c>
      <c r="E68" s="36">
        <v>1.5</v>
      </c>
      <c r="F68" s="49">
        <v>20.9</v>
      </c>
      <c r="G68" s="49">
        <v>10</v>
      </c>
      <c r="H68" s="49">
        <v>5</v>
      </c>
    </row>
    <row r="69" spans="1:8" s="47" customFormat="1" ht="23.25" customHeight="1">
      <c r="A69" s="38" t="s">
        <v>77</v>
      </c>
      <c r="B69" s="39">
        <v>1030</v>
      </c>
      <c r="C69" s="28">
        <f>C70</f>
        <v>1541.1</v>
      </c>
      <c r="D69" s="28">
        <f t="shared" si="3"/>
        <v>3720</v>
      </c>
      <c r="E69" s="28">
        <f>E70</f>
        <v>350</v>
      </c>
      <c r="F69" s="28">
        <f>F70</f>
        <v>1370</v>
      </c>
      <c r="G69" s="28">
        <f t="shared" ref="G69:H69" si="6">G70</f>
        <v>1000</v>
      </c>
      <c r="H69" s="28">
        <f t="shared" si="6"/>
        <v>1000</v>
      </c>
    </row>
    <row r="70" spans="1:8" s="47" customFormat="1" ht="19.5" customHeight="1">
      <c r="A70" s="84" t="s">
        <v>104</v>
      </c>
      <c r="B70" s="61">
        <v>1031</v>
      </c>
      <c r="C70" s="36">
        <v>1541.1</v>
      </c>
      <c r="D70" s="36">
        <f>E70+F70+G70+H70</f>
        <v>3720</v>
      </c>
      <c r="E70" s="36">
        <v>350</v>
      </c>
      <c r="F70" s="49">
        <v>1370</v>
      </c>
      <c r="G70" s="36">
        <v>1000</v>
      </c>
      <c r="H70" s="36">
        <v>1000</v>
      </c>
    </row>
    <row r="71" spans="1:8" s="47" customFormat="1" ht="19.5" customHeight="1">
      <c r="A71" s="38" t="s">
        <v>48</v>
      </c>
      <c r="B71" s="39">
        <v>1040</v>
      </c>
      <c r="C71" s="28">
        <f t="shared" ref="C71:E71" si="7">C52+C55+C65+C69</f>
        <v>351051.7</v>
      </c>
      <c r="D71" s="28">
        <f t="shared" si="7"/>
        <v>394854.99999999994</v>
      </c>
      <c r="E71" s="28">
        <f t="shared" si="7"/>
        <v>88942.9</v>
      </c>
      <c r="F71" s="28">
        <f>F52+F55+F65+F69</f>
        <v>110727.79999999999</v>
      </c>
      <c r="G71" s="28">
        <f t="shared" ref="G71:H71" si="8">G52+G55+G65+G69</f>
        <v>92085.3</v>
      </c>
      <c r="H71" s="28">
        <f t="shared" si="8"/>
        <v>103099</v>
      </c>
    </row>
    <row r="72" spans="1:8" ht="23.25" customHeight="1">
      <c r="A72" s="38" t="s">
        <v>75</v>
      </c>
      <c r="B72" s="39">
        <v>1050</v>
      </c>
      <c r="C72" s="28">
        <f>C73+C74+C75+C79+C80+C81+C82+C83+C84</f>
        <v>292267.60000000003</v>
      </c>
      <c r="D72" s="28">
        <f t="shared" ref="D72:E72" si="9">D73+D74+D75+D79+D80+D81+D82+D83+D84</f>
        <v>352747.91145022481</v>
      </c>
      <c r="E72" s="28">
        <f t="shared" si="9"/>
        <v>79102.896399999998</v>
      </c>
      <c r="F72" s="28">
        <f>F73+F74+F75+F79+F80+F81+F82+F83+F84</f>
        <v>101265.36629425286</v>
      </c>
      <c r="G72" s="28">
        <f t="shared" ref="G72:H72" si="10">G73+G74+G75+G79+G80+G81+G82+G83+G84</f>
        <v>82861.980056980057</v>
      </c>
      <c r="H72" s="28">
        <f t="shared" si="10"/>
        <v>89517.668698991853</v>
      </c>
    </row>
    <row r="73" spans="1:8" ht="21" customHeight="1">
      <c r="A73" s="84" t="s">
        <v>106</v>
      </c>
      <c r="B73" s="17">
        <v>1051</v>
      </c>
      <c r="C73" s="49">
        <v>129172.16065573771</v>
      </c>
      <c r="D73" s="36">
        <f>E73+F73+G73+H73</f>
        <v>154456.57099517534</v>
      </c>
      <c r="E73" s="36">
        <v>37201.4</v>
      </c>
      <c r="F73" s="49">
        <v>39449.918965517238</v>
      </c>
      <c r="G73" s="49">
        <v>41799.544444444451</v>
      </c>
      <c r="H73" s="49">
        <v>36005.70758521364</v>
      </c>
    </row>
    <row r="74" spans="1:8" ht="21.75" customHeight="1">
      <c r="A74" s="84" t="s">
        <v>107</v>
      </c>
      <c r="B74" s="17">
        <v>1052</v>
      </c>
      <c r="C74" s="49">
        <v>28101.939344262297</v>
      </c>
      <c r="D74" s="36">
        <f>E74+F74+G74+H74</f>
        <v>33885.789255049451</v>
      </c>
      <c r="E74" s="36">
        <v>8184.3</v>
      </c>
      <c r="F74" s="49">
        <v>8654.1925287356353</v>
      </c>
      <c r="G74" s="49">
        <v>9159.8356125356077</v>
      </c>
      <c r="H74" s="49">
        <v>7887.4611137782085</v>
      </c>
    </row>
    <row r="75" spans="1:8">
      <c r="A75" s="84" t="s">
        <v>120</v>
      </c>
      <c r="B75" s="9">
        <v>1053</v>
      </c>
      <c r="C75" s="49">
        <v>80210</v>
      </c>
      <c r="D75" s="36">
        <f t="shared" ref="D75" si="11">D76+D77+D78</f>
        <v>95290.599999999991</v>
      </c>
      <c r="E75" s="36">
        <v>18242</v>
      </c>
      <c r="F75" s="49">
        <v>30443.3</v>
      </c>
      <c r="G75" s="49">
        <v>19715.3</v>
      </c>
      <c r="H75" s="49">
        <v>26890</v>
      </c>
    </row>
    <row r="76" spans="1:8" ht="56.25">
      <c r="A76" s="84" t="s">
        <v>94</v>
      </c>
      <c r="B76" s="9" t="s">
        <v>125</v>
      </c>
      <c r="C76" s="49">
        <v>2567.3000000000002</v>
      </c>
      <c r="D76" s="36">
        <f>E76+F76+G76+H76</f>
        <v>3233.8999999999996</v>
      </c>
      <c r="E76" s="36">
        <v>766</v>
      </c>
      <c r="F76" s="49">
        <v>789.3</v>
      </c>
      <c r="G76" s="49">
        <v>789.3</v>
      </c>
      <c r="H76" s="49">
        <v>889.3</v>
      </c>
    </row>
    <row r="77" spans="1:8">
      <c r="A77" s="6" t="s">
        <v>73</v>
      </c>
      <c r="B77" s="9" t="s">
        <v>126</v>
      </c>
      <c r="C77" s="49">
        <v>70100</v>
      </c>
      <c r="D77" s="36">
        <f>E77+F77+G77+H77</f>
        <v>85106.7</v>
      </c>
      <c r="E77" s="36">
        <v>15476</v>
      </c>
      <c r="F77" s="49">
        <v>28004</v>
      </c>
      <c r="G77" s="49">
        <v>17326</v>
      </c>
      <c r="H77" s="49">
        <v>24300.7</v>
      </c>
    </row>
    <row r="78" spans="1:8">
      <c r="A78" s="6" t="s">
        <v>74</v>
      </c>
      <c r="B78" s="9" t="s">
        <v>127</v>
      </c>
      <c r="C78" s="49">
        <v>7542.7</v>
      </c>
      <c r="D78" s="36">
        <f t="shared" ref="D78:D81" si="12">E78+F78+G78+H78</f>
        <v>6950</v>
      </c>
      <c r="E78" s="36">
        <v>2000</v>
      </c>
      <c r="F78" s="49">
        <v>1650</v>
      </c>
      <c r="G78" s="49">
        <v>1600</v>
      </c>
      <c r="H78" s="49">
        <v>1700</v>
      </c>
    </row>
    <row r="79" spans="1:8" ht="19.5" customHeight="1">
      <c r="A79" s="6" t="s">
        <v>105</v>
      </c>
      <c r="B79" s="16">
        <v>1054</v>
      </c>
      <c r="C79" s="49">
        <v>15124</v>
      </c>
      <c r="D79" s="36">
        <f t="shared" si="12"/>
        <v>17586.251199999999</v>
      </c>
      <c r="E79" s="36">
        <v>5641.1963999999998</v>
      </c>
      <c r="F79" s="49">
        <v>4292.2548000000006</v>
      </c>
      <c r="G79" s="49">
        <v>2514.8000000000002</v>
      </c>
      <c r="H79" s="49">
        <v>5138</v>
      </c>
    </row>
    <row r="80" spans="1:8" s="37" customFormat="1" ht="131.25">
      <c r="A80" s="84" t="s">
        <v>158</v>
      </c>
      <c r="B80" s="21">
        <v>1055</v>
      </c>
      <c r="C80" s="49">
        <v>21268.799999999999</v>
      </c>
      <c r="D80" s="49">
        <f>E80+F80+G80+H80</f>
        <v>27500</v>
      </c>
      <c r="E80" s="49">
        <v>3700</v>
      </c>
      <c r="F80" s="49">
        <v>12300</v>
      </c>
      <c r="G80" s="49">
        <v>4000</v>
      </c>
      <c r="H80" s="49">
        <v>7500</v>
      </c>
    </row>
    <row r="81" spans="1:8" ht="37.5">
      <c r="A81" s="6" t="s">
        <v>108</v>
      </c>
      <c r="B81" s="9">
        <v>1056</v>
      </c>
      <c r="C81" s="49">
        <v>18184.900000000001</v>
      </c>
      <c r="D81" s="36">
        <f t="shared" si="12"/>
        <v>23806</v>
      </c>
      <c r="E81" s="36">
        <v>6051.5</v>
      </c>
      <c r="F81" s="49">
        <v>6051.5</v>
      </c>
      <c r="G81" s="49">
        <v>5651.5</v>
      </c>
      <c r="H81" s="49">
        <v>6051.5</v>
      </c>
    </row>
    <row r="82" spans="1:8">
      <c r="A82" s="6" t="s">
        <v>109</v>
      </c>
      <c r="B82" s="9">
        <v>1057</v>
      </c>
      <c r="C82" s="49">
        <v>109.39999999999999</v>
      </c>
      <c r="D82" s="36">
        <f t="shared" si="3"/>
        <v>141.69999999999999</v>
      </c>
      <c r="E82" s="36">
        <v>57.5</v>
      </c>
      <c r="F82" s="49">
        <v>44.2</v>
      </c>
      <c r="G82" s="49">
        <v>20</v>
      </c>
      <c r="H82" s="49">
        <v>20</v>
      </c>
    </row>
    <row r="83" spans="1:8" ht="36" customHeight="1">
      <c r="A83" s="6" t="s">
        <v>110</v>
      </c>
      <c r="B83" s="9">
        <v>1058</v>
      </c>
      <c r="C83" s="49">
        <v>65.8</v>
      </c>
      <c r="D83" s="36">
        <f t="shared" si="3"/>
        <v>80</v>
      </c>
      <c r="E83" s="36">
        <v>25</v>
      </c>
      <c r="F83" s="49">
        <v>30</v>
      </c>
      <c r="G83" s="49">
        <v>0</v>
      </c>
      <c r="H83" s="49">
        <v>25</v>
      </c>
    </row>
    <row r="84" spans="1:8" ht="23.25" customHeight="1">
      <c r="A84" s="6" t="s">
        <v>111</v>
      </c>
      <c r="B84" s="9">
        <v>1059</v>
      </c>
      <c r="C84" s="49">
        <v>30.6</v>
      </c>
      <c r="D84" s="36">
        <f t="shared" si="3"/>
        <v>1</v>
      </c>
      <c r="E84" s="36"/>
      <c r="F84" s="49"/>
      <c r="G84" s="49">
        <v>1</v>
      </c>
      <c r="H84" s="49"/>
    </row>
    <row r="85" spans="1:8" ht="24.75" customHeight="1">
      <c r="A85" s="38" t="s">
        <v>80</v>
      </c>
      <c r="B85" s="39">
        <v>1060</v>
      </c>
      <c r="C85" s="28">
        <f>C86+C87+C88+C89+C90+C91+C92+C93+C94</f>
        <v>32127.200000000001</v>
      </c>
      <c r="D85" s="28">
        <f>D86+D87+D88+D89+D90+D91+D92+D93+D94</f>
        <v>30659.380549775229</v>
      </c>
      <c r="E85" s="28">
        <f>E86+E87+E88+E89+E90+E91+E92+E93+E94</f>
        <v>7966.4035999999996</v>
      </c>
      <c r="F85" s="28">
        <f>F86+F87+F88+F89+F90+F91+F92+F93+F94</f>
        <v>7818.9337057471275</v>
      </c>
      <c r="G85" s="28">
        <f t="shared" ref="G85:H85" si="13">G86+G87+G88+G89+G90+G91+G92+G93+G94</f>
        <v>7375.3543430199425</v>
      </c>
      <c r="H85" s="28">
        <f t="shared" si="13"/>
        <v>7498.6889010081613</v>
      </c>
    </row>
    <row r="86" spans="1:8" ht="24.75" customHeight="1">
      <c r="A86" s="84" t="s">
        <v>106</v>
      </c>
      <c r="B86" s="17">
        <v>1061</v>
      </c>
      <c r="C86" s="49">
        <v>24256.399999999998</v>
      </c>
      <c r="D86" s="36">
        <f>E86+F86+G86+H86</f>
        <v>22920.829004824678</v>
      </c>
      <c r="E86" s="36">
        <v>5960.9</v>
      </c>
      <c r="F86" s="49">
        <v>5635.2810344827594</v>
      </c>
      <c r="G86" s="49">
        <v>5700.9555555555553</v>
      </c>
      <c r="H86" s="49">
        <v>5623.6924147863665</v>
      </c>
    </row>
    <row r="87" spans="1:8" ht="24.75" customHeight="1">
      <c r="A87" s="84" t="s">
        <v>107</v>
      </c>
      <c r="B87" s="17">
        <v>1062</v>
      </c>
      <c r="C87" s="49">
        <v>5410.2</v>
      </c>
      <c r="D87" s="36">
        <f>E87+F87+G87+H87</f>
        <v>4985.7107449505511</v>
      </c>
      <c r="E87" s="36">
        <v>1311</v>
      </c>
      <c r="F87" s="49">
        <v>1237.8074712643679</v>
      </c>
      <c r="G87" s="49">
        <v>1235.0643874643879</v>
      </c>
      <c r="H87" s="49">
        <v>1201.8388862217948</v>
      </c>
    </row>
    <row r="88" spans="1:8" ht="101.25" customHeight="1">
      <c r="A88" s="6" t="s">
        <v>159</v>
      </c>
      <c r="B88" s="16">
        <v>1063</v>
      </c>
      <c r="C88" s="49">
        <v>420.40000000000003</v>
      </c>
      <c r="D88" s="36">
        <f t="shared" si="3"/>
        <v>380</v>
      </c>
      <c r="E88" s="36">
        <v>160</v>
      </c>
      <c r="F88" s="49">
        <v>50</v>
      </c>
      <c r="G88" s="49">
        <v>70</v>
      </c>
      <c r="H88" s="49">
        <v>100</v>
      </c>
    </row>
    <row r="89" spans="1:8">
      <c r="A89" s="6" t="s">
        <v>105</v>
      </c>
      <c r="B89" s="16">
        <v>1064</v>
      </c>
      <c r="C89" s="49">
        <v>438.5</v>
      </c>
      <c r="D89" s="36">
        <f t="shared" si="3"/>
        <v>502.14080000000058</v>
      </c>
      <c r="E89" s="36">
        <v>162.50360000000001</v>
      </c>
      <c r="F89" s="49">
        <v>123.64519999999993</v>
      </c>
      <c r="G89" s="49">
        <v>67.334400000000187</v>
      </c>
      <c r="H89" s="49">
        <v>148.65760000000046</v>
      </c>
    </row>
    <row r="90" spans="1:8" s="37" customFormat="1" ht="101.25" customHeight="1">
      <c r="A90" s="84" t="s">
        <v>128</v>
      </c>
      <c r="B90" s="17">
        <v>1065</v>
      </c>
      <c r="C90" s="49">
        <v>1156.4000000000001</v>
      </c>
      <c r="D90" s="49">
        <f t="shared" si="3"/>
        <v>992</v>
      </c>
      <c r="E90" s="49">
        <v>150</v>
      </c>
      <c r="F90" s="49">
        <v>396</v>
      </c>
      <c r="G90" s="49">
        <v>196</v>
      </c>
      <c r="H90" s="49">
        <v>250</v>
      </c>
    </row>
    <row r="91" spans="1:8" ht="37.5">
      <c r="A91" s="6" t="s">
        <v>112</v>
      </c>
      <c r="B91" s="16">
        <v>1066</v>
      </c>
      <c r="C91" s="49">
        <v>360</v>
      </c>
      <c r="D91" s="36">
        <f t="shared" si="3"/>
        <v>761.8</v>
      </c>
      <c r="E91" s="36">
        <v>185</v>
      </c>
      <c r="F91" s="49">
        <v>356.8</v>
      </c>
      <c r="G91" s="49">
        <v>70</v>
      </c>
      <c r="H91" s="49">
        <v>150</v>
      </c>
    </row>
    <row r="92" spans="1:8" ht="23.25" customHeight="1">
      <c r="A92" s="62" t="s">
        <v>109</v>
      </c>
      <c r="B92" s="16">
        <v>1067</v>
      </c>
      <c r="C92" s="49">
        <v>60.2</v>
      </c>
      <c r="D92" s="36">
        <f t="shared" si="3"/>
        <v>81</v>
      </c>
      <c r="E92" s="36">
        <v>30</v>
      </c>
      <c r="F92" s="49">
        <v>11</v>
      </c>
      <c r="G92" s="49">
        <v>20</v>
      </c>
      <c r="H92" s="49">
        <v>20</v>
      </c>
    </row>
    <row r="93" spans="1:8" ht="36.75" customHeight="1">
      <c r="A93" s="62" t="s">
        <v>110</v>
      </c>
      <c r="B93" s="16">
        <v>1068</v>
      </c>
      <c r="C93" s="49">
        <v>15</v>
      </c>
      <c r="D93" s="36">
        <f t="shared" si="3"/>
        <v>16</v>
      </c>
      <c r="E93" s="36">
        <v>2</v>
      </c>
      <c r="F93" s="49">
        <v>5</v>
      </c>
      <c r="G93" s="49">
        <v>7</v>
      </c>
      <c r="H93" s="49">
        <v>2</v>
      </c>
    </row>
    <row r="94" spans="1:8" ht="21" customHeight="1">
      <c r="A94" s="62" t="s">
        <v>111</v>
      </c>
      <c r="B94" s="16">
        <v>1069</v>
      </c>
      <c r="C94" s="49">
        <v>10.1</v>
      </c>
      <c r="D94" s="36">
        <f t="shared" si="3"/>
        <v>19.899999999999999</v>
      </c>
      <c r="E94" s="36">
        <v>5</v>
      </c>
      <c r="F94" s="49">
        <v>3.4</v>
      </c>
      <c r="G94" s="49">
        <v>9</v>
      </c>
      <c r="H94" s="49">
        <v>2.5</v>
      </c>
    </row>
    <row r="95" spans="1:8" ht="26.25" customHeight="1">
      <c r="A95" s="67" t="s">
        <v>81</v>
      </c>
      <c r="B95" s="39">
        <v>1070</v>
      </c>
      <c r="C95" s="28">
        <f t="shared" ref="C95:E95" si="14">C96+C97+C98+C99+C100+C101+C102+C103</f>
        <v>3956.2</v>
      </c>
      <c r="D95" s="28">
        <f t="shared" si="14"/>
        <v>4895</v>
      </c>
      <c r="E95" s="28">
        <f t="shared" si="14"/>
        <v>1159</v>
      </c>
      <c r="F95" s="28">
        <f>F96+F97+F98+F99+F100+F101+F102+F103</f>
        <v>1206</v>
      </c>
      <c r="G95" s="28">
        <f>G96+G97+G98+G99+G100+G101+G102+G103</f>
        <v>1165</v>
      </c>
      <c r="H95" s="28">
        <f>H96+H97+H98+H99+H100+H101+H102+H103</f>
        <v>1365</v>
      </c>
    </row>
    <row r="96" spans="1:8">
      <c r="A96" s="6" t="s">
        <v>113</v>
      </c>
      <c r="B96" s="16">
        <v>1071</v>
      </c>
      <c r="C96" s="49">
        <v>23.5</v>
      </c>
      <c r="D96" s="36">
        <f t="shared" si="3"/>
        <v>42.5</v>
      </c>
      <c r="E96" s="36"/>
      <c r="F96" s="36">
        <v>42.5</v>
      </c>
      <c r="G96" s="36"/>
      <c r="H96" s="36"/>
    </row>
    <row r="97" spans="1:8" ht="33.75" customHeight="1">
      <c r="A97" s="6" t="s">
        <v>114</v>
      </c>
      <c r="B97" s="16">
        <v>1072</v>
      </c>
      <c r="C97" s="49">
        <v>2149.3000000000002</v>
      </c>
      <c r="D97" s="36">
        <f>E97+F97+G97+H97</f>
        <v>2700</v>
      </c>
      <c r="E97" s="36">
        <v>600</v>
      </c>
      <c r="F97" s="49">
        <v>550</v>
      </c>
      <c r="G97" s="49">
        <v>800</v>
      </c>
      <c r="H97" s="49">
        <v>750</v>
      </c>
    </row>
    <row r="98" spans="1:8" ht="36" customHeight="1">
      <c r="A98" s="6" t="s">
        <v>129</v>
      </c>
      <c r="B98" s="16">
        <v>1073</v>
      </c>
      <c r="C98" s="49">
        <v>6.1</v>
      </c>
      <c r="D98" s="36">
        <f t="shared" si="3"/>
        <v>7.5</v>
      </c>
      <c r="E98" s="36">
        <v>7.5</v>
      </c>
      <c r="F98" s="49"/>
      <c r="G98" s="49"/>
      <c r="H98" s="49"/>
    </row>
    <row r="99" spans="1:8" ht="18" customHeight="1">
      <c r="A99" s="6" t="s">
        <v>115</v>
      </c>
      <c r="B99" s="16">
        <v>1074</v>
      </c>
      <c r="C99" s="49">
        <v>1157.0999999999999</v>
      </c>
      <c r="D99" s="36">
        <f t="shared" si="3"/>
        <v>1650</v>
      </c>
      <c r="E99" s="36">
        <v>400</v>
      </c>
      <c r="F99" s="49">
        <f>F56</f>
        <v>450</v>
      </c>
      <c r="G99" s="49">
        <v>300</v>
      </c>
      <c r="H99" s="49">
        <v>500</v>
      </c>
    </row>
    <row r="100" spans="1:8" ht="18.75" customHeight="1">
      <c r="A100" s="6" t="s">
        <v>130</v>
      </c>
      <c r="B100" s="16">
        <v>1075</v>
      </c>
      <c r="C100" s="49">
        <v>75.5</v>
      </c>
      <c r="D100" s="36">
        <f t="shared" si="3"/>
        <v>40</v>
      </c>
      <c r="E100" s="36">
        <v>1.5</v>
      </c>
      <c r="F100" s="49">
        <v>28.5</v>
      </c>
      <c r="G100" s="49">
        <v>5</v>
      </c>
      <c r="H100" s="49">
        <v>5</v>
      </c>
    </row>
    <row r="101" spans="1:8" s="37" customFormat="1" ht="16.5" customHeight="1">
      <c r="A101" s="84" t="s">
        <v>116</v>
      </c>
      <c r="B101" s="17">
        <v>1076</v>
      </c>
      <c r="C101" s="49">
        <v>0</v>
      </c>
      <c r="D101" s="49">
        <f t="shared" si="3"/>
        <v>0</v>
      </c>
      <c r="E101" s="49"/>
      <c r="F101" s="49"/>
      <c r="G101" s="49"/>
      <c r="H101" s="49"/>
    </row>
    <row r="102" spans="1:8">
      <c r="A102" s="6" t="s">
        <v>131</v>
      </c>
      <c r="B102" s="16">
        <v>1077</v>
      </c>
      <c r="C102" s="49">
        <v>544.70000000000005</v>
      </c>
      <c r="D102" s="36">
        <f t="shared" si="3"/>
        <v>455</v>
      </c>
      <c r="E102" s="36">
        <v>150</v>
      </c>
      <c r="F102" s="49">
        <v>135</v>
      </c>
      <c r="G102" s="49">
        <v>60</v>
      </c>
      <c r="H102" s="49">
        <v>110</v>
      </c>
    </row>
    <row r="103" spans="1:8">
      <c r="A103" s="6" t="s">
        <v>117</v>
      </c>
      <c r="B103" s="16">
        <v>1078</v>
      </c>
      <c r="C103" s="49">
        <v>0</v>
      </c>
      <c r="D103" s="36">
        <f t="shared" si="3"/>
        <v>0</v>
      </c>
      <c r="E103" s="36"/>
      <c r="F103" s="36"/>
      <c r="G103" s="36"/>
      <c r="H103" s="36"/>
    </row>
    <row r="104" spans="1:8" ht="23.25" customHeight="1">
      <c r="A104" s="38" t="s">
        <v>82</v>
      </c>
      <c r="B104" s="39">
        <v>1080</v>
      </c>
      <c r="C104" s="11">
        <v>786.1</v>
      </c>
      <c r="D104" s="11">
        <f t="shared" si="3"/>
        <v>400</v>
      </c>
      <c r="E104" s="11">
        <f>E105</f>
        <v>200</v>
      </c>
      <c r="F104" s="11">
        <f>F105</f>
        <v>100</v>
      </c>
      <c r="G104" s="11">
        <f t="shared" ref="G104:H104" si="15">G105</f>
        <v>0</v>
      </c>
      <c r="H104" s="11">
        <f t="shared" si="15"/>
        <v>100</v>
      </c>
    </row>
    <row r="105" spans="1:8" ht="19.5" customHeight="1">
      <c r="A105" s="6" t="s">
        <v>118</v>
      </c>
      <c r="B105" s="16" t="s">
        <v>18</v>
      </c>
      <c r="C105" s="12">
        <v>677.1</v>
      </c>
      <c r="D105" s="13">
        <f t="shared" si="3"/>
        <v>400</v>
      </c>
      <c r="E105" s="12">
        <v>200</v>
      </c>
      <c r="F105" s="15">
        <v>100</v>
      </c>
      <c r="G105" s="13"/>
      <c r="H105" s="13">
        <v>100</v>
      </c>
    </row>
    <row r="106" spans="1:8" ht="19.5" customHeight="1">
      <c r="A106" s="38" t="s">
        <v>49</v>
      </c>
      <c r="B106" s="39">
        <v>1090</v>
      </c>
      <c r="C106" s="28">
        <f>C72+C85+C95+C104</f>
        <v>329137.10000000003</v>
      </c>
      <c r="D106" s="28">
        <f>E106+F106+G106+H106</f>
        <v>388702.29200000002</v>
      </c>
      <c r="E106" s="28">
        <f>E72+E85+E95+E104</f>
        <v>88428.3</v>
      </c>
      <c r="F106" s="28">
        <f>F72+F85+F95+F104</f>
        <v>110390.29999999999</v>
      </c>
      <c r="G106" s="28">
        <f>G72+G85+G95+G104</f>
        <v>91402.334399999992</v>
      </c>
      <c r="H106" s="28">
        <f>H72+H85+H95+H104</f>
        <v>98481.357600000018</v>
      </c>
    </row>
    <row r="107" spans="1:8" ht="19.5" customHeight="1">
      <c r="A107" s="38" t="s">
        <v>132</v>
      </c>
      <c r="B107" s="39">
        <v>1100</v>
      </c>
      <c r="C107" s="28">
        <f t="shared" ref="C107:E107" si="16">C71-C106</f>
        <v>21914.599999999977</v>
      </c>
      <c r="D107" s="28">
        <f>D71-D106</f>
        <v>6152.707999999926</v>
      </c>
      <c r="E107" s="28">
        <f t="shared" si="16"/>
        <v>514.59999999999127</v>
      </c>
      <c r="F107" s="28">
        <f>F71-F106</f>
        <v>337.5</v>
      </c>
      <c r="G107" s="28">
        <f>G71-G106</f>
        <v>682.96560000001045</v>
      </c>
      <c r="H107" s="28">
        <f t="shared" ref="H107" si="17">H71-H106</f>
        <v>4617.6423999999824</v>
      </c>
    </row>
    <row r="108" spans="1:8" ht="32.25" customHeight="1">
      <c r="A108" s="85" t="s">
        <v>50</v>
      </c>
      <c r="B108" s="85"/>
      <c r="C108" s="85"/>
      <c r="D108" s="85"/>
      <c r="E108" s="85"/>
      <c r="F108" s="85"/>
      <c r="G108" s="85"/>
      <c r="H108" s="85"/>
    </row>
    <row r="109" spans="1:8" ht="27" customHeight="1">
      <c r="A109" s="38" t="s">
        <v>83</v>
      </c>
      <c r="B109" s="68">
        <v>2000</v>
      </c>
      <c r="C109" s="28">
        <f>SUM(C110:C115)</f>
        <v>49315.7</v>
      </c>
      <c r="D109" s="28">
        <f>E109+F109+G109+H109</f>
        <v>73480</v>
      </c>
      <c r="E109" s="28">
        <f>SUM(E110:E115)</f>
        <v>12659</v>
      </c>
      <c r="F109" s="28">
        <f t="shared" ref="F109:G109" si="18">SUM(F110:F115)</f>
        <v>20650</v>
      </c>
      <c r="G109" s="28">
        <f t="shared" si="18"/>
        <v>17947.8</v>
      </c>
      <c r="H109" s="28">
        <f>SUM(H110:H115)</f>
        <v>22223.200000000001</v>
      </c>
    </row>
    <row r="110" spans="1:8">
      <c r="A110" s="6" t="s">
        <v>85</v>
      </c>
      <c r="B110" s="9">
        <v>2010</v>
      </c>
      <c r="C110" s="49">
        <v>0</v>
      </c>
      <c r="D110" s="36">
        <f t="shared" ref="D110:D115" si="19">E110+F110+G110+H110</f>
        <v>0</v>
      </c>
      <c r="E110" s="36"/>
      <c r="F110" s="36"/>
      <c r="G110" s="36"/>
      <c r="H110" s="36"/>
    </row>
    <row r="111" spans="1:8">
      <c r="A111" s="84" t="s">
        <v>86</v>
      </c>
      <c r="B111" s="21">
        <v>2020</v>
      </c>
      <c r="C111" s="49">
        <v>30912.1</v>
      </c>
      <c r="D111" s="49">
        <f t="shared" si="19"/>
        <v>51738</v>
      </c>
      <c r="E111" s="49">
        <v>12559</v>
      </c>
      <c r="F111" s="49">
        <v>18600</v>
      </c>
      <c r="G111" s="49">
        <v>17000</v>
      </c>
      <c r="H111" s="36">
        <v>3579</v>
      </c>
    </row>
    <row r="112" spans="1:8" ht="37.5">
      <c r="A112" s="84" t="s">
        <v>87</v>
      </c>
      <c r="B112" s="21">
        <v>2030</v>
      </c>
      <c r="C112" s="49">
        <v>2194.2000000000003</v>
      </c>
      <c r="D112" s="49">
        <f t="shared" si="19"/>
        <v>2600</v>
      </c>
      <c r="E112" s="49">
        <v>100</v>
      </c>
      <c r="F112" s="49">
        <v>1500</v>
      </c>
      <c r="G112" s="49">
        <v>500</v>
      </c>
      <c r="H112" s="36">
        <v>500</v>
      </c>
    </row>
    <row r="113" spans="1:9">
      <c r="A113" s="84" t="s">
        <v>88</v>
      </c>
      <c r="B113" s="21">
        <v>2040</v>
      </c>
      <c r="C113" s="49">
        <v>1209</v>
      </c>
      <c r="D113" s="49">
        <f t="shared" si="19"/>
        <v>550</v>
      </c>
      <c r="E113" s="49"/>
      <c r="F113" s="49">
        <v>550</v>
      </c>
      <c r="G113" s="36"/>
      <c r="H113" s="36"/>
    </row>
    <row r="114" spans="1:9" ht="39" customHeight="1">
      <c r="A114" s="84" t="s">
        <v>89</v>
      </c>
      <c r="B114" s="21">
        <v>2050</v>
      </c>
      <c r="C114" s="49">
        <v>0</v>
      </c>
      <c r="D114" s="49">
        <f t="shared" si="19"/>
        <v>18592</v>
      </c>
      <c r="E114" s="49"/>
      <c r="F114" s="49"/>
      <c r="G114" s="49">
        <v>447.8</v>
      </c>
      <c r="H114" s="36">
        <v>18144.2</v>
      </c>
    </row>
    <row r="115" spans="1:9">
      <c r="A115" s="84" t="s">
        <v>90</v>
      </c>
      <c r="B115" s="21">
        <v>2060</v>
      </c>
      <c r="C115" s="49">
        <v>15000.4</v>
      </c>
      <c r="D115" s="49">
        <f t="shared" si="19"/>
        <v>0</v>
      </c>
      <c r="E115" s="49"/>
      <c r="F115" s="49"/>
      <c r="G115" s="78"/>
      <c r="H115" s="36"/>
      <c r="I115" s="37"/>
    </row>
    <row r="116" spans="1:9">
      <c r="A116" s="84" t="s">
        <v>17</v>
      </c>
      <c r="B116" s="21">
        <v>2100</v>
      </c>
      <c r="C116" s="49">
        <v>230551.3</v>
      </c>
      <c r="D116" s="49">
        <f>H116</f>
        <v>279078.59999999998</v>
      </c>
      <c r="E116" s="49">
        <v>252399.3</v>
      </c>
      <c r="F116" s="49">
        <v>259399.3</v>
      </c>
      <c r="G116" s="36">
        <f>259399.3+19679.3</f>
        <v>279078.59999999998</v>
      </c>
      <c r="H116" s="36">
        <f>259399.3+19679.3</f>
        <v>279078.59999999998</v>
      </c>
    </row>
    <row r="117" spans="1:9">
      <c r="A117" s="84" t="s">
        <v>16</v>
      </c>
      <c r="B117" s="21">
        <v>2200</v>
      </c>
      <c r="C117" s="49">
        <v>65848.5</v>
      </c>
      <c r="D117" s="49">
        <f>H117</f>
        <v>77260.600000000006</v>
      </c>
      <c r="E117" s="49">
        <v>72182.5</v>
      </c>
      <c r="F117" s="49">
        <v>77260.600000000006</v>
      </c>
      <c r="G117" s="49">
        <v>77260.600000000006</v>
      </c>
      <c r="H117" s="49">
        <v>77260.600000000006</v>
      </c>
    </row>
    <row r="118" spans="1:9" ht="25.5" customHeight="1">
      <c r="A118" s="112" t="s">
        <v>51</v>
      </c>
      <c r="B118" s="112"/>
      <c r="C118" s="112"/>
      <c r="D118" s="112"/>
      <c r="E118" s="112"/>
      <c r="F118" s="112"/>
      <c r="G118" s="112"/>
      <c r="H118" s="112"/>
    </row>
    <row r="119" spans="1:9" ht="46.5" customHeight="1">
      <c r="A119" s="69" t="s">
        <v>84</v>
      </c>
      <c r="B119" s="9">
        <v>3010</v>
      </c>
      <c r="C119" s="24">
        <f t="shared" ref="C119:H119" si="20">(C59/C71)</f>
        <v>5.0880254959597117E-2</v>
      </c>
      <c r="D119" s="24">
        <f t="shared" si="20"/>
        <v>5.2686935710577303E-2</v>
      </c>
      <c r="E119" s="24">
        <f t="shared" si="20"/>
        <v>7.8848339777542673E-2</v>
      </c>
      <c r="F119" s="24">
        <f t="shared" si="20"/>
        <v>4.3119252798303601E-2</v>
      </c>
      <c r="G119" s="24">
        <f t="shared" si="20"/>
        <v>3.6360852383605202E-2</v>
      </c>
      <c r="H119" s="24">
        <f t="shared" si="20"/>
        <v>5.4975314988506191E-2</v>
      </c>
    </row>
    <row r="120" spans="1:9" ht="37.5">
      <c r="A120" s="6" t="s">
        <v>15</v>
      </c>
      <c r="B120" s="9">
        <v>3020</v>
      </c>
      <c r="C120" s="24">
        <f t="shared" ref="C120:H120" si="21">((C79+C89)/C106)</f>
        <v>4.7282728078967697E-2</v>
      </c>
      <c r="D120" s="24">
        <f t="shared" si="21"/>
        <v>4.6535336611804694E-2</v>
      </c>
      <c r="E120" s="24">
        <f t="shared" si="21"/>
        <v>6.5631703877604794E-2</v>
      </c>
      <c r="F120" s="24">
        <f t="shared" si="21"/>
        <v>4.000260892487837E-2</v>
      </c>
      <c r="G120" s="24">
        <f t="shared" si="21"/>
        <v>2.8250201889810821E-2</v>
      </c>
      <c r="H120" s="24">
        <f t="shared" si="21"/>
        <v>5.3681810738969743E-2</v>
      </c>
    </row>
    <row r="121" spans="1:9" ht="37.5">
      <c r="A121" s="6" t="s">
        <v>54</v>
      </c>
      <c r="B121" s="9">
        <v>3030</v>
      </c>
      <c r="C121" s="24">
        <f t="shared" ref="C121:H121" si="22">(C109/C106)</f>
        <v>0.14983330654611707</v>
      </c>
      <c r="D121" s="24">
        <f t="shared" si="22"/>
        <v>0.18903927636217796</v>
      </c>
      <c r="E121" s="24">
        <f t="shared" si="22"/>
        <v>0.14315552826414168</v>
      </c>
      <c r="F121" s="24">
        <f t="shared" si="22"/>
        <v>0.18706353728543179</v>
      </c>
      <c r="G121" s="24">
        <f t="shared" si="22"/>
        <v>0.19636041155640332</v>
      </c>
      <c r="H121" s="24">
        <f t="shared" si="22"/>
        <v>0.22565895253255522</v>
      </c>
    </row>
    <row r="122" spans="1:9" ht="37.5">
      <c r="A122" s="6" t="s">
        <v>14</v>
      </c>
      <c r="B122" s="9">
        <v>3040</v>
      </c>
      <c r="C122" s="24">
        <f>(C144/C106)</f>
        <v>0.57452076961241993</v>
      </c>
      <c r="D122" s="24">
        <f t="shared" ref="D122:H122" si="23">(D144/D106)</f>
        <v>0.56330102627745759</v>
      </c>
      <c r="E122" s="24">
        <f t="shared" si="23"/>
        <v>0.60235128346920608</v>
      </c>
      <c r="F122" s="24">
        <f t="shared" si="23"/>
        <v>0.5030097753154037</v>
      </c>
      <c r="G122" s="24">
        <f t="shared" si="23"/>
        <v>0.64216521804721005</v>
      </c>
      <c r="H122" s="24">
        <f t="shared" si="23"/>
        <v>0.52262378641295248</v>
      </c>
    </row>
    <row r="123" spans="1:9" ht="27.75" customHeight="1">
      <c r="A123" s="69" t="s">
        <v>13</v>
      </c>
      <c r="B123" s="9">
        <v>3050</v>
      </c>
      <c r="C123" s="15">
        <f>C117/C116</f>
        <v>0.28561322360793456</v>
      </c>
      <c r="D123" s="15">
        <f t="shared" ref="D123:H123" si="24">D117/D116</f>
        <v>0.27684172129285445</v>
      </c>
      <c r="E123" s="15">
        <f t="shared" si="24"/>
        <v>0.28598534148074106</v>
      </c>
      <c r="F123" s="15">
        <f t="shared" si="24"/>
        <v>0.29784428870856633</v>
      </c>
      <c r="G123" s="15">
        <f t="shared" si="24"/>
        <v>0.27684172129285445</v>
      </c>
      <c r="H123" s="15">
        <f t="shared" si="24"/>
        <v>0.27684172129285445</v>
      </c>
    </row>
    <row r="124" spans="1:9" ht="37.5">
      <c r="A124" s="69" t="s">
        <v>12</v>
      </c>
      <c r="B124" s="9">
        <v>3060</v>
      </c>
      <c r="C124" s="15">
        <f>(C111+C112)/C109</f>
        <v>0.67131359790087131</v>
      </c>
      <c r="D124" s="15">
        <f>(D111+D112)/D109</f>
        <v>0.73949373979314104</v>
      </c>
      <c r="E124" s="15" t="s">
        <v>148</v>
      </c>
      <c r="F124" s="15">
        <f t="shared" ref="F124:H124" si="25">(F111+F112)/F109</f>
        <v>0.9733656174334141</v>
      </c>
      <c r="G124" s="15">
        <f t="shared" si="25"/>
        <v>0.97504986683604677</v>
      </c>
      <c r="H124" s="15">
        <f t="shared" si="25"/>
        <v>0.18354692393534683</v>
      </c>
    </row>
    <row r="125" spans="1:9" ht="22.5" customHeight="1">
      <c r="A125" s="113" t="s">
        <v>52</v>
      </c>
      <c r="B125" s="113"/>
      <c r="C125" s="113"/>
      <c r="D125" s="113"/>
      <c r="E125" s="113"/>
      <c r="F125" s="113"/>
      <c r="G125" s="113"/>
      <c r="H125" s="113"/>
    </row>
    <row r="126" spans="1:9">
      <c r="A126" s="69" t="s">
        <v>11</v>
      </c>
      <c r="B126" s="9">
        <v>4010</v>
      </c>
      <c r="C126" s="49">
        <v>184202.7</v>
      </c>
      <c r="D126" s="29">
        <f>H126</f>
        <v>210779.2</v>
      </c>
      <c r="E126" s="29">
        <v>187658.5</v>
      </c>
      <c r="F126" s="49">
        <v>192332.6</v>
      </c>
      <c r="G126" s="49">
        <v>210779.2</v>
      </c>
      <c r="H126" s="49">
        <v>210779.2</v>
      </c>
    </row>
    <row r="127" spans="1:9">
      <c r="A127" s="70" t="s">
        <v>121</v>
      </c>
      <c r="B127" s="9">
        <v>4020</v>
      </c>
      <c r="C127" s="49">
        <v>49850</v>
      </c>
      <c r="D127" s="29">
        <f t="shared" ref="D127:D131" si="26">H127</f>
        <v>84000</v>
      </c>
      <c r="E127" s="29">
        <v>73509</v>
      </c>
      <c r="F127" s="49">
        <v>84000</v>
      </c>
      <c r="G127" s="49">
        <v>89974</v>
      </c>
      <c r="H127" s="49">
        <v>84000</v>
      </c>
    </row>
    <row r="128" spans="1:9">
      <c r="A128" s="70" t="s">
        <v>91</v>
      </c>
      <c r="B128" s="9">
        <v>4021</v>
      </c>
      <c r="C128" s="49">
        <v>22500</v>
      </c>
      <c r="D128" s="29">
        <f t="shared" si="26"/>
        <v>30000</v>
      </c>
      <c r="E128" s="29">
        <v>44683</v>
      </c>
      <c r="F128" s="49">
        <v>50000</v>
      </c>
      <c r="G128" s="49">
        <v>45500</v>
      </c>
      <c r="H128" s="49">
        <v>30000</v>
      </c>
    </row>
    <row r="129" spans="1:8">
      <c r="A129" s="38" t="s">
        <v>10</v>
      </c>
      <c r="B129" s="68">
        <v>4030</v>
      </c>
      <c r="C129" s="28">
        <f t="shared" ref="C129:F129" si="27">C126+C127</f>
        <v>234052.7</v>
      </c>
      <c r="D129" s="28">
        <f t="shared" si="27"/>
        <v>294779.2</v>
      </c>
      <c r="E129" s="28">
        <f t="shared" si="27"/>
        <v>261167.5</v>
      </c>
      <c r="F129" s="28">
        <f t="shared" si="27"/>
        <v>276332.59999999998</v>
      </c>
      <c r="G129" s="28">
        <f>G126+G127</f>
        <v>300753.2</v>
      </c>
      <c r="H129" s="28">
        <f>H126+H127</f>
        <v>294779.2</v>
      </c>
    </row>
    <row r="130" spans="1:8">
      <c r="A130" s="69" t="s">
        <v>9</v>
      </c>
      <c r="B130" s="9">
        <v>4040</v>
      </c>
      <c r="C130" s="49">
        <v>7334.6</v>
      </c>
      <c r="D130" s="29">
        <f t="shared" si="26"/>
        <v>9440</v>
      </c>
      <c r="E130" s="29">
        <v>7889</v>
      </c>
      <c r="F130" s="49">
        <v>9440</v>
      </c>
      <c r="G130" s="49">
        <v>9440</v>
      </c>
      <c r="H130" s="49">
        <v>9440</v>
      </c>
    </row>
    <row r="131" spans="1:8">
      <c r="A131" s="69" t="s">
        <v>8</v>
      </c>
      <c r="B131" s="9">
        <v>4050</v>
      </c>
      <c r="C131" s="49">
        <v>66006.399999999994</v>
      </c>
      <c r="D131" s="29">
        <f t="shared" si="26"/>
        <v>82705</v>
      </c>
      <c r="E131" s="29">
        <v>74131.7</v>
      </c>
      <c r="F131" s="49">
        <v>79705</v>
      </c>
      <c r="G131" s="49">
        <v>82705</v>
      </c>
      <c r="H131" s="49">
        <v>82705</v>
      </c>
    </row>
    <row r="132" spans="1:8" ht="37.5">
      <c r="A132" s="71" t="s">
        <v>122</v>
      </c>
      <c r="B132" s="68">
        <v>4060</v>
      </c>
      <c r="C132" s="28">
        <f>C130+C131</f>
        <v>73341</v>
      </c>
      <c r="D132" s="28">
        <f t="shared" ref="D132:H132" si="28">D130+D131</f>
        <v>92145</v>
      </c>
      <c r="E132" s="28">
        <f>E130+E131</f>
        <v>82020.7</v>
      </c>
      <c r="F132" s="28">
        <f t="shared" si="28"/>
        <v>89145</v>
      </c>
      <c r="G132" s="28">
        <f t="shared" si="28"/>
        <v>92145</v>
      </c>
      <c r="H132" s="28">
        <f t="shared" si="28"/>
        <v>92145</v>
      </c>
    </row>
    <row r="133" spans="1:8">
      <c r="A133" s="69" t="s">
        <v>92</v>
      </c>
      <c r="B133" s="9">
        <v>4070</v>
      </c>
      <c r="C133" s="12">
        <v>0</v>
      </c>
      <c r="D133" s="12">
        <f t="shared" ref="D133:D134" si="29">E133+F133+G133+H133</f>
        <v>0</v>
      </c>
      <c r="E133" s="12"/>
      <c r="F133" s="12"/>
      <c r="G133" s="12"/>
      <c r="H133" s="33"/>
    </row>
    <row r="134" spans="1:8">
      <c r="A134" s="69" t="s">
        <v>93</v>
      </c>
      <c r="B134" s="9">
        <v>4080</v>
      </c>
      <c r="C134" s="12">
        <v>0</v>
      </c>
      <c r="D134" s="12">
        <f t="shared" si="29"/>
        <v>0</v>
      </c>
      <c r="E134" s="12"/>
      <c r="F134" s="12"/>
      <c r="G134" s="12"/>
      <c r="H134" s="33"/>
    </row>
    <row r="135" spans="1:8">
      <c r="A135" s="71" t="s">
        <v>7</v>
      </c>
      <c r="B135" s="68">
        <v>4090</v>
      </c>
      <c r="C135" s="30">
        <f>C129-C132</f>
        <v>160711.70000000001</v>
      </c>
      <c r="D135" s="30">
        <f t="shared" ref="D135:H135" si="30">D129-D132</f>
        <v>202634.2</v>
      </c>
      <c r="E135" s="30">
        <f>E129-E132</f>
        <v>179146.8</v>
      </c>
      <c r="F135" s="30">
        <f t="shared" si="30"/>
        <v>187187.59999999998</v>
      </c>
      <c r="G135" s="30">
        <f t="shared" si="30"/>
        <v>208608.2</v>
      </c>
      <c r="H135" s="30">
        <f t="shared" si="30"/>
        <v>202634.2</v>
      </c>
    </row>
    <row r="136" spans="1:8" ht="36.75" customHeight="1">
      <c r="A136" s="85" t="s">
        <v>53</v>
      </c>
      <c r="B136" s="85"/>
      <c r="C136" s="85"/>
      <c r="D136" s="85"/>
      <c r="E136" s="85"/>
      <c r="F136" s="85"/>
      <c r="G136" s="85"/>
      <c r="H136" s="85"/>
    </row>
    <row r="137" spans="1:8" ht="37.5" customHeight="1">
      <c r="A137" s="38" t="s">
        <v>70</v>
      </c>
      <c r="B137" s="39">
        <v>5000</v>
      </c>
      <c r="C137" s="48">
        <f>SUM(C138:C143)</f>
        <v>679</v>
      </c>
      <c r="D137" s="48">
        <f>SUM(D138:D143)</f>
        <v>696.25</v>
      </c>
      <c r="E137" s="48">
        <f t="shared" ref="E137:H137" si="31">SUM(E138:E143)</f>
        <v>685</v>
      </c>
      <c r="F137" s="48">
        <f t="shared" si="31"/>
        <v>696</v>
      </c>
      <c r="G137" s="48">
        <f t="shared" si="31"/>
        <v>702</v>
      </c>
      <c r="H137" s="48">
        <f t="shared" si="31"/>
        <v>702</v>
      </c>
    </row>
    <row r="138" spans="1:8">
      <c r="A138" s="6" t="s">
        <v>6</v>
      </c>
      <c r="B138" s="16">
        <v>5010</v>
      </c>
      <c r="C138" s="25">
        <v>1</v>
      </c>
      <c r="D138" s="27">
        <f t="shared" ref="D138:D143" si="32">(E138+F138+G138+H138)/4</f>
        <v>1</v>
      </c>
      <c r="E138" s="27">
        <v>1</v>
      </c>
      <c r="F138" s="27">
        <v>1</v>
      </c>
      <c r="G138" s="79">
        <v>1</v>
      </c>
      <c r="H138" s="79">
        <v>1</v>
      </c>
    </row>
    <row r="139" spans="1:8">
      <c r="A139" s="6" t="s">
        <v>5</v>
      </c>
      <c r="B139" s="16">
        <v>5020</v>
      </c>
      <c r="C139" s="25">
        <v>62</v>
      </c>
      <c r="D139" s="27">
        <f t="shared" si="32"/>
        <v>49.25</v>
      </c>
      <c r="E139" s="27">
        <v>50</v>
      </c>
      <c r="F139" s="27">
        <v>49</v>
      </c>
      <c r="G139" s="79">
        <v>49</v>
      </c>
      <c r="H139" s="79">
        <v>49</v>
      </c>
    </row>
    <row r="140" spans="1:8">
      <c r="A140" s="6" t="s">
        <v>153</v>
      </c>
      <c r="B140" s="16">
        <v>5030</v>
      </c>
      <c r="C140" s="25">
        <v>126</v>
      </c>
      <c r="D140" s="27">
        <f t="shared" si="32"/>
        <v>147.5</v>
      </c>
      <c r="E140" s="27">
        <v>150</v>
      </c>
      <c r="F140" s="27">
        <v>146</v>
      </c>
      <c r="G140" s="79">
        <v>147</v>
      </c>
      <c r="H140" s="79">
        <v>147</v>
      </c>
    </row>
    <row r="141" spans="1:8" ht="37.5">
      <c r="A141" s="6" t="s">
        <v>154</v>
      </c>
      <c r="B141" s="16">
        <v>5040</v>
      </c>
      <c r="C141" s="25">
        <v>257</v>
      </c>
      <c r="D141" s="27">
        <f t="shared" si="32"/>
        <v>250.5</v>
      </c>
      <c r="E141" s="27">
        <v>251</v>
      </c>
      <c r="F141" s="27">
        <v>251</v>
      </c>
      <c r="G141" s="79">
        <v>250</v>
      </c>
      <c r="H141" s="79">
        <v>250</v>
      </c>
    </row>
    <row r="142" spans="1:8">
      <c r="A142" s="6" t="s">
        <v>155</v>
      </c>
      <c r="B142" s="16">
        <v>5050</v>
      </c>
      <c r="C142" s="25">
        <v>131</v>
      </c>
      <c r="D142" s="27">
        <f t="shared" si="32"/>
        <v>139.5</v>
      </c>
      <c r="E142" s="27">
        <v>133</v>
      </c>
      <c r="F142" s="27">
        <v>141</v>
      </c>
      <c r="G142" s="79">
        <v>142</v>
      </c>
      <c r="H142" s="79">
        <v>142</v>
      </c>
    </row>
    <row r="143" spans="1:8">
      <c r="A143" s="6" t="s">
        <v>4</v>
      </c>
      <c r="B143" s="16">
        <v>5060</v>
      </c>
      <c r="C143" s="25">
        <v>102</v>
      </c>
      <c r="D143" s="27">
        <f t="shared" si="32"/>
        <v>108.5</v>
      </c>
      <c r="E143" s="27">
        <v>100</v>
      </c>
      <c r="F143" s="27">
        <v>108</v>
      </c>
      <c r="G143" s="79">
        <v>113</v>
      </c>
      <c r="H143" s="79">
        <v>113</v>
      </c>
    </row>
    <row r="144" spans="1:8">
      <c r="A144" s="38" t="s">
        <v>71</v>
      </c>
      <c r="B144" s="40">
        <v>5100</v>
      </c>
      <c r="C144" s="28">
        <f>SUM(C145:C150)</f>
        <v>189096.10000000003</v>
      </c>
      <c r="D144" s="28">
        <f>E144+F144+G144+H144</f>
        <v>218956.40000000002</v>
      </c>
      <c r="E144" s="28">
        <f t="shared" ref="E144" si="33">SUM(E145:E150)</f>
        <v>53264.9</v>
      </c>
      <c r="F144" s="28">
        <f t="shared" ref="F144:H144" si="34">SUM(F145:F150)</f>
        <v>55527.400000000009</v>
      </c>
      <c r="G144" s="28">
        <f t="shared" si="34"/>
        <v>58695.4</v>
      </c>
      <c r="H144" s="28">
        <f t="shared" si="34"/>
        <v>51468.700000000004</v>
      </c>
    </row>
    <row r="145" spans="1:8">
      <c r="A145" s="6" t="s">
        <v>6</v>
      </c>
      <c r="B145" s="16">
        <v>5110</v>
      </c>
      <c r="C145" s="49">
        <v>782.40000000000009</v>
      </c>
      <c r="D145" s="36">
        <f>E145+F145+G145+H145</f>
        <v>1157.5</v>
      </c>
      <c r="E145" s="29">
        <v>471.5</v>
      </c>
      <c r="F145" s="29">
        <v>294.10000000000002</v>
      </c>
      <c r="G145" s="49">
        <f>ROUND(G152*1.0841,1)</f>
        <v>130.5</v>
      </c>
      <c r="H145" s="49">
        <f>ROUND(H152*1.0841,1)</f>
        <v>261.39999999999998</v>
      </c>
    </row>
    <row r="146" spans="1:8">
      <c r="A146" s="6" t="s">
        <v>5</v>
      </c>
      <c r="B146" s="16">
        <v>5120</v>
      </c>
      <c r="C146" s="49">
        <v>29121.4</v>
      </c>
      <c r="D146" s="36">
        <f t="shared" ref="D146:D150" si="35">E146+F146+G146+H146</f>
        <v>26944.9</v>
      </c>
      <c r="E146" s="29">
        <v>6845.4</v>
      </c>
      <c r="F146" s="49">
        <v>6618.5</v>
      </c>
      <c r="G146" s="49">
        <f>ROUND(G153*1.22,1)</f>
        <v>6862.5</v>
      </c>
      <c r="H146" s="49">
        <f>ROUND(H153*1.22,1)</f>
        <v>6618.5</v>
      </c>
    </row>
    <row r="147" spans="1:8">
      <c r="A147" s="6" t="s">
        <v>153</v>
      </c>
      <c r="B147" s="16">
        <v>5130</v>
      </c>
      <c r="C147" s="49">
        <v>48115.8</v>
      </c>
      <c r="D147" s="36">
        <f t="shared" si="35"/>
        <v>62509.200000000004</v>
      </c>
      <c r="E147" s="29">
        <v>16980</v>
      </c>
      <c r="F147" s="49">
        <v>16396.400000000001</v>
      </c>
      <c r="G147" s="49">
        <f t="shared" ref="G147:H150" si="36">ROUND(G154*1.22,1)</f>
        <v>16762.400000000001</v>
      </c>
      <c r="H147" s="49">
        <f t="shared" si="36"/>
        <v>12370.4</v>
      </c>
    </row>
    <row r="148" spans="1:8" ht="37.5">
      <c r="A148" s="6" t="s">
        <v>154</v>
      </c>
      <c r="B148" s="16">
        <v>5140</v>
      </c>
      <c r="C148" s="49">
        <v>67019.200000000012</v>
      </c>
      <c r="D148" s="36">
        <f t="shared" si="35"/>
        <v>75746</v>
      </c>
      <c r="E148" s="29">
        <v>17059.599999999999</v>
      </c>
      <c r="F148" s="49">
        <v>18992.8</v>
      </c>
      <c r="G148" s="49">
        <f t="shared" si="36"/>
        <v>20700.8</v>
      </c>
      <c r="H148" s="49">
        <f t="shared" si="36"/>
        <v>18992.8</v>
      </c>
    </row>
    <row r="149" spans="1:8">
      <c r="A149" s="6" t="s">
        <v>155</v>
      </c>
      <c r="B149" s="16">
        <v>5150</v>
      </c>
      <c r="C149" s="49">
        <v>20183.099999999999</v>
      </c>
      <c r="D149" s="36">
        <f t="shared" si="35"/>
        <v>25499.999999999996</v>
      </c>
      <c r="E149" s="29">
        <v>5616</v>
      </c>
      <c r="F149" s="49">
        <v>6574.8</v>
      </c>
      <c r="G149" s="49">
        <f t="shared" si="36"/>
        <v>6734.4</v>
      </c>
      <c r="H149" s="49">
        <f t="shared" si="36"/>
        <v>6574.8</v>
      </c>
    </row>
    <row r="150" spans="1:8">
      <c r="A150" s="6" t="s">
        <v>4</v>
      </c>
      <c r="B150" s="16">
        <v>5160</v>
      </c>
      <c r="C150" s="49">
        <v>23874.199999999997</v>
      </c>
      <c r="D150" s="36">
        <f t="shared" si="35"/>
        <v>27098.799999999999</v>
      </c>
      <c r="E150" s="29">
        <v>6292.4</v>
      </c>
      <c r="F150" s="49">
        <v>6650.8</v>
      </c>
      <c r="G150" s="49">
        <f t="shared" si="36"/>
        <v>7504.8</v>
      </c>
      <c r="H150" s="49">
        <f t="shared" si="36"/>
        <v>6650.8</v>
      </c>
    </row>
    <row r="151" spans="1:8" ht="37.5">
      <c r="A151" s="38" t="s">
        <v>72</v>
      </c>
      <c r="B151" s="40">
        <v>5200</v>
      </c>
      <c r="C151" s="28">
        <f>SUM(C152:C157)</f>
        <v>155213.70000000001</v>
      </c>
      <c r="D151" s="28">
        <f>E151+F151+G151+H151</f>
        <v>179513.1</v>
      </c>
      <c r="E151" s="28">
        <f t="shared" ref="E151" si="37">SUM(E152:E157)</f>
        <v>43659.8</v>
      </c>
      <c r="F151" s="28">
        <f t="shared" ref="F151:H151" si="38">SUM(F152:F157)</f>
        <v>45514.400000000001</v>
      </c>
      <c r="G151" s="28">
        <f t="shared" si="38"/>
        <v>48124.5</v>
      </c>
      <c r="H151" s="28">
        <f t="shared" si="38"/>
        <v>42214.400000000001</v>
      </c>
    </row>
    <row r="152" spans="1:8">
      <c r="A152" s="6" t="s">
        <v>6</v>
      </c>
      <c r="B152" s="16">
        <v>5210</v>
      </c>
      <c r="C152" s="49">
        <v>641.29999999999995</v>
      </c>
      <c r="D152" s="36">
        <f t="shared" ref="D152:D157" si="39">E152+F152+G152+H152</f>
        <v>989.1</v>
      </c>
      <c r="E152" s="29">
        <v>386.5</v>
      </c>
      <c r="F152" s="29">
        <v>241.1</v>
      </c>
      <c r="G152" s="49">
        <v>120.4</v>
      </c>
      <c r="H152" s="49">
        <v>241.1</v>
      </c>
    </row>
    <row r="153" spans="1:8">
      <c r="A153" s="6" t="s">
        <v>5</v>
      </c>
      <c r="B153" s="16">
        <v>5220</v>
      </c>
      <c r="C153" s="49">
        <v>23867</v>
      </c>
      <c r="D153" s="36">
        <f t="shared" si="39"/>
        <v>22086</v>
      </c>
      <c r="E153" s="49">
        <v>5611</v>
      </c>
      <c r="F153" s="49">
        <v>5425</v>
      </c>
      <c r="G153" s="49">
        <v>5625</v>
      </c>
      <c r="H153" s="49">
        <v>5425</v>
      </c>
    </row>
    <row r="154" spans="1:8">
      <c r="A154" s="6" t="s">
        <v>153</v>
      </c>
      <c r="B154" s="16">
        <v>5230</v>
      </c>
      <c r="C154" s="49">
        <v>39521.199999999997</v>
      </c>
      <c r="D154" s="36">
        <f t="shared" si="39"/>
        <v>51237.100000000006</v>
      </c>
      <c r="E154" s="49">
        <v>13918</v>
      </c>
      <c r="F154" s="49">
        <v>13439.7</v>
      </c>
      <c r="G154" s="49">
        <v>13739.7</v>
      </c>
      <c r="H154" s="49">
        <v>10139.700000000001</v>
      </c>
    </row>
    <row r="155" spans="1:8" ht="37.5">
      <c r="A155" s="6" t="s">
        <v>154</v>
      </c>
      <c r="B155" s="16">
        <v>5240</v>
      </c>
      <c r="C155" s="49">
        <v>55002.7</v>
      </c>
      <c r="D155" s="36">
        <f t="shared" si="39"/>
        <v>62087</v>
      </c>
      <c r="E155" s="49">
        <v>13983.3</v>
      </c>
      <c r="F155" s="49">
        <v>15567.9</v>
      </c>
      <c r="G155" s="49">
        <v>16967.900000000001</v>
      </c>
      <c r="H155" s="49">
        <v>15567.9</v>
      </c>
    </row>
    <row r="156" spans="1:8">
      <c r="A156" s="6" t="s">
        <v>155</v>
      </c>
      <c r="B156" s="16">
        <v>5250</v>
      </c>
      <c r="C156" s="49">
        <v>16584.5</v>
      </c>
      <c r="D156" s="36">
        <f t="shared" si="39"/>
        <v>20901.7</v>
      </c>
      <c r="E156" s="49">
        <v>4603.3</v>
      </c>
      <c r="F156" s="49">
        <v>5389.2</v>
      </c>
      <c r="G156" s="49">
        <v>5520</v>
      </c>
      <c r="H156" s="49">
        <v>5389.2</v>
      </c>
    </row>
    <row r="157" spans="1:8">
      <c r="A157" s="6" t="s">
        <v>4</v>
      </c>
      <c r="B157" s="16">
        <v>5260</v>
      </c>
      <c r="C157" s="49">
        <v>19597</v>
      </c>
      <c r="D157" s="36">
        <f t="shared" si="39"/>
        <v>22212.2</v>
      </c>
      <c r="E157" s="49">
        <v>5157.7</v>
      </c>
      <c r="F157" s="49">
        <v>5451.5</v>
      </c>
      <c r="G157" s="49">
        <v>6151.5</v>
      </c>
      <c r="H157" s="49">
        <v>5451.5</v>
      </c>
    </row>
    <row r="158" spans="1:8" ht="42" customHeight="1">
      <c r="A158" s="41" t="s">
        <v>68</v>
      </c>
      <c r="B158" s="40">
        <v>5300</v>
      </c>
      <c r="C158" s="34">
        <f>C151/C137/12*1000</f>
        <v>19049.300441826214</v>
      </c>
      <c r="D158" s="34">
        <f>D151/D137/12*1000</f>
        <v>21485.709156193894</v>
      </c>
      <c r="E158" s="34">
        <f>E151/E137/3*1000</f>
        <v>21245.644768856448</v>
      </c>
      <c r="F158" s="34">
        <f>F151/F137/3*1000</f>
        <v>21798.084291187737</v>
      </c>
      <c r="G158" s="34">
        <f>G151/G137/3*1000</f>
        <v>22851.139601139603</v>
      </c>
      <c r="H158" s="34">
        <f>H151/H137/3*1000</f>
        <v>20044.824311490982</v>
      </c>
    </row>
    <row r="159" spans="1:8">
      <c r="A159" s="6" t="s">
        <v>6</v>
      </c>
      <c r="B159" s="16">
        <v>5310</v>
      </c>
      <c r="C159" s="26">
        <f>ROUND(C152/C138*1000,2)/12</f>
        <v>53441.666666666664</v>
      </c>
      <c r="D159" s="26">
        <f>ROUND(D152/D138*1000,2)/12</f>
        <v>82425</v>
      </c>
      <c r="E159" s="26">
        <f>E152/E138/3*1000</f>
        <v>128833.33333333334</v>
      </c>
      <c r="F159" s="26">
        <f t="shared" ref="F159:H164" si="40">F152/F138/3*1000</f>
        <v>80366.666666666657</v>
      </c>
      <c r="G159" s="26">
        <f t="shared" si="40"/>
        <v>40133.333333333336</v>
      </c>
      <c r="H159" s="26">
        <f t="shared" si="40"/>
        <v>80366.666666666657</v>
      </c>
    </row>
    <row r="160" spans="1:8">
      <c r="A160" s="6" t="s">
        <v>5</v>
      </c>
      <c r="B160" s="16">
        <v>5320</v>
      </c>
      <c r="C160" s="26">
        <f>ROUND(C153/C139*1000,2)/12</f>
        <v>32079.300833333331</v>
      </c>
      <c r="D160" s="26">
        <f t="shared" ref="D160:D164" si="41">ROUND(D153/D139*1000,2)/12</f>
        <v>37370.558333333334</v>
      </c>
      <c r="E160" s="26">
        <f t="shared" ref="E160:E163" si="42">E153/E139/3*1000</f>
        <v>37406.666666666664</v>
      </c>
      <c r="F160" s="26">
        <f t="shared" si="40"/>
        <v>36904.761904761908</v>
      </c>
      <c r="G160" s="26">
        <f t="shared" si="40"/>
        <v>38265.306122448987</v>
      </c>
      <c r="H160" s="26">
        <f t="shared" si="40"/>
        <v>36904.761904761908</v>
      </c>
    </row>
    <row r="161" spans="1:9">
      <c r="A161" s="6" t="s">
        <v>153</v>
      </c>
      <c r="B161" s="16">
        <v>5330</v>
      </c>
      <c r="C161" s="26">
        <f>ROUND(C154/C140*1000,2)/12</f>
        <v>26138.36</v>
      </c>
      <c r="D161" s="26">
        <f t="shared" si="41"/>
        <v>28947.514166666664</v>
      </c>
      <c r="E161" s="26">
        <f t="shared" si="42"/>
        <v>30928.888888888887</v>
      </c>
      <c r="F161" s="26">
        <f t="shared" si="40"/>
        <v>30684.246575342466</v>
      </c>
      <c r="G161" s="26">
        <f t="shared" si="40"/>
        <v>31155.782312925174</v>
      </c>
      <c r="H161" s="26">
        <f t="shared" si="40"/>
        <v>22992.517006802726</v>
      </c>
    </row>
    <row r="162" spans="1:9" ht="37.5">
      <c r="A162" s="6" t="s">
        <v>154</v>
      </c>
      <c r="B162" s="16">
        <v>5340</v>
      </c>
      <c r="C162" s="26">
        <f>ROUND(C155/C141*1000,2)/12</f>
        <v>17834.857500000002</v>
      </c>
      <c r="D162" s="26">
        <f t="shared" si="41"/>
        <v>20654.358333333334</v>
      </c>
      <c r="E162" s="26">
        <f t="shared" si="42"/>
        <v>18570.119521912351</v>
      </c>
      <c r="F162" s="26">
        <f t="shared" si="40"/>
        <v>20674.50199203187</v>
      </c>
      <c r="G162" s="26">
        <f t="shared" si="40"/>
        <v>22623.866666666669</v>
      </c>
      <c r="H162" s="26">
        <f t="shared" si="40"/>
        <v>20757.2</v>
      </c>
    </row>
    <row r="163" spans="1:9">
      <c r="A163" s="6" t="s">
        <v>155</v>
      </c>
      <c r="B163" s="16">
        <v>5350</v>
      </c>
      <c r="C163" s="26">
        <f>ROUND(C156/C142*1000,2)/12</f>
        <v>10549.936666666666</v>
      </c>
      <c r="D163" s="26">
        <f t="shared" si="41"/>
        <v>12486.080833333333</v>
      </c>
      <c r="E163" s="26">
        <f t="shared" si="42"/>
        <v>11537.092731829574</v>
      </c>
      <c r="F163" s="26">
        <f t="shared" si="40"/>
        <v>12740.425531914892</v>
      </c>
      <c r="G163" s="26">
        <f t="shared" si="40"/>
        <v>12957.74647887324</v>
      </c>
      <c r="H163" s="26">
        <f t="shared" si="40"/>
        <v>12650.704225352114</v>
      </c>
    </row>
    <row r="164" spans="1:9">
      <c r="A164" s="6" t="s">
        <v>4</v>
      </c>
      <c r="B164" s="16">
        <v>5360</v>
      </c>
      <c r="C164" s="26">
        <f>ROUND(C157/C143*1000,2)/12</f>
        <v>16010.620833333334</v>
      </c>
      <c r="D164" s="26">
        <f t="shared" si="41"/>
        <v>17060.061666666665</v>
      </c>
      <c r="E164" s="26">
        <f t="shared" ref="E164" si="43">ROUND(E157/E143*1000,2)/3</f>
        <v>17192.333333333332</v>
      </c>
      <c r="F164" s="26">
        <f t="shared" si="40"/>
        <v>16825.617283950618</v>
      </c>
      <c r="G164" s="26">
        <f t="shared" si="40"/>
        <v>18146.017699115044</v>
      </c>
      <c r="H164" s="26">
        <f t="shared" si="40"/>
        <v>16081.120943952801</v>
      </c>
    </row>
    <row r="165" spans="1:9" ht="40.700000000000003" customHeight="1">
      <c r="A165" s="38" t="s">
        <v>69</v>
      </c>
      <c r="B165" s="40">
        <v>5400</v>
      </c>
      <c r="C165" s="11"/>
      <c r="D165" s="11"/>
      <c r="E165" s="11"/>
      <c r="F165" s="11"/>
      <c r="G165" s="11"/>
      <c r="H165" s="11"/>
    </row>
    <row r="166" spans="1:9" ht="40.700000000000003" customHeight="1">
      <c r="A166" s="42"/>
      <c r="B166" s="43"/>
      <c r="C166" s="35"/>
      <c r="D166" s="35"/>
      <c r="E166" s="35"/>
      <c r="F166" s="35"/>
      <c r="G166" s="35"/>
      <c r="H166" s="35"/>
    </row>
    <row r="167" spans="1:9">
      <c r="A167" s="44"/>
      <c r="B167" s="45"/>
      <c r="C167" s="14"/>
      <c r="D167" s="14"/>
      <c r="E167" s="14"/>
      <c r="F167" s="14"/>
      <c r="G167" s="14"/>
      <c r="H167" s="14"/>
    </row>
    <row r="168" spans="1:9" ht="18.75" customHeight="1">
      <c r="A168" s="80" t="s">
        <v>160</v>
      </c>
      <c r="B168" s="81"/>
      <c r="C168" s="82" t="s">
        <v>3</v>
      </c>
      <c r="D168" s="82"/>
      <c r="E168" s="83"/>
      <c r="F168" s="114" t="s">
        <v>161</v>
      </c>
      <c r="G168" s="114"/>
      <c r="H168" s="114"/>
      <c r="I168" s="114"/>
    </row>
    <row r="169" spans="1:9" s="73" customFormat="1" ht="32.25" customHeight="1">
      <c r="A169" s="72" t="s">
        <v>2</v>
      </c>
      <c r="C169" s="74" t="s">
        <v>1</v>
      </c>
      <c r="D169" s="72"/>
      <c r="E169" s="74"/>
      <c r="F169" s="107" t="s">
        <v>0</v>
      </c>
      <c r="G169" s="107"/>
      <c r="H169" s="107"/>
    </row>
    <row r="170" spans="1:9">
      <c r="A170" s="75"/>
      <c r="C170" s="76"/>
      <c r="D170" s="76"/>
      <c r="E170" s="10"/>
      <c r="F170" s="10"/>
      <c r="G170" s="10"/>
      <c r="H170" s="10"/>
    </row>
    <row r="171" spans="1:9">
      <c r="A171" s="75"/>
      <c r="C171" s="76"/>
      <c r="D171" s="76"/>
      <c r="E171" s="10"/>
      <c r="F171" s="10"/>
      <c r="G171" s="10"/>
      <c r="H171" s="10"/>
    </row>
    <row r="172" spans="1:9">
      <c r="A172" s="75"/>
      <c r="C172" s="76"/>
      <c r="D172" s="76"/>
      <c r="E172" s="10"/>
      <c r="F172" s="10"/>
      <c r="G172" s="10"/>
      <c r="H172" s="10"/>
    </row>
    <row r="173" spans="1:9">
      <c r="A173" s="75"/>
      <c r="C173" s="76"/>
      <c r="D173" s="76"/>
      <c r="E173" s="10"/>
      <c r="F173" s="10"/>
      <c r="G173" s="10"/>
      <c r="H173" s="10"/>
    </row>
    <row r="174" spans="1:9">
      <c r="A174" s="75"/>
      <c r="C174" s="76"/>
      <c r="D174" s="76"/>
      <c r="E174" s="10"/>
      <c r="F174" s="10"/>
      <c r="G174" s="10"/>
      <c r="H174" s="10"/>
    </row>
    <row r="175" spans="1:9">
      <c r="A175" s="75"/>
      <c r="C175" s="76"/>
      <c r="D175" s="76"/>
      <c r="E175" s="10"/>
      <c r="F175" s="10"/>
      <c r="G175" s="10"/>
      <c r="H175" s="10"/>
    </row>
    <row r="176" spans="1:9">
      <c r="A176" s="75"/>
      <c r="C176" s="76"/>
      <c r="D176" s="76"/>
      <c r="E176" s="10"/>
      <c r="F176" s="10"/>
      <c r="G176" s="10"/>
      <c r="H176" s="10"/>
    </row>
    <row r="177" spans="1:8">
      <c r="A177" s="75"/>
      <c r="C177" s="76"/>
      <c r="D177" s="76"/>
      <c r="E177" s="10"/>
      <c r="F177" s="10"/>
      <c r="G177" s="10"/>
      <c r="H177" s="10"/>
    </row>
    <row r="178" spans="1:8">
      <c r="A178" s="75"/>
      <c r="C178" s="76"/>
      <c r="D178" s="76"/>
      <c r="E178" s="10"/>
      <c r="F178" s="10"/>
      <c r="G178" s="10"/>
      <c r="H178" s="10"/>
    </row>
    <row r="179" spans="1:8">
      <c r="A179" s="75"/>
      <c r="C179" s="76"/>
      <c r="D179" s="76"/>
      <c r="E179" s="10"/>
      <c r="F179" s="10"/>
      <c r="G179" s="10"/>
      <c r="H179" s="10"/>
    </row>
    <row r="180" spans="1:8">
      <c r="A180" s="75"/>
      <c r="C180" s="76"/>
      <c r="D180" s="76"/>
      <c r="E180" s="10"/>
      <c r="F180" s="10"/>
      <c r="G180" s="10"/>
      <c r="H180" s="10"/>
    </row>
    <row r="181" spans="1:8">
      <c r="A181" s="75"/>
      <c r="C181" s="76"/>
      <c r="D181" s="76"/>
      <c r="E181" s="10"/>
      <c r="F181" s="10"/>
      <c r="G181" s="10"/>
      <c r="H181" s="10"/>
    </row>
    <row r="182" spans="1:8">
      <c r="A182" s="75"/>
      <c r="C182" s="76"/>
      <c r="D182" s="76"/>
      <c r="E182" s="10"/>
      <c r="F182" s="10"/>
      <c r="G182" s="10"/>
      <c r="H182" s="10"/>
    </row>
    <row r="183" spans="1:8">
      <c r="A183" s="75"/>
      <c r="C183" s="76"/>
      <c r="D183" s="76"/>
      <c r="E183" s="10"/>
      <c r="F183" s="10"/>
      <c r="G183" s="10"/>
      <c r="H183" s="10"/>
    </row>
    <row r="184" spans="1:8">
      <c r="A184" s="75"/>
      <c r="C184" s="76"/>
      <c r="D184" s="76"/>
      <c r="E184" s="10"/>
      <c r="F184" s="10"/>
      <c r="G184" s="10"/>
      <c r="H184" s="10"/>
    </row>
    <row r="185" spans="1:8">
      <c r="A185" s="75"/>
      <c r="C185" s="76"/>
      <c r="D185" s="76"/>
      <c r="E185" s="10"/>
      <c r="F185" s="10"/>
      <c r="G185" s="10"/>
      <c r="H185" s="10"/>
    </row>
    <row r="186" spans="1:8">
      <c r="A186" s="75"/>
      <c r="C186" s="76"/>
      <c r="D186" s="76"/>
      <c r="E186" s="10"/>
      <c r="F186" s="10"/>
      <c r="G186" s="10"/>
      <c r="H186" s="10"/>
    </row>
    <row r="187" spans="1:8">
      <c r="A187" s="75"/>
      <c r="C187" s="76"/>
      <c r="D187" s="76"/>
      <c r="E187" s="10"/>
      <c r="F187" s="10"/>
      <c r="G187" s="10"/>
      <c r="H187" s="10"/>
    </row>
    <row r="188" spans="1:8">
      <c r="A188" s="75"/>
      <c r="C188" s="76"/>
      <c r="D188" s="76"/>
      <c r="E188" s="10"/>
      <c r="F188" s="10"/>
      <c r="G188" s="10"/>
      <c r="H188" s="10"/>
    </row>
    <row r="189" spans="1:8">
      <c r="A189" s="75"/>
      <c r="C189" s="76"/>
      <c r="D189" s="76"/>
      <c r="E189" s="10"/>
      <c r="F189" s="10"/>
      <c r="G189" s="10"/>
      <c r="H189" s="10"/>
    </row>
    <row r="190" spans="1:8">
      <c r="A190" s="75"/>
      <c r="C190" s="76"/>
      <c r="D190" s="76"/>
      <c r="E190" s="10"/>
      <c r="F190" s="10"/>
      <c r="G190" s="10"/>
      <c r="H190" s="10"/>
    </row>
    <row r="191" spans="1:8">
      <c r="A191" s="75"/>
      <c r="C191" s="76"/>
      <c r="D191" s="76"/>
      <c r="E191" s="10"/>
      <c r="F191" s="10"/>
      <c r="G191" s="10"/>
      <c r="H191" s="10"/>
    </row>
    <row r="192" spans="1:8">
      <c r="A192" s="75"/>
      <c r="C192" s="76"/>
      <c r="D192" s="76"/>
      <c r="E192" s="10"/>
      <c r="F192" s="10"/>
      <c r="G192" s="10"/>
      <c r="H192" s="10"/>
    </row>
    <row r="193" spans="1:8">
      <c r="A193" s="75"/>
      <c r="C193" s="76"/>
      <c r="D193" s="76"/>
      <c r="E193" s="10"/>
      <c r="F193" s="10"/>
      <c r="G193" s="10"/>
      <c r="H193" s="10"/>
    </row>
    <row r="194" spans="1:8">
      <c r="A194" s="75"/>
      <c r="C194" s="76"/>
      <c r="D194" s="76"/>
      <c r="E194" s="10"/>
      <c r="F194" s="10"/>
      <c r="G194" s="10"/>
      <c r="H194" s="10"/>
    </row>
    <row r="195" spans="1:8">
      <c r="A195" s="75"/>
      <c r="C195" s="76"/>
      <c r="D195" s="76"/>
      <c r="E195" s="10"/>
      <c r="F195" s="10"/>
      <c r="G195" s="10"/>
      <c r="H195" s="10"/>
    </row>
    <row r="196" spans="1:8">
      <c r="A196" s="75"/>
      <c r="C196" s="76"/>
      <c r="D196" s="76"/>
      <c r="E196" s="10"/>
      <c r="F196" s="10"/>
      <c r="G196" s="10"/>
      <c r="H196" s="10"/>
    </row>
    <row r="197" spans="1:8">
      <c r="A197" s="75"/>
      <c r="C197" s="76"/>
      <c r="D197" s="76"/>
      <c r="E197" s="10"/>
      <c r="F197" s="10"/>
      <c r="G197" s="10"/>
      <c r="H197" s="10"/>
    </row>
    <row r="198" spans="1:8">
      <c r="A198" s="75"/>
      <c r="C198" s="76"/>
      <c r="D198" s="76"/>
      <c r="E198" s="10"/>
      <c r="F198" s="10"/>
      <c r="G198" s="10"/>
      <c r="H198" s="10"/>
    </row>
    <row r="199" spans="1:8">
      <c r="A199" s="75"/>
      <c r="C199" s="76"/>
      <c r="D199" s="76"/>
      <c r="E199" s="10"/>
      <c r="F199" s="10"/>
      <c r="G199" s="10"/>
      <c r="H199" s="10"/>
    </row>
    <row r="200" spans="1:8">
      <c r="A200" s="75"/>
      <c r="C200" s="76"/>
      <c r="D200" s="76"/>
      <c r="E200" s="10"/>
      <c r="F200" s="10"/>
      <c r="G200" s="10"/>
      <c r="H200" s="10"/>
    </row>
    <row r="201" spans="1:8">
      <c r="A201" s="75"/>
      <c r="C201" s="76"/>
      <c r="D201" s="76"/>
      <c r="E201" s="10"/>
      <c r="F201" s="10"/>
      <c r="G201" s="10"/>
      <c r="H201" s="10"/>
    </row>
    <row r="202" spans="1:8">
      <c r="A202" s="75"/>
      <c r="C202" s="76"/>
      <c r="D202" s="76"/>
      <c r="E202" s="10"/>
      <c r="F202" s="10"/>
      <c r="G202" s="10"/>
      <c r="H202" s="10"/>
    </row>
    <row r="203" spans="1:8">
      <c r="A203" s="75"/>
      <c r="C203" s="76"/>
      <c r="D203" s="76"/>
      <c r="E203" s="10"/>
      <c r="F203" s="10"/>
      <c r="G203" s="10"/>
      <c r="H203" s="10"/>
    </row>
    <row r="204" spans="1:8">
      <c r="A204" s="75"/>
      <c r="C204" s="76"/>
      <c r="D204" s="76"/>
      <c r="E204" s="10"/>
      <c r="F204" s="10"/>
      <c r="G204" s="10"/>
      <c r="H204" s="10"/>
    </row>
    <row r="205" spans="1:8">
      <c r="A205" s="75"/>
      <c r="C205" s="76"/>
      <c r="D205" s="76"/>
      <c r="E205" s="10"/>
      <c r="F205" s="10"/>
      <c r="G205" s="10"/>
      <c r="H205" s="10"/>
    </row>
    <row r="206" spans="1:8">
      <c r="A206" s="75"/>
      <c r="C206" s="76"/>
      <c r="D206" s="76"/>
      <c r="E206" s="10"/>
      <c r="F206" s="10"/>
      <c r="G206" s="10"/>
      <c r="H206" s="10"/>
    </row>
    <row r="207" spans="1:8">
      <c r="A207" s="75"/>
      <c r="C207" s="76"/>
      <c r="D207" s="76"/>
      <c r="E207" s="10"/>
      <c r="F207" s="10"/>
      <c r="G207" s="10"/>
      <c r="H207" s="10"/>
    </row>
    <row r="208" spans="1:8">
      <c r="A208" s="75"/>
      <c r="C208" s="76"/>
      <c r="D208" s="76"/>
      <c r="E208" s="10"/>
      <c r="F208" s="10"/>
      <c r="G208" s="10"/>
      <c r="H208" s="10"/>
    </row>
    <row r="209" spans="1:8">
      <c r="A209" s="75"/>
      <c r="C209" s="76"/>
      <c r="D209" s="76"/>
      <c r="E209" s="10"/>
      <c r="F209" s="10"/>
      <c r="G209" s="10"/>
      <c r="H209" s="10"/>
    </row>
    <row r="210" spans="1:8">
      <c r="A210" s="75"/>
      <c r="C210" s="76"/>
      <c r="D210" s="76"/>
      <c r="E210" s="10"/>
      <c r="F210" s="10"/>
      <c r="G210" s="10"/>
      <c r="H210" s="10"/>
    </row>
    <row r="211" spans="1:8">
      <c r="A211" s="77"/>
    </row>
    <row r="212" spans="1:8">
      <c r="A212" s="77"/>
    </row>
    <row r="213" spans="1:8">
      <c r="A213" s="77"/>
    </row>
    <row r="214" spans="1:8">
      <c r="A214" s="77"/>
    </row>
    <row r="215" spans="1:8">
      <c r="A215" s="77"/>
    </row>
    <row r="216" spans="1:8">
      <c r="A216" s="77"/>
    </row>
    <row r="217" spans="1:8">
      <c r="A217" s="77"/>
    </row>
    <row r="218" spans="1:8">
      <c r="A218" s="77"/>
    </row>
    <row r="219" spans="1:8">
      <c r="A219" s="77"/>
    </row>
    <row r="220" spans="1:8">
      <c r="A220" s="77"/>
    </row>
    <row r="221" spans="1:8">
      <c r="A221" s="77"/>
    </row>
    <row r="222" spans="1:8">
      <c r="A222" s="77"/>
    </row>
    <row r="223" spans="1:8">
      <c r="A223" s="77"/>
    </row>
    <row r="224" spans="1:8">
      <c r="A224" s="77"/>
    </row>
    <row r="225" spans="1:1">
      <c r="A225" s="77"/>
    </row>
    <row r="226" spans="1:1">
      <c r="A226" s="77"/>
    </row>
    <row r="227" spans="1:1">
      <c r="A227" s="77"/>
    </row>
    <row r="228" spans="1:1">
      <c r="A228" s="77"/>
    </row>
    <row r="229" spans="1:1">
      <c r="A229" s="77"/>
    </row>
    <row r="230" spans="1:1">
      <c r="A230" s="77"/>
    </row>
    <row r="231" spans="1:1">
      <c r="A231" s="77"/>
    </row>
    <row r="232" spans="1:1">
      <c r="A232" s="77"/>
    </row>
    <row r="233" spans="1:1">
      <c r="A233" s="77"/>
    </row>
    <row r="234" spans="1:1">
      <c r="A234" s="77"/>
    </row>
    <row r="235" spans="1:1">
      <c r="A235" s="77"/>
    </row>
    <row r="236" spans="1:1">
      <c r="A236" s="77"/>
    </row>
    <row r="237" spans="1:1">
      <c r="A237" s="77"/>
    </row>
    <row r="238" spans="1:1">
      <c r="A238" s="77"/>
    </row>
    <row r="239" spans="1:1">
      <c r="A239" s="77"/>
    </row>
    <row r="240" spans="1:1">
      <c r="A240" s="77"/>
    </row>
    <row r="241" spans="1:1">
      <c r="A241" s="77"/>
    </row>
    <row r="242" spans="1:1">
      <c r="A242" s="77"/>
    </row>
    <row r="243" spans="1:1">
      <c r="A243" s="77"/>
    </row>
    <row r="244" spans="1:1">
      <c r="A244" s="77"/>
    </row>
    <row r="245" spans="1:1">
      <c r="A245" s="77"/>
    </row>
    <row r="246" spans="1:1">
      <c r="A246" s="77"/>
    </row>
    <row r="247" spans="1:1">
      <c r="A247" s="77"/>
    </row>
    <row r="248" spans="1:1">
      <c r="A248" s="77"/>
    </row>
    <row r="249" spans="1:1">
      <c r="A249" s="77"/>
    </row>
    <row r="250" spans="1:1">
      <c r="A250" s="77"/>
    </row>
    <row r="251" spans="1:1">
      <c r="A251" s="77"/>
    </row>
    <row r="252" spans="1:1">
      <c r="A252" s="77"/>
    </row>
    <row r="253" spans="1:1">
      <c r="A253" s="77"/>
    </row>
    <row r="254" spans="1:1">
      <c r="A254" s="77"/>
    </row>
    <row r="255" spans="1:1">
      <c r="A255" s="77"/>
    </row>
    <row r="256" spans="1:1">
      <c r="A256" s="77"/>
    </row>
    <row r="257" spans="1:1">
      <c r="A257" s="77"/>
    </row>
    <row r="258" spans="1:1">
      <c r="A258" s="77"/>
    </row>
    <row r="259" spans="1:1">
      <c r="A259" s="77"/>
    </row>
    <row r="260" spans="1:1">
      <c r="A260" s="77"/>
    </row>
    <row r="261" spans="1:1">
      <c r="A261" s="77"/>
    </row>
    <row r="262" spans="1:1">
      <c r="A262" s="77"/>
    </row>
    <row r="263" spans="1:1">
      <c r="A263" s="77"/>
    </row>
    <row r="264" spans="1:1">
      <c r="A264" s="77"/>
    </row>
    <row r="265" spans="1:1">
      <c r="A265" s="77"/>
    </row>
    <row r="266" spans="1:1">
      <c r="A266" s="77"/>
    </row>
    <row r="267" spans="1:1">
      <c r="A267" s="77"/>
    </row>
    <row r="268" spans="1:1">
      <c r="A268" s="77"/>
    </row>
    <row r="269" spans="1:1">
      <c r="A269" s="77"/>
    </row>
    <row r="270" spans="1:1">
      <c r="A270" s="77"/>
    </row>
    <row r="271" spans="1:1">
      <c r="A271" s="77"/>
    </row>
    <row r="272" spans="1:1">
      <c r="A272" s="77"/>
    </row>
    <row r="273" spans="1:1">
      <c r="A273" s="77"/>
    </row>
    <row r="274" spans="1:1">
      <c r="A274" s="77"/>
    </row>
    <row r="275" spans="1:1">
      <c r="A275" s="77"/>
    </row>
    <row r="276" spans="1:1">
      <c r="A276" s="77"/>
    </row>
    <row r="277" spans="1:1">
      <c r="A277" s="77"/>
    </row>
    <row r="278" spans="1:1">
      <c r="A278" s="77"/>
    </row>
    <row r="279" spans="1:1">
      <c r="A279" s="77"/>
    </row>
    <row r="280" spans="1:1">
      <c r="A280" s="77"/>
    </row>
    <row r="281" spans="1:1">
      <c r="A281" s="77"/>
    </row>
    <row r="282" spans="1:1">
      <c r="A282" s="77"/>
    </row>
    <row r="283" spans="1:1">
      <c r="A283" s="77"/>
    </row>
    <row r="284" spans="1:1">
      <c r="A284" s="77"/>
    </row>
    <row r="285" spans="1:1">
      <c r="A285" s="77"/>
    </row>
    <row r="286" spans="1:1">
      <c r="A286" s="77"/>
    </row>
    <row r="287" spans="1:1">
      <c r="A287" s="77"/>
    </row>
    <row r="288" spans="1:1">
      <c r="A288" s="77"/>
    </row>
    <row r="289" spans="1:1">
      <c r="A289" s="77"/>
    </row>
    <row r="290" spans="1:1">
      <c r="A290" s="77"/>
    </row>
    <row r="291" spans="1:1">
      <c r="A291" s="77"/>
    </row>
    <row r="292" spans="1:1">
      <c r="A292" s="77"/>
    </row>
    <row r="293" spans="1:1">
      <c r="A293" s="77"/>
    </row>
    <row r="294" spans="1:1">
      <c r="A294" s="77"/>
    </row>
    <row r="295" spans="1:1">
      <c r="A295" s="77"/>
    </row>
    <row r="296" spans="1:1">
      <c r="A296" s="77"/>
    </row>
    <row r="297" spans="1:1">
      <c r="A297" s="77"/>
    </row>
    <row r="298" spans="1:1">
      <c r="A298" s="77"/>
    </row>
    <row r="299" spans="1:1">
      <c r="A299" s="77"/>
    </row>
    <row r="300" spans="1:1">
      <c r="A300" s="77"/>
    </row>
    <row r="301" spans="1:1">
      <c r="A301" s="77"/>
    </row>
    <row r="302" spans="1:1">
      <c r="A302" s="77"/>
    </row>
    <row r="303" spans="1:1">
      <c r="A303" s="77"/>
    </row>
    <row r="304" spans="1:1">
      <c r="A304" s="77"/>
    </row>
    <row r="305" spans="1:1">
      <c r="A305" s="77"/>
    </row>
    <row r="306" spans="1:1">
      <c r="A306" s="77"/>
    </row>
    <row r="307" spans="1:1">
      <c r="A307" s="77"/>
    </row>
    <row r="308" spans="1:1">
      <c r="A308" s="77"/>
    </row>
    <row r="309" spans="1:1">
      <c r="A309" s="77"/>
    </row>
    <row r="310" spans="1:1">
      <c r="A310" s="77"/>
    </row>
    <row r="311" spans="1:1">
      <c r="A311" s="77"/>
    </row>
    <row r="312" spans="1:1">
      <c r="A312" s="77"/>
    </row>
    <row r="313" spans="1:1">
      <c r="A313" s="77"/>
    </row>
    <row r="314" spans="1:1">
      <c r="A314" s="77"/>
    </row>
    <row r="315" spans="1:1">
      <c r="A315" s="77"/>
    </row>
    <row r="316" spans="1:1">
      <c r="A316" s="77"/>
    </row>
    <row r="317" spans="1:1">
      <c r="A317" s="77"/>
    </row>
    <row r="318" spans="1:1">
      <c r="A318" s="77"/>
    </row>
    <row r="319" spans="1:1">
      <c r="A319" s="77"/>
    </row>
    <row r="320" spans="1:1">
      <c r="A320" s="77"/>
    </row>
    <row r="321" spans="1:1">
      <c r="A321" s="77"/>
    </row>
    <row r="322" spans="1:1">
      <c r="A322" s="77"/>
    </row>
    <row r="323" spans="1:1">
      <c r="A323" s="77"/>
    </row>
    <row r="324" spans="1:1">
      <c r="A324" s="77"/>
    </row>
    <row r="325" spans="1:1">
      <c r="A325" s="77"/>
    </row>
    <row r="326" spans="1:1">
      <c r="A326" s="77"/>
    </row>
    <row r="327" spans="1:1">
      <c r="A327" s="77"/>
    </row>
    <row r="328" spans="1:1">
      <c r="A328" s="77"/>
    </row>
    <row r="329" spans="1:1">
      <c r="A329" s="77"/>
    </row>
    <row r="330" spans="1:1">
      <c r="A330" s="77"/>
    </row>
    <row r="331" spans="1:1">
      <c r="A331" s="77"/>
    </row>
    <row r="332" spans="1:1">
      <c r="A332" s="77"/>
    </row>
    <row r="333" spans="1:1">
      <c r="A333" s="77"/>
    </row>
    <row r="334" spans="1:1">
      <c r="A334" s="77"/>
    </row>
    <row r="335" spans="1:1">
      <c r="A335" s="77"/>
    </row>
    <row r="336" spans="1:1">
      <c r="A336" s="77"/>
    </row>
    <row r="337" spans="1:1">
      <c r="A337" s="77"/>
    </row>
    <row r="338" spans="1:1">
      <c r="A338" s="77"/>
    </row>
    <row r="339" spans="1:1">
      <c r="A339" s="77"/>
    </row>
    <row r="340" spans="1:1">
      <c r="A340" s="77"/>
    </row>
    <row r="341" spans="1:1">
      <c r="A341" s="77"/>
    </row>
    <row r="342" spans="1:1">
      <c r="A342" s="77"/>
    </row>
    <row r="343" spans="1:1">
      <c r="A343" s="77"/>
    </row>
    <row r="344" spans="1:1">
      <c r="A344" s="77"/>
    </row>
    <row r="345" spans="1:1">
      <c r="A345" s="77"/>
    </row>
    <row r="346" spans="1:1">
      <c r="A346" s="77"/>
    </row>
    <row r="347" spans="1:1">
      <c r="A347" s="77"/>
    </row>
    <row r="348" spans="1:1">
      <c r="A348" s="77"/>
    </row>
    <row r="349" spans="1:1">
      <c r="A349" s="77"/>
    </row>
    <row r="350" spans="1:1">
      <c r="A350" s="77"/>
    </row>
    <row r="351" spans="1:1">
      <c r="A351" s="77"/>
    </row>
    <row r="352" spans="1:1">
      <c r="A352" s="77"/>
    </row>
    <row r="353" spans="1:1">
      <c r="A353" s="77"/>
    </row>
    <row r="354" spans="1:1">
      <c r="A354" s="77"/>
    </row>
    <row r="355" spans="1:1">
      <c r="A355" s="77"/>
    </row>
    <row r="356" spans="1:1">
      <c r="A356" s="77"/>
    </row>
    <row r="357" spans="1:1">
      <c r="A357" s="77"/>
    </row>
    <row r="358" spans="1:1">
      <c r="A358" s="77"/>
    </row>
    <row r="359" spans="1:1">
      <c r="A359" s="77"/>
    </row>
    <row r="360" spans="1:1">
      <c r="A360" s="77"/>
    </row>
    <row r="361" spans="1:1">
      <c r="A361" s="77"/>
    </row>
    <row r="362" spans="1:1">
      <c r="A362" s="77"/>
    </row>
    <row r="363" spans="1:1">
      <c r="A363" s="77"/>
    </row>
    <row r="364" spans="1:1">
      <c r="A364" s="77"/>
    </row>
    <row r="365" spans="1:1">
      <c r="A365" s="77"/>
    </row>
    <row r="366" spans="1:1">
      <c r="A366" s="77"/>
    </row>
    <row r="367" spans="1:1">
      <c r="A367" s="77"/>
    </row>
    <row r="368" spans="1:1">
      <c r="A368" s="77"/>
    </row>
    <row r="369" spans="1:1">
      <c r="A369" s="77"/>
    </row>
    <row r="370" spans="1:1">
      <c r="A370" s="77"/>
    </row>
    <row r="371" spans="1:1">
      <c r="A371" s="77"/>
    </row>
    <row r="372" spans="1:1">
      <c r="A372" s="77"/>
    </row>
    <row r="373" spans="1:1">
      <c r="A373" s="77"/>
    </row>
    <row r="374" spans="1:1">
      <c r="A374" s="77"/>
    </row>
    <row r="375" spans="1:1">
      <c r="A375" s="77"/>
    </row>
    <row r="376" spans="1:1">
      <c r="A376" s="77"/>
    </row>
    <row r="377" spans="1:1">
      <c r="A377" s="77"/>
    </row>
  </sheetData>
  <mergeCells count="43">
    <mergeCell ref="F169:H169"/>
    <mergeCell ref="A43:H43"/>
    <mergeCell ref="G35:H35"/>
    <mergeCell ref="G36:H36"/>
    <mergeCell ref="A50:H50"/>
    <mergeCell ref="E47:H47"/>
    <mergeCell ref="A136:H136"/>
    <mergeCell ref="A44:H44"/>
    <mergeCell ref="A45:H45"/>
    <mergeCell ref="A47:A48"/>
    <mergeCell ref="B47:B48"/>
    <mergeCell ref="G37:H37"/>
    <mergeCell ref="A118:H118"/>
    <mergeCell ref="A125:H125"/>
    <mergeCell ref="F168:I168"/>
    <mergeCell ref="A51:H51"/>
    <mergeCell ref="B31:C31"/>
    <mergeCell ref="G31:H31"/>
    <mergeCell ref="B38:C38"/>
    <mergeCell ref="E38:G38"/>
    <mergeCell ref="B39:C39"/>
    <mergeCell ref="E39:G39"/>
    <mergeCell ref="B34:D34"/>
    <mergeCell ref="B35:D35"/>
    <mergeCell ref="B36:D36"/>
    <mergeCell ref="B37:D37"/>
    <mergeCell ref="B32:D32"/>
    <mergeCell ref="B33:D33"/>
    <mergeCell ref="G34:H34"/>
    <mergeCell ref="F1:H1"/>
    <mergeCell ref="F5:H5"/>
    <mergeCell ref="G32:H32"/>
    <mergeCell ref="G33:H33"/>
    <mergeCell ref="G29:H29"/>
    <mergeCell ref="F13:H13"/>
    <mergeCell ref="F12:H12"/>
    <mergeCell ref="F4:H4"/>
    <mergeCell ref="A108:H108"/>
    <mergeCell ref="C47:C48"/>
    <mergeCell ref="B40:H40"/>
    <mergeCell ref="B41:E41"/>
    <mergeCell ref="D47:D48"/>
    <mergeCell ref="B42:H42"/>
  </mergeCells>
  <phoneticPr fontId="5" type="noConversion"/>
  <pageMargins left="0.62992125984251968" right="0.39370078740157483" top="0.59055118110236227" bottom="0.59055118110236227" header="0.39370078740157483" footer="0.39370078740157483"/>
  <pageSetup paperSize="9"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2025-05-14T11:22:34Z</cp:lastPrinted>
  <dcterms:created xsi:type="dcterms:W3CDTF">2019-10-17T10:42:43Z</dcterms:created>
  <dcterms:modified xsi:type="dcterms:W3CDTF">2025-10-15T13:21:09Z</dcterms:modified>
</cp:coreProperties>
</file>