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2-fs2\dfei\Budg\2026\Бюджет\Бюджет\1 Рішення\ЗВІТ\І квартал\Рішення\МВК\Доопрацьовано\"/>
    </mc:Choice>
  </mc:AlternateContent>
  <bookViews>
    <workbookView xWindow="0" yWindow="0" windowWidth="19200" windowHeight="6945"/>
  </bookViews>
  <sheets>
    <sheet name="rish_dod_6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rish_dod_6!$9:$10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rish_dod_6!$B$1:$V$138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7" i="2" l="1"/>
  <c r="P116" i="2"/>
  <c r="P55" i="2"/>
  <c r="P45" i="2"/>
  <c r="P42" i="2"/>
  <c r="P28" i="2"/>
  <c r="P25" i="2"/>
  <c r="P21" i="2"/>
  <c r="U126" i="2" l="1"/>
  <c r="U125" i="2" s="1"/>
  <c r="T126" i="2"/>
  <c r="T125" i="2" s="1"/>
  <c r="S126" i="2"/>
  <c r="S125" i="2" s="1"/>
  <c r="R126" i="2"/>
  <c r="R125" i="2" s="1"/>
  <c r="Q126" i="2"/>
  <c r="Q125" i="2" s="1"/>
  <c r="P126" i="2"/>
  <c r="P125" i="2" s="1"/>
  <c r="P124" i="2"/>
  <c r="U123" i="2"/>
  <c r="T123" i="2"/>
  <c r="S123" i="2"/>
  <c r="R123" i="2"/>
  <c r="Q123" i="2"/>
  <c r="P123" i="2"/>
  <c r="P122" i="2"/>
  <c r="P121" i="2" s="1"/>
  <c r="U121" i="2"/>
  <c r="T121" i="2"/>
  <c r="S121" i="2"/>
  <c r="R121" i="2"/>
  <c r="Q121" i="2"/>
  <c r="P120" i="2"/>
  <c r="P119" i="2" s="1"/>
  <c r="U119" i="2"/>
  <c r="T119" i="2"/>
  <c r="S119" i="2"/>
  <c r="R119" i="2"/>
  <c r="Q119" i="2"/>
  <c r="P118" i="2"/>
  <c r="P117" i="2" s="1"/>
  <c r="U117" i="2"/>
  <c r="U114" i="2" s="1"/>
  <c r="T117" i="2"/>
  <c r="S117" i="2"/>
  <c r="R117" i="2"/>
  <c r="Q117" i="2"/>
  <c r="U115" i="2"/>
  <c r="T115" i="2"/>
  <c r="S115" i="2"/>
  <c r="R115" i="2"/>
  <c r="Q115" i="2"/>
  <c r="P115" i="2"/>
  <c r="P113" i="2"/>
  <c r="P112" i="2" s="1"/>
  <c r="U112" i="2"/>
  <c r="T112" i="2"/>
  <c r="S112" i="2"/>
  <c r="R112" i="2"/>
  <c r="Q112" i="2"/>
  <c r="P111" i="2"/>
  <c r="P110" i="2" s="1"/>
  <c r="U110" i="2"/>
  <c r="T110" i="2"/>
  <c r="S110" i="2"/>
  <c r="R110" i="2"/>
  <c r="Q110" i="2"/>
  <c r="P109" i="2"/>
  <c r="P108" i="2" s="1"/>
  <c r="U108" i="2"/>
  <c r="T108" i="2"/>
  <c r="S108" i="2"/>
  <c r="R108" i="2"/>
  <c r="Q108" i="2"/>
  <c r="U106" i="2"/>
  <c r="T106" i="2"/>
  <c r="S106" i="2"/>
  <c r="R106" i="2"/>
  <c r="Q106" i="2"/>
  <c r="P106" i="2"/>
  <c r="U104" i="2"/>
  <c r="T104" i="2"/>
  <c r="S104" i="2"/>
  <c r="R104" i="2"/>
  <c r="Q104" i="2"/>
  <c r="P104" i="2"/>
  <c r="U102" i="2"/>
  <c r="T102" i="2"/>
  <c r="S102" i="2"/>
  <c r="R102" i="2"/>
  <c r="Q102" i="2"/>
  <c r="P102" i="2"/>
  <c r="U100" i="2"/>
  <c r="T100" i="2"/>
  <c r="S100" i="2"/>
  <c r="R100" i="2"/>
  <c r="Q100" i="2"/>
  <c r="P100" i="2"/>
  <c r="Q98" i="2"/>
  <c r="P99" i="2"/>
  <c r="P98" i="2" s="1"/>
  <c r="U98" i="2"/>
  <c r="T98" i="2"/>
  <c r="S98" i="2"/>
  <c r="R98" i="2"/>
  <c r="P97" i="2"/>
  <c r="P96" i="2" s="1"/>
  <c r="U96" i="2"/>
  <c r="T96" i="2"/>
  <c r="S96" i="2"/>
  <c r="R96" i="2"/>
  <c r="Q96" i="2"/>
  <c r="Q94" i="2"/>
  <c r="P95" i="2"/>
  <c r="P94" i="2" s="1"/>
  <c r="U94" i="2"/>
  <c r="T94" i="2"/>
  <c r="S94" i="2"/>
  <c r="R94" i="2"/>
  <c r="P93" i="2"/>
  <c r="P92" i="2" s="1"/>
  <c r="U92" i="2"/>
  <c r="T92" i="2"/>
  <c r="S92" i="2"/>
  <c r="R92" i="2"/>
  <c r="Q92" i="2"/>
  <c r="Q90" i="2"/>
  <c r="P91" i="2"/>
  <c r="P90" i="2" s="1"/>
  <c r="U90" i="2"/>
  <c r="T90" i="2"/>
  <c r="S90" i="2"/>
  <c r="R90" i="2"/>
  <c r="P89" i="2"/>
  <c r="P88" i="2" s="1"/>
  <c r="U88" i="2"/>
  <c r="T88" i="2"/>
  <c r="S88" i="2"/>
  <c r="R88" i="2"/>
  <c r="Q88" i="2"/>
  <c r="Q86" i="2"/>
  <c r="P87" i="2"/>
  <c r="P86" i="2" s="1"/>
  <c r="U86" i="2"/>
  <c r="T86" i="2"/>
  <c r="S86" i="2"/>
  <c r="R86" i="2"/>
  <c r="P85" i="2"/>
  <c r="P84" i="2" s="1"/>
  <c r="U84" i="2"/>
  <c r="T84" i="2"/>
  <c r="S84" i="2"/>
  <c r="R84" i="2"/>
  <c r="Q84" i="2"/>
  <c r="Q82" i="2"/>
  <c r="P83" i="2"/>
  <c r="P82" i="2" s="1"/>
  <c r="U82" i="2"/>
  <c r="T82" i="2"/>
  <c r="S82" i="2"/>
  <c r="R82" i="2"/>
  <c r="P81" i="2"/>
  <c r="P80" i="2" s="1"/>
  <c r="U80" i="2"/>
  <c r="T80" i="2"/>
  <c r="S80" i="2"/>
  <c r="R80" i="2"/>
  <c r="Q80" i="2"/>
  <c r="Q78" i="2"/>
  <c r="P79" i="2"/>
  <c r="P78" i="2" s="1"/>
  <c r="U78" i="2"/>
  <c r="T78" i="2"/>
  <c r="S78" i="2"/>
  <c r="R78" i="2"/>
  <c r="P77" i="2"/>
  <c r="P76" i="2" s="1"/>
  <c r="U76" i="2"/>
  <c r="T76" i="2"/>
  <c r="S76" i="2"/>
  <c r="R76" i="2"/>
  <c r="Q76" i="2"/>
  <c r="Q74" i="2"/>
  <c r="P75" i="2"/>
  <c r="P74" i="2" s="1"/>
  <c r="U74" i="2"/>
  <c r="T74" i="2"/>
  <c r="S74" i="2"/>
  <c r="R74" i="2"/>
  <c r="P73" i="2"/>
  <c r="P72" i="2" s="1"/>
  <c r="U72" i="2"/>
  <c r="T72" i="2"/>
  <c r="S72" i="2"/>
  <c r="R72" i="2"/>
  <c r="Q72" i="2"/>
  <c r="Q70" i="2"/>
  <c r="P71" i="2"/>
  <c r="P70" i="2" s="1"/>
  <c r="U70" i="2"/>
  <c r="T70" i="2"/>
  <c r="S70" i="2"/>
  <c r="R70" i="2"/>
  <c r="P69" i="2"/>
  <c r="P68" i="2" s="1"/>
  <c r="U68" i="2"/>
  <c r="T68" i="2"/>
  <c r="S68" i="2"/>
  <c r="R68" i="2"/>
  <c r="Q68" i="2"/>
  <c r="Q66" i="2"/>
  <c r="P67" i="2"/>
  <c r="P66" i="2" s="1"/>
  <c r="U66" i="2"/>
  <c r="T66" i="2"/>
  <c r="S66" i="2"/>
  <c r="R66" i="2"/>
  <c r="P65" i="2"/>
  <c r="P64" i="2" s="1"/>
  <c r="U64" i="2"/>
  <c r="T64" i="2"/>
  <c r="S64" i="2"/>
  <c r="R64" i="2"/>
  <c r="Q64" i="2"/>
  <c r="Q62" i="2"/>
  <c r="P63" i="2"/>
  <c r="P62" i="2" s="1"/>
  <c r="U62" i="2"/>
  <c r="T62" i="2"/>
  <c r="S62" i="2"/>
  <c r="R62" i="2"/>
  <c r="P61" i="2"/>
  <c r="P60" i="2" s="1"/>
  <c r="U60" i="2"/>
  <c r="T60" i="2"/>
  <c r="S60" i="2"/>
  <c r="R60" i="2"/>
  <c r="Q60" i="2"/>
  <c r="P57" i="2"/>
  <c r="P56" i="2" s="1"/>
  <c r="P53" i="2" s="1"/>
  <c r="U56" i="2"/>
  <c r="T56" i="2"/>
  <c r="S56" i="2"/>
  <c r="R56" i="2"/>
  <c r="Q56" i="2"/>
  <c r="U54" i="2"/>
  <c r="T54" i="2"/>
  <c r="S54" i="2"/>
  <c r="R54" i="2"/>
  <c r="Q54" i="2"/>
  <c r="P54" i="2"/>
  <c r="P52" i="2"/>
  <c r="P51" i="2" s="1"/>
  <c r="T51" i="2"/>
  <c r="S51" i="2"/>
  <c r="R51" i="2"/>
  <c r="Q51" i="2"/>
  <c r="P50" i="2"/>
  <c r="P49" i="2" s="1"/>
  <c r="T49" i="2"/>
  <c r="S49" i="2"/>
  <c r="R49" i="2"/>
  <c r="Q49" i="2"/>
  <c r="U47" i="2"/>
  <c r="T47" i="2"/>
  <c r="S47" i="2"/>
  <c r="R47" i="2"/>
  <c r="Q47" i="2"/>
  <c r="P47" i="2"/>
  <c r="P46" i="2"/>
  <c r="P44" i="2" s="1"/>
  <c r="U44" i="2"/>
  <c r="T44" i="2"/>
  <c r="S44" i="2"/>
  <c r="R44" i="2"/>
  <c r="Q44" i="2"/>
  <c r="P43" i="2"/>
  <c r="P41" i="2" s="1"/>
  <c r="U41" i="2"/>
  <c r="T41" i="2"/>
  <c r="S41" i="2"/>
  <c r="R41" i="2"/>
  <c r="Q41" i="2"/>
  <c r="P40" i="2"/>
  <c r="Q38" i="2"/>
  <c r="P39" i="2"/>
  <c r="P38" i="2" s="1"/>
  <c r="U38" i="2"/>
  <c r="T38" i="2"/>
  <c r="S38" i="2"/>
  <c r="R38" i="2"/>
  <c r="P37" i="2"/>
  <c r="P36" i="2" s="1"/>
  <c r="U36" i="2"/>
  <c r="T36" i="2"/>
  <c r="S36" i="2"/>
  <c r="R36" i="2"/>
  <c r="Q36" i="2"/>
  <c r="P35" i="2"/>
  <c r="Q33" i="2"/>
  <c r="P34" i="2"/>
  <c r="U33" i="2"/>
  <c r="T33" i="2"/>
  <c r="S33" i="2"/>
  <c r="R33" i="2"/>
  <c r="P32" i="2"/>
  <c r="P31" i="2"/>
  <c r="U30" i="2"/>
  <c r="T30" i="2"/>
  <c r="S30" i="2"/>
  <c r="R30" i="2"/>
  <c r="Q30" i="2"/>
  <c r="P29" i="2"/>
  <c r="P27" i="2" s="1"/>
  <c r="U27" i="2"/>
  <c r="T27" i="2"/>
  <c r="S27" i="2"/>
  <c r="R27" i="2"/>
  <c r="Q27" i="2"/>
  <c r="P26" i="2"/>
  <c r="P24" i="2" s="1"/>
  <c r="U24" i="2"/>
  <c r="T24" i="2"/>
  <c r="S24" i="2"/>
  <c r="R24" i="2"/>
  <c r="Q24" i="2"/>
  <c r="P22" i="2"/>
  <c r="P20" i="2" s="1"/>
  <c r="U20" i="2"/>
  <c r="T20" i="2"/>
  <c r="S20" i="2"/>
  <c r="R20" i="2"/>
  <c r="Q20" i="2"/>
  <c r="U18" i="2"/>
  <c r="T18" i="2"/>
  <c r="S18" i="2"/>
  <c r="R18" i="2"/>
  <c r="Q18" i="2"/>
  <c r="P18" i="2"/>
  <c r="U16" i="2"/>
  <c r="T16" i="2"/>
  <c r="S16" i="2"/>
  <c r="R16" i="2"/>
  <c r="Q16" i="2"/>
  <c r="P16" i="2"/>
  <c r="U14" i="2"/>
  <c r="T14" i="2"/>
  <c r="S14" i="2"/>
  <c r="R14" i="2"/>
  <c r="Q14" i="2"/>
  <c r="P14" i="2"/>
  <c r="P30" i="2" l="1"/>
  <c r="Q13" i="2"/>
  <c r="R13" i="2"/>
  <c r="P33" i="2"/>
  <c r="T53" i="2"/>
  <c r="U53" i="2"/>
  <c r="S23" i="2"/>
  <c r="S13" i="2"/>
  <c r="T13" i="2"/>
  <c r="U13" i="2"/>
  <c r="R114" i="2"/>
  <c r="S114" i="2"/>
  <c r="T114" i="2"/>
  <c r="P114" i="2"/>
  <c r="Q114" i="2"/>
  <c r="R59" i="2"/>
  <c r="R58" i="2" s="1"/>
  <c r="S59" i="2"/>
  <c r="T59" i="2"/>
  <c r="U59" i="2"/>
  <c r="U58" i="2" s="1"/>
  <c r="S53" i="2"/>
  <c r="R53" i="2"/>
  <c r="Q53" i="2"/>
  <c r="R23" i="2"/>
  <c r="R12" i="2" s="1"/>
  <c r="Q23" i="2"/>
  <c r="Q12" i="2" s="1"/>
  <c r="P23" i="2"/>
  <c r="U23" i="2"/>
  <c r="U12" i="2" s="1"/>
  <c r="T23" i="2"/>
  <c r="T12" i="2" s="1"/>
  <c r="S12" i="2"/>
  <c r="P13" i="2"/>
  <c r="Q59" i="2"/>
  <c r="P59" i="2"/>
  <c r="P58" i="2" s="1"/>
  <c r="J57" i="2"/>
  <c r="J56" i="2" s="1"/>
  <c r="O56" i="2"/>
  <c r="N56" i="2"/>
  <c r="M56" i="2"/>
  <c r="L56" i="2"/>
  <c r="K56" i="2"/>
  <c r="T58" i="2" l="1"/>
  <c r="S58" i="2"/>
  <c r="Q58" i="2"/>
  <c r="T128" i="2"/>
  <c r="R128" i="2"/>
  <c r="S128" i="2"/>
  <c r="P12" i="2"/>
  <c r="P128" i="2" s="1"/>
  <c r="U128" i="2"/>
  <c r="Q128" i="2"/>
  <c r="J124" i="2"/>
  <c r="J123" i="2" s="1"/>
  <c r="J122" i="2"/>
  <c r="J121" i="2" s="1"/>
  <c r="J120" i="2"/>
  <c r="J119" i="2" s="1"/>
  <c r="J118" i="2"/>
  <c r="J117" i="2" s="1"/>
  <c r="O123" i="2"/>
  <c r="N123" i="2"/>
  <c r="M123" i="2"/>
  <c r="L123" i="2"/>
  <c r="K123" i="2"/>
  <c r="K121" i="2"/>
  <c r="O121" i="2"/>
  <c r="N121" i="2"/>
  <c r="M121" i="2"/>
  <c r="L121" i="2"/>
  <c r="O119" i="2"/>
  <c r="N119" i="2"/>
  <c r="M119" i="2"/>
  <c r="L119" i="2"/>
  <c r="K119" i="2"/>
  <c r="O117" i="2"/>
  <c r="N117" i="2"/>
  <c r="M117" i="2"/>
  <c r="L117" i="2"/>
  <c r="K117" i="2"/>
  <c r="J52" i="2" l="1"/>
  <c r="J51" i="2" s="1"/>
  <c r="N51" i="2"/>
  <c r="M51" i="2"/>
  <c r="L51" i="2"/>
  <c r="K51" i="2"/>
  <c r="L38" i="2"/>
  <c r="M38" i="2"/>
  <c r="N38" i="2"/>
  <c r="O38" i="2"/>
  <c r="K39" i="2"/>
  <c r="J39" i="2" s="1"/>
  <c r="J40" i="2"/>
  <c r="K37" i="2"/>
  <c r="J37" i="2" s="1"/>
  <c r="L33" i="2"/>
  <c r="M33" i="2"/>
  <c r="N33" i="2"/>
  <c r="O33" i="2"/>
  <c r="J35" i="2"/>
  <c r="K34" i="2"/>
  <c r="J34" i="2" s="1"/>
  <c r="J33" i="2" s="1"/>
  <c r="L30" i="2"/>
  <c r="M30" i="2"/>
  <c r="N30" i="2"/>
  <c r="O30" i="2"/>
  <c r="J32" i="2"/>
  <c r="K31" i="2"/>
  <c r="J31" i="2" s="1"/>
  <c r="J30" i="2" s="1"/>
  <c r="K20" i="2"/>
  <c r="L20" i="2"/>
  <c r="M20" i="2"/>
  <c r="N20" i="2"/>
  <c r="O20" i="2"/>
  <c r="J22" i="2"/>
  <c r="J20" i="2" s="1"/>
  <c r="J38" i="2" l="1"/>
  <c r="K38" i="2"/>
  <c r="K30" i="2"/>
  <c r="K33" i="2"/>
  <c r="K106" i="2" l="1"/>
  <c r="L106" i="2"/>
  <c r="M106" i="2"/>
  <c r="N106" i="2"/>
  <c r="O106" i="2"/>
  <c r="J106" i="2"/>
  <c r="K112" i="2"/>
  <c r="L112" i="2"/>
  <c r="M112" i="2"/>
  <c r="N112" i="2"/>
  <c r="O112" i="2"/>
  <c r="J113" i="2"/>
  <c r="J112" i="2" s="1"/>
  <c r="K104" i="2"/>
  <c r="L104" i="2"/>
  <c r="M104" i="2"/>
  <c r="N104" i="2"/>
  <c r="O104" i="2"/>
  <c r="J104" i="2"/>
  <c r="K102" i="2"/>
  <c r="L102" i="2"/>
  <c r="M102" i="2"/>
  <c r="N102" i="2"/>
  <c r="O102" i="2"/>
  <c r="J102" i="2"/>
  <c r="K100" i="2"/>
  <c r="L100" i="2"/>
  <c r="M100" i="2"/>
  <c r="N100" i="2"/>
  <c r="O100" i="2"/>
  <c r="J100" i="2"/>
  <c r="K110" i="2"/>
  <c r="L110" i="2"/>
  <c r="M110" i="2"/>
  <c r="N110" i="2"/>
  <c r="O110" i="2"/>
  <c r="J111" i="2"/>
  <c r="J110" i="2" s="1"/>
  <c r="K108" i="2"/>
  <c r="L108" i="2"/>
  <c r="M108" i="2"/>
  <c r="N108" i="2"/>
  <c r="O108" i="2"/>
  <c r="J109" i="2"/>
  <c r="J108" i="2" s="1"/>
  <c r="L98" i="2"/>
  <c r="M98" i="2"/>
  <c r="N98" i="2"/>
  <c r="O98" i="2"/>
  <c r="K99" i="2"/>
  <c r="K98" i="2" s="1"/>
  <c r="K96" i="2"/>
  <c r="L96" i="2"/>
  <c r="M96" i="2"/>
  <c r="N96" i="2"/>
  <c r="O96" i="2"/>
  <c r="K97" i="2"/>
  <c r="J97" i="2" s="1"/>
  <c r="J96" i="2" s="1"/>
  <c r="L94" i="2"/>
  <c r="M94" i="2"/>
  <c r="N94" i="2"/>
  <c r="O94" i="2"/>
  <c r="K95" i="2"/>
  <c r="K94" i="2" s="1"/>
  <c r="L92" i="2"/>
  <c r="M92" i="2"/>
  <c r="N92" i="2"/>
  <c r="O92" i="2"/>
  <c r="K93" i="2"/>
  <c r="J93" i="2" s="1"/>
  <c r="J92" i="2" s="1"/>
  <c r="L90" i="2"/>
  <c r="M90" i="2"/>
  <c r="N90" i="2"/>
  <c r="O90" i="2"/>
  <c r="K91" i="2"/>
  <c r="K90" i="2" s="1"/>
  <c r="L88" i="2"/>
  <c r="M88" i="2"/>
  <c r="N88" i="2"/>
  <c r="O88" i="2"/>
  <c r="K89" i="2"/>
  <c r="J89" i="2" s="1"/>
  <c r="J88" i="2" s="1"/>
  <c r="L86" i="2"/>
  <c r="M86" i="2"/>
  <c r="N86" i="2"/>
  <c r="O86" i="2"/>
  <c r="K87" i="2"/>
  <c r="K86" i="2" s="1"/>
  <c r="L84" i="2"/>
  <c r="M84" i="2"/>
  <c r="N84" i="2"/>
  <c r="O84" i="2"/>
  <c r="K85" i="2"/>
  <c r="J85" i="2" s="1"/>
  <c r="J84" i="2" s="1"/>
  <c r="L82" i="2"/>
  <c r="M82" i="2"/>
  <c r="N82" i="2"/>
  <c r="O82" i="2"/>
  <c r="K83" i="2"/>
  <c r="K82" i="2" s="1"/>
  <c r="L80" i="2"/>
  <c r="M80" i="2"/>
  <c r="N80" i="2"/>
  <c r="O80" i="2"/>
  <c r="K81" i="2"/>
  <c r="J81" i="2" s="1"/>
  <c r="J80" i="2" s="1"/>
  <c r="L78" i="2"/>
  <c r="M78" i="2"/>
  <c r="N78" i="2"/>
  <c r="O78" i="2"/>
  <c r="K79" i="2"/>
  <c r="K78" i="2" s="1"/>
  <c r="L76" i="2"/>
  <c r="M76" i="2"/>
  <c r="N76" i="2"/>
  <c r="O76" i="2"/>
  <c r="K77" i="2"/>
  <c r="J77" i="2" s="1"/>
  <c r="J76" i="2" s="1"/>
  <c r="L74" i="2"/>
  <c r="M74" i="2"/>
  <c r="N74" i="2"/>
  <c r="O74" i="2"/>
  <c r="K75" i="2"/>
  <c r="J75" i="2" s="1"/>
  <c r="J74" i="2" s="1"/>
  <c r="L72" i="2"/>
  <c r="M72" i="2"/>
  <c r="N72" i="2"/>
  <c r="O72" i="2"/>
  <c r="K73" i="2"/>
  <c r="J73" i="2" s="1"/>
  <c r="J72" i="2" s="1"/>
  <c r="L70" i="2"/>
  <c r="M70" i="2"/>
  <c r="N70" i="2"/>
  <c r="O70" i="2"/>
  <c r="K71" i="2"/>
  <c r="K70" i="2" s="1"/>
  <c r="L68" i="2"/>
  <c r="M68" i="2"/>
  <c r="N68" i="2"/>
  <c r="O68" i="2"/>
  <c r="K69" i="2"/>
  <c r="J69" i="2" s="1"/>
  <c r="J68" i="2" s="1"/>
  <c r="L66" i="2"/>
  <c r="M66" i="2"/>
  <c r="N66" i="2"/>
  <c r="O66" i="2"/>
  <c r="K67" i="2"/>
  <c r="K66" i="2" s="1"/>
  <c r="L64" i="2"/>
  <c r="M64" i="2"/>
  <c r="N64" i="2"/>
  <c r="O64" i="2"/>
  <c r="K65" i="2"/>
  <c r="J65" i="2" s="1"/>
  <c r="J64" i="2" s="1"/>
  <c r="L62" i="2"/>
  <c r="M62" i="2"/>
  <c r="N62" i="2"/>
  <c r="O62" i="2"/>
  <c r="K63" i="2"/>
  <c r="K62" i="2" s="1"/>
  <c r="L60" i="2"/>
  <c r="M60" i="2"/>
  <c r="N60" i="2"/>
  <c r="O60" i="2"/>
  <c r="K61" i="2"/>
  <c r="J61" i="2" s="1"/>
  <c r="J60" i="2" s="1"/>
  <c r="K68" i="2" l="1"/>
  <c r="K80" i="2"/>
  <c r="K64" i="2"/>
  <c r="N59" i="2"/>
  <c r="M59" i="2"/>
  <c r="L59" i="2"/>
  <c r="K60" i="2"/>
  <c r="K76" i="2"/>
  <c r="K72" i="2"/>
  <c r="K92" i="2"/>
  <c r="K88" i="2"/>
  <c r="O59" i="2"/>
  <c r="K84" i="2"/>
  <c r="J67" i="2"/>
  <c r="J66" i="2" s="1"/>
  <c r="J91" i="2"/>
  <c r="J90" i="2" s="1"/>
  <c r="J63" i="2"/>
  <c r="J62" i="2" s="1"/>
  <c r="J59" i="2" s="1"/>
  <c r="J83" i="2"/>
  <c r="J82" i="2" s="1"/>
  <c r="J99" i="2"/>
  <c r="J98" i="2" s="1"/>
  <c r="K74" i="2"/>
  <c r="J79" i="2"/>
  <c r="J78" i="2" s="1"/>
  <c r="J87" i="2"/>
  <c r="J86" i="2" s="1"/>
  <c r="J95" i="2"/>
  <c r="J94" i="2" s="1"/>
  <c r="J71" i="2"/>
  <c r="J70" i="2" s="1"/>
  <c r="K54" i="2"/>
  <c r="K53" i="2" s="1"/>
  <c r="L54" i="2"/>
  <c r="L53" i="2" s="1"/>
  <c r="M54" i="2"/>
  <c r="M53" i="2" s="1"/>
  <c r="N54" i="2"/>
  <c r="N53" i="2" s="1"/>
  <c r="O54" i="2"/>
  <c r="O53" i="2" s="1"/>
  <c r="J54" i="2"/>
  <c r="J53" i="2" s="1"/>
  <c r="K36" i="2"/>
  <c r="L36" i="2"/>
  <c r="M36" i="2"/>
  <c r="N36" i="2"/>
  <c r="O36" i="2"/>
  <c r="J36" i="2"/>
  <c r="K47" i="2"/>
  <c r="L47" i="2"/>
  <c r="M47" i="2"/>
  <c r="N47" i="2"/>
  <c r="O47" i="2"/>
  <c r="J47" i="2"/>
  <c r="K18" i="2"/>
  <c r="L18" i="2"/>
  <c r="M18" i="2"/>
  <c r="N18" i="2"/>
  <c r="O18" i="2"/>
  <c r="J18" i="2"/>
  <c r="K16" i="2"/>
  <c r="L16" i="2"/>
  <c r="M16" i="2"/>
  <c r="N16" i="2"/>
  <c r="O16" i="2"/>
  <c r="J16" i="2"/>
  <c r="K14" i="2"/>
  <c r="L14" i="2"/>
  <c r="M14" i="2"/>
  <c r="N14" i="2"/>
  <c r="O14" i="2"/>
  <c r="J14" i="2"/>
  <c r="K44" i="2"/>
  <c r="L44" i="2"/>
  <c r="M44" i="2"/>
  <c r="N44" i="2"/>
  <c r="O44" i="2"/>
  <c r="J46" i="2"/>
  <c r="J44" i="2" s="1"/>
  <c r="K41" i="2"/>
  <c r="L41" i="2"/>
  <c r="M41" i="2"/>
  <c r="N41" i="2"/>
  <c r="O41" i="2"/>
  <c r="J43" i="2"/>
  <c r="J41" i="2" s="1"/>
  <c r="K27" i="2"/>
  <c r="L27" i="2"/>
  <c r="M27" i="2"/>
  <c r="N27" i="2"/>
  <c r="O27" i="2"/>
  <c r="J29" i="2"/>
  <c r="J27" i="2" s="1"/>
  <c r="J26" i="2"/>
  <c r="J24" i="2" s="1"/>
  <c r="K24" i="2"/>
  <c r="L24" i="2"/>
  <c r="M24" i="2"/>
  <c r="N24" i="2"/>
  <c r="O24" i="2"/>
  <c r="K49" i="2"/>
  <c r="L49" i="2"/>
  <c r="M49" i="2"/>
  <c r="N50" i="2"/>
  <c r="J50" i="2" s="1"/>
  <c r="J49" i="2" s="1"/>
  <c r="L115" i="2"/>
  <c r="L114" i="2" s="1"/>
  <c r="M115" i="2"/>
  <c r="M114" i="2" s="1"/>
  <c r="N115" i="2"/>
  <c r="N114" i="2" s="1"/>
  <c r="O115" i="2"/>
  <c r="O114" i="2" s="1"/>
  <c r="K116" i="2"/>
  <c r="K115" i="2" s="1"/>
  <c r="K114" i="2" s="1"/>
  <c r="J116" i="2"/>
  <c r="J115" i="2" s="1"/>
  <c r="J114" i="2" s="1"/>
  <c r="L126" i="2"/>
  <c r="L125" i="2" s="1"/>
  <c r="M126" i="2"/>
  <c r="M125" i="2" s="1"/>
  <c r="N126" i="2"/>
  <c r="N125" i="2" s="1"/>
  <c r="O126" i="2"/>
  <c r="O125" i="2" s="1"/>
  <c r="K127" i="2"/>
  <c r="K126" i="2" s="1"/>
  <c r="K125" i="2" s="1"/>
  <c r="J127" i="2"/>
  <c r="J126" i="2" s="1"/>
  <c r="J125" i="2" s="1"/>
  <c r="J23" i="2" l="1"/>
  <c r="J13" i="2"/>
  <c r="N13" i="2"/>
  <c r="K13" i="2"/>
  <c r="O13" i="2"/>
  <c r="L13" i="2"/>
  <c r="M13" i="2"/>
  <c r="K59" i="2"/>
  <c r="K58" i="2" s="1"/>
  <c r="N49" i="2"/>
  <c r="N23" i="2" s="1"/>
  <c r="N12" i="2" s="1"/>
  <c r="O23" i="2"/>
  <c r="M23" i="2"/>
  <c r="L23" i="2"/>
  <c r="L12" i="2" s="1"/>
  <c r="K23" i="2"/>
  <c r="K12" i="2" s="1"/>
  <c r="J12" i="2"/>
  <c r="J128" i="2" s="1"/>
  <c r="M12" i="2"/>
  <c r="O12" i="2"/>
  <c r="L58" i="2"/>
  <c r="M58" i="2"/>
  <c r="N58" i="2"/>
  <c r="O58" i="2"/>
  <c r="J58" i="2"/>
  <c r="N128" i="2" l="1"/>
  <c r="O128" i="2"/>
  <c r="L128" i="2"/>
  <c r="K128" i="2"/>
  <c r="M128" i="2"/>
</calcChain>
</file>

<file path=xl/sharedStrings.xml><?xml version="1.0" encoding="utf-8"?>
<sst xmlns="http://schemas.openxmlformats.org/spreadsheetml/2006/main" count="843" uniqueCount="210">
  <si>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</si>
  <si>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</si>
  <si>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</si>
  <si>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</si>
  <si>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</si>
  <si>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</si>
  <si>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</si>
  <si>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</si>
  <si>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</si>
  <si>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</si>
  <si>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</si>
  <si>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</si>
  <si>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</si>
  <si>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</si>
  <si>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</si>
  <si>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</si>
  <si>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</si>
  <si>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1853100000</t>
  </si>
  <si>
    <t>(грн)</t>
  </si>
  <si>
    <t>1</t>
  </si>
  <si>
    <t>X</t>
  </si>
  <si>
    <t>Управлiння освiти i науки Сумської мiської ради</t>
  </si>
  <si>
    <t>1.1</t>
  </si>
  <si>
    <t>021025-BDD31780</t>
  </si>
  <si>
    <t>2025-2026</t>
  </si>
  <si>
    <t>0611241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</si>
  <si>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</si>
  <si>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1.2</t>
  </si>
  <si>
    <t>201125-59285F1E</t>
  </si>
  <si>
    <t>2026</t>
  </si>
  <si>
    <t>0611231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</si>
  <si>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</si>
  <si>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1.3</t>
  </si>
  <si>
    <t>Монтаж системи автоматичної пожежної сигналізації, оповіщення людей про пожежу та передавання тривожних сповіщень у Сумській початковій школі № 30 "Унікум" Сумської міської ради (корпус А)</t>
  </si>
  <si>
    <t>211125-756A5F36</t>
  </si>
  <si>
    <t>1.4</t>
  </si>
  <si>
    <t>Забезпечення закладів загальної середньої освіти засобами навчання та обладнанням в межах впровадження реформи "Нова українська школа"</t>
  </si>
  <si>
    <t>241125-1E4F6DFB</t>
  </si>
  <si>
    <t>2025-2028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</si>
  <si>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</si>
  <si>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</si>
  <si>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2</t>
  </si>
  <si>
    <t>Управління охорони здоров'я Сумської мiської ради</t>
  </si>
  <si>
    <t>2.1</t>
  </si>
  <si>
    <t>220925-42835828</t>
  </si>
  <si>
    <t>2025-2027</t>
  </si>
  <si>
    <t>0712170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</si>
  <si>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</si>
  <si>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3</t>
  </si>
  <si>
    <t>Департамент iнфраструктури мiста Сумської мiської ради</t>
  </si>
  <si>
    <t>3.1</t>
  </si>
  <si>
    <t>011225-8D4795BB</t>
  </si>
  <si>
    <t>1216091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</si>
  <si>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</si>
  <si>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3.2</t>
  </si>
  <si>
    <t>061025-F7422F01</t>
  </si>
  <si>
    <t>3.3</t>
  </si>
  <si>
    <t>071025-2038892D</t>
  </si>
  <si>
    <t>3.4</t>
  </si>
  <si>
    <t>071025-5A7815DA</t>
  </si>
  <si>
    <t>3.5</t>
  </si>
  <si>
    <t>071025-A794E8D9</t>
  </si>
  <si>
    <t>3.6</t>
  </si>
  <si>
    <t>071025-A99A6EB5</t>
  </si>
  <si>
    <t>3.7</t>
  </si>
  <si>
    <t>081025-65B55D57</t>
  </si>
  <si>
    <t>3.8</t>
  </si>
  <si>
    <t>081025-92819555</t>
  </si>
  <si>
    <t>3.9</t>
  </si>
  <si>
    <t>081025-9AD30DD1</t>
  </si>
  <si>
    <t>3.10</t>
  </si>
  <si>
    <t>081025-AB64219C</t>
  </si>
  <si>
    <t>3.11</t>
  </si>
  <si>
    <t>081025-B90C8AEE</t>
  </si>
  <si>
    <t>3.12</t>
  </si>
  <si>
    <t>081025-CFA96469</t>
  </si>
  <si>
    <t>3.13</t>
  </si>
  <si>
    <t>081025-DF06777C</t>
  </si>
  <si>
    <t>3.14</t>
  </si>
  <si>
    <t>091025-11A7C8C2</t>
  </si>
  <si>
    <t>3.15</t>
  </si>
  <si>
    <t>091025-42E05D2D</t>
  </si>
  <si>
    <t>3.16</t>
  </si>
  <si>
    <t>091025-C21BA867</t>
  </si>
  <si>
    <t>3.17</t>
  </si>
  <si>
    <t>091025-D0A9611B</t>
  </si>
  <si>
    <t>3.18</t>
  </si>
  <si>
    <t>101025-3B95E408</t>
  </si>
  <si>
    <t>3.19</t>
  </si>
  <si>
    <t>101025-A5DEB4F8</t>
  </si>
  <si>
    <t>3.20</t>
  </si>
  <si>
    <t>101025-E0FE84CB</t>
  </si>
  <si>
    <t>3.21</t>
  </si>
  <si>
    <t>Нове будівництво секторів поховань на Ново-Центральному Баранівському кладовищі в м. Суми. (Друга черга). Коригування</t>
  </si>
  <si>
    <t>101225-A9A7BE23</t>
  </si>
  <si>
    <t>1217330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</si>
  <si>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</si>
  <si>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3.22</t>
  </si>
  <si>
    <t>Нове будівництво додаткових секторів поховань на Ново-Центральному Баранівському кладовищі Сумської міської територіальної громади</t>
  </si>
  <si>
    <t>161025-58395CFF</t>
  </si>
  <si>
    <t>3.23</t>
  </si>
  <si>
    <t>201025-17AA87F8</t>
  </si>
  <si>
    <t>2020-2026</t>
  </si>
  <si>
    <t>3.24</t>
  </si>
  <si>
    <t>211025-60A9F945</t>
  </si>
  <si>
    <t>3.25</t>
  </si>
  <si>
    <t>241125-83138B25</t>
  </si>
  <si>
    <t>2022-2026</t>
  </si>
  <si>
    <t>3.26</t>
  </si>
  <si>
    <t>281025-0390F7F0</t>
  </si>
  <si>
    <t>1217367</t>
  </si>
  <si>
    <t>Реалізація проектів у рамках Програми відновлення України ІІІ</t>
  </si>
  <si>
    <t>3.27</t>
  </si>
  <si>
    <t>311025-592768A8</t>
  </si>
  <si>
    <t>4</t>
  </si>
  <si>
    <t>Управлiння капiтального будiвництва та дорожнього господарства Сумської мiської ради</t>
  </si>
  <si>
    <t>4.1</t>
  </si>
  <si>
    <t>300925-91556D03</t>
  </si>
  <si>
    <t>Нове будівництво кладовища в районі селища Новоселиця за адресою: Сумська обл., Сумський р., Верхньосироватська с/рада</t>
  </si>
  <si>
    <t>011025-4D567F80</t>
  </si>
  <si>
    <t>1517330</t>
  </si>
  <si>
    <t>031125-2A3283F5</t>
  </si>
  <si>
    <t>2024-2026</t>
  </si>
  <si>
    <t>1511261</t>
  </si>
  <si>
    <t>031125-730048BD</t>
  </si>
  <si>
    <t>170925-2616D2C7</t>
  </si>
  <si>
    <t>241025-406D8CE4</t>
  </si>
  <si>
    <t>1511300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</si>
  <si>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</si>
  <si>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Капітальний ремонт дитячих садків у Сумах</t>
  </si>
  <si>
    <t>241025-E0CA3739</t>
  </si>
  <si>
    <t>2021-2026</t>
  </si>
  <si>
    <t>300925-4423ACB2</t>
  </si>
  <si>
    <t>300925-C3FD3F49</t>
  </si>
  <si>
    <t>300925-DB52BF5F</t>
  </si>
  <si>
    <t>311025-2DCA3BAC</t>
  </si>
  <si>
    <t>311025-EF419032</t>
  </si>
  <si>
    <t>УСЬОГО</t>
  </si>
  <si>
    <t>Освіта і наука</t>
  </si>
  <si>
    <t>Охорона здоров'я</t>
  </si>
  <si>
    <t>Муніципальна інфраструктура та послуги</t>
  </si>
  <si>
    <t>Житло</t>
  </si>
  <si>
    <t>Монтаж системи автоматичної пожежної сигналізації, оповіщення людей про пожежу та передавання тривожних сповіщень у Комунальній установі Сумська спеціалізована школа І-ІІІ ступенів № 7 імена Максима Савченка Сумської міської ради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</si>
  <si>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</si>
  <si>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</si>
  <si>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</si>
  <si>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</si>
  <si>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</si>
  <si>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</si>
  <si>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</si>
  <si>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</si>
  <si>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</si>
  <si>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</si>
  <si>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3.28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</si>
  <si>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</si>
  <si>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Підготовка та реалізація публічних інвестиційних проектів/програм публічних інвестицій в галузі (секторі) «Житло» за рахунок коштів місцевого бюджету</t>
  </si>
  <si>
    <t>Виконання заходів щодо реалізації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освіти, за рахунок субвенції з державного бюджету місцевим бюджетам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</si>
  <si>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</si>
  <si>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</si>
  <si>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110226-CFC71C01</t>
  </si>
  <si>
    <t>1.15</t>
  </si>
  <si>
    <t>3.29</t>
  </si>
  <si>
    <t>120326-203BDB11</t>
  </si>
  <si>
    <t>3.30</t>
  </si>
  <si>
    <t>120326-B25787DC</t>
  </si>
  <si>
    <t>3.31</t>
  </si>
  <si>
    <t>120326-D44A0AE2</t>
  </si>
  <si>
    <t>3.32</t>
  </si>
  <si>
    <t>120326-DFEA63E1</t>
  </si>
  <si>
    <t>240925-A5FFDBE9</t>
  </si>
  <si>
    <t>2.2</t>
  </si>
  <si>
    <t>Касові видатки</t>
  </si>
  <si>
    <t>15</t>
  </si>
  <si>
    <t>16</t>
  </si>
  <si>
    <t>17</t>
  </si>
  <si>
    <t>18</t>
  </si>
  <si>
    <t>19</t>
  </si>
  <si>
    <t>20</t>
  </si>
  <si>
    <t>Звіт про обсяги
 публічних інвестицій у розрізі публічних інвестиційних проєктів та програм публічних інвестицій 
у І кварталі 2026 році</t>
  </si>
  <si>
    <t xml:space="preserve">                       Додаток  4</t>
  </si>
  <si>
    <t>до    рішення    виконавчого    комітету</t>
  </si>
  <si>
    <t>Директор  Департаменту фінансів</t>
  </si>
  <si>
    <t>Сумської міської ради</t>
  </si>
  <si>
    <t>Л.А. Скиртач</t>
  </si>
  <si>
    <t>Капітальний ремонт харчоблоку в будівлі КУ Сумська спеціалізована школа І-ІІІ ступенів №7 імені Максима Савченка Сумської міської ради за адресою: Сумська область, м.Суми, …</t>
  </si>
  <si>
    <t>Нове будівництво захисної споруди цивільного захисту (ПРУ) на території КУ Сумської ЗОШ № 5, м. Суми за адресою:                                                                                                        м. Суми, …</t>
  </si>
  <si>
    <t>Нове будівництво захисної споруди цивільного захисту (ПРУ) на території СПШ № 28 СМР за адресою: м. Суми, …</t>
  </si>
  <si>
    <t>Нове будівництво захисної споруди цивільного захисту (протирадіаційне укриття) на території Сумського ЗЗСО №13 СМР за адресою: м. Суми, …</t>
  </si>
  <si>
    <t>Нове будівництво захисної споруди цивільного захисту (протирадіаційне укриття) на території КУ Сумська СШ № 29, м. Суми за адресою: м. Суми, …</t>
  </si>
  <si>
    <t>Нове будівництво захисної споруди цивільного захисту (протирадіаційне укриття) на території КУ ССШ №17 за адресою: м. Суми, ….</t>
  </si>
  <si>
    <t>Нове будівництво захисної споруди цивільного захисту (протирадіаційне укриття) на території КУ Сумський НВК №16 СМР за адресою: м. Суми, …</t>
  </si>
  <si>
    <t>Нове будівництво захисної споруди цивільного захисту (протирадіаційне укриття) на території СПШ № 30 «Унікум» СМР за адресою: м.Суми, …</t>
  </si>
  <si>
    <t>Нове будівництво захисної споруди цивільного захисту (ПРУ) на території Сумського ЗЗСО № 26 СМР за адресою:                                                                        м. Суми, …</t>
  </si>
  <si>
    <t>Реконструкція системи електропостачання з встановленням сонячної електростанції на території КУ Сумська СШ №25, м. Суми за адресою: м. Суми, …</t>
  </si>
  <si>
    <t>Нове будівництво захисної споруди цивільного захисту (протирадіаційне укриття) на території Сумського ДНЗ № 13 «Купава» за адресою: м. Суми, …</t>
  </si>
  <si>
    <t>Капітальний ремонт підвальних приміщень з пристосуванням їх для використання як найпростішого укриття в будівлі КНП "Клінічна стоматологічна поліклініка" СМР за адресою: Сумська область, м. Суми, …</t>
  </si>
  <si>
    <t>Капітальний ремонт системи електромереж КНП «Клінічна лікарня №4» СМР на виконання заходів з енергозбереження шляхом встановлення сонячної електростанції за адресою: Сумська обл., м. Суми, …</t>
  </si>
  <si>
    <t>Реконструкція теплових мереж зі встановленням резервного теплогенеруючого обладнання (блочно-модульної котельні) біля існуючого центрального теплового пункту у місті Суми по …</t>
  </si>
  <si>
    <t>Реконструкція теплових мереж зі встановленням резервного теплогенеруючого обладнання (блочно-модульної котельні) біля існуючого центрального теплового пункту у місті Суми …</t>
  </si>
  <si>
    <t>Реконструкція аварійного самотічного колектора Д-400 мм по вул. ... від КНС-4 до району Тепличного (коригування)</t>
  </si>
  <si>
    <t>Нове будівництво напірного колектору від КНС-6 до вул. ...в м. Суми з переврізкою в збудований напірний колектор (друга нитка)</t>
  </si>
  <si>
    <t>Реконструкція (санація) самотічного каналізаційного колектора Д 600-800 мм від вул. …. по ... до КНС-6</t>
  </si>
  <si>
    <t>Капітальний ремонт зовнішніх каналізаційних мереж до каналізаційно-насосної станції за адресою м. Суми,                                                                                                                    …</t>
  </si>
  <si>
    <t>Реконструкція каналізаційного напорного колектора від КНС № 1А по ... до міських очисних споруд</t>
  </si>
  <si>
    <t>Будівництво (розміщення) модульної когенераційної установки на території КНП «Клінічна лікарня № 5» СМР за адресою: м. Суми, …</t>
  </si>
  <si>
    <t>Будівництво (розміщення) модульної когенераційної установки на території ТОВ «КППВ» за адресою: м. Суми, …</t>
  </si>
  <si>
    <t>Будівництво (розміщення) модульної когенераційної установки на території КП СМР «Електроавтотранс» за адресою: м. Суми, …</t>
  </si>
  <si>
    <t>Будівництво (розміщення) модульної когенераційної установки на території КНП «КПЦ Пресвятої Діви Марії» СМР за адресою: м. Суми, …</t>
  </si>
  <si>
    <t>Реконструкція (відновлення пошкодженого внаслідок збройної агресії російської федерації проти України) житлового будинку №68А по … в м. Суми</t>
  </si>
  <si>
    <t>від 22.05.2026 № 1437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</si>
</sst>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6">
    <xf numFmtId="0" fontId="0" fillId="0" borderId="0" xfId="0"/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Alignment="1">
      <alignment horizontal="center" vertical="center" wrapText="1"/>
    </xf>
    <xf numFmtId="49" fontId="5" fillId="2" borderId="0" xfId="2" applyNumberFormat="1" applyFont="1" applyFill="1" applyAlignment="1" applyProtection="1">
      <alignment horizontal="center" vertical="center" wrapText="1"/>
    </xf>
    <xf numFmtId="0" fontId="5" fillId="2" borderId="0" xfId="2" applyNumberFormat="1" applyFont="1" applyFill="1" applyAlignment="1" applyProtection="1">
      <alignment horizontal="left" vertical="center" wrapText="1"/>
    </xf>
    <xf numFmtId="49" fontId="5" fillId="2" borderId="0" xfId="2" applyNumberFormat="1" applyFont="1" applyFill="1" applyAlignment="1">
      <alignment horizontal="center" vertical="center" wrapText="1"/>
    </xf>
    <xf numFmtId="4" fontId="5" fillId="2" borderId="0" xfId="2" applyNumberFormat="1" applyFont="1" applyFill="1" applyAlignment="1">
      <alignment horizontal="right" vertical="center"/>
    </xf>
    <xf numFmtId="4" fontId="5" fillId="2" borderId="0" xfId="2" applyNumberFormat="1" applyFont="1" applyFill="1" applyAlignment="1" applyProtection="1">
      <alignment vertical="center" wrapText="1"/>
    </xf>
    <xf numFmtId="4" fontId="5" fillId="2" borderId="0" xfId="2" applyNumberFormat="1" applyFont="1" applyFill="1" applyAlignment="1" applyProtection="1">
      <alignment horizontal="right" vertical="center"/>
    </xf>
    <xf numFmtId="0" fontId="7" fillId="2" borderId="0" xfId="2" applyNumberFormat="1" applyFont="1" applyFill="1" applyBorder="1" applyAlignment="1" applyProtection="1">
      <alignment horizontal="center" vertical="center" wrapText="1"/>
    </xf>
    <xf numFmtId="4" fontId="7" fillId="2" borderId="0" xfId="2" applyNumberFormat="1" applyFont="1" applyFill="1" applyBorder="1" applyAlignment="1" applyProtection="1">
      <alignment horizontal="right" vertical="center" wrapText="1"/>
    </xf>
    <xf numFmtId="0" fontId="5" fillId="2" borderId="0" xfId="1" applyFont="1" applyFill="1"/>
    <xf numFmtId="0" fontId="5" fillId="2" borderId="0" xfId="2" applyFont="1" applyFill="1" applyBorder="1" applyAlignment="1">
      <alignment horizontal="center" vertical="center"/>
    </xf>
    <xf numFmtId="4" fontId="6" fillId="2" borderId="0" xfId="2" applyNumberFormat="1" applyFont="1" applyFill="1" applyBorder="1" applyAlignment="1" applyProtection="1">
      <alignment horizontal="right" vertical="center" wrapText="1"/>
    </xf>
    <xf numFmtId="4" fontId="8" fillId="2" borderId="0" xfId="2" applyNumberFormat="1" applyFont="1" applyFill="1" applyBorder="1" applyAlignment="1" applyProtection="1">
      <alignment horizontal="right" vertical="center" wrapText="1"/>
    </xf>
    <xf numFmtId="4" fontId="5" fillId="2" borderId="2" xfId="2" applyNumberFormat="1" applyFont="1" applyFill="1" applyBorder="1" applyAlignment="1">
      <alignment horizontal="center" vertical="center" textRotation="90" wrapText="1"/>
    </xf>
    <xf numFmtId="49" fontId="5" fillId="2" borderId="2" xfId="2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horizontal="center" vertical="center"/>
    </xf>
    <xf numFmtId="4" fontId="13" fillId="2" borderId="2" xfId="1" applyNumberFormat="1" applyFont="1" applyFill="1" applyBorder="1" applyAlignment="1">
      <alignment horizontal="right" vertical="center"/>
    </xf>
    <xf numFmtId="4" fontId="6" fillId="2" borderId="2" xfId="1" applyNumberFormat="1" applyFont="1" applyFill="1" applyBorder="1" applyAlignment="1">
      <alignment horizontal="right" vertical="center"/>
    </xf>
    <xf numFmtId="0" fontId="8" fillId="2" borderId="2" xfId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/>
    </xf>
    <xf numFmtId="0" fontId="6" fillId="2" borderId="2" xfId="1" applyFont="1" applyFill="1" applyBorder="1"/>
    <xf numFmtId="0" fontId="6" fillId="2" borderId="0" xfId="1" applyFont="1" applyFill="1"/>
    <xf numFmtId="0" fontId="6" fillId="2" borderId="2" xfId="0" applyFont="1" applyFill="1" applyBorder="1" applyAlignment="1">
      <alignment horizontal="left" vertical="center" wrapText="1"/>
    </xf>
    <xf numFmtId="0" fontId="1" fillId="2" borderId="0" xfId="1" applyFill="1"/>
    <xf numFmtId="0" fontId="3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4" fontId="2" fillId="2" borderId="0" xfId="1" applyNumberFormat="1" applyFont="1" applyFill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0" fontId="5" fillId="2" borderId="2" xfId="1" applyFont="1" applyFill="1" applyBorder="1"/>
    <xf numFmtId="0" fontId="5" fillId="2" borderId="2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4" fontId="2" fillId="2" borderId="0" xfId="1" applyNumberFormat="1" applyFont="1" applyFill="1" applyBorder="1" applyAlignment="1">
      <alignment horizontal="right" vertical="center"/>
    </xf>
    <xf numFmtId="4" fontId="6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right" vertical="center" textRotation="180"/>
    </xf>
    <xf numFmtId="0" fontId="1" fillId="2" borderId="0" xfId="1" applyFill="1" applyBorder="1"/>
    <xf numFmtId="0" fontId="14" fillId="2" borderId="0" xfId="1" applyFont="1" applyFill="1" applyAlignment="1">
      <alignment horizontal="right" vertical="center" textRotation="180"/>
    </xf>
    <xf numFmtId="0" fontId="9" fillId="2" borderId="0" xfId="0" applyNumberFormat="1" applyFont="1" applyFill="1" applyAlignment="1" applyProtection="1"/>
    <xf numFmtId="0" fontId="9" fillId="2" borderId="0" xfId="0" applyFont="1" applyFill="1"/>
    <xf numFmtId="0" fontId="9" fillId="0" borderId="0" xfId="0" applyFont="1" applyFill="1" applyAlignment="1">
      <alignment horizontal="center" vertical="center" textRotation="180"/>
    </xf>
    <xf numFmtId="0" fontId="9" fillId="0" borderId="0" xfId="0" applyFont="1" applyFill="1"/>
    <xf numFmtId="0" fontId="9" fillId="2" borderId="0" xfId="0" applyFont="1" applyFill="1" applyAlignment="1">
      <alignment vertical="center" textRotation="180"/>
    </xf>
    <xf numFmtId="0" fontId="9" fillId="0" borderId="0" xfId="0" applyFont="1" applyFill="1" applyAlignment="1">
      <alignment vertical="center" textRotation="180"/>
    </xf>
    <xf numFmtId="0" fontId="9" fillId="2" borderId="0" xfId="0" applyFont="1" applyFill="1" applyBorder="1" applyAlignment="1">
      <alignment vertical="distributed" wrapText="1"/>
    </xf>
    <xf numFmtId="0" fontId="6" fillId="2" borderId="0" xfId="1" applyFont="1" applyFill="1" applyBorder="1" applyAlignment="1">
      <alignment horizontal="center" vertical="center" textRotation="180"/>
    </xf>
    <xf numFmtId="3" fontId="9" fillId="2" borderId="0" xfId="0" applyNumberFormat="1" applyFont="1" applyFill="1" applyAlignment="1">
      <alignment horizontal="left"/>
    </xf>
    <xf numFmtId="0" fontId="5" fillId="2" borderId="2" xfId="2" applyNumberFormat="1" applyFont="1" applyFill="1" applyBorder="1" applyAlignment="1" applyProtection="1">
      <alignment horizontal="center" vertical="center" wrapText="1"/>
    </xf>
    <xf numFmtId="4" fontId="5" fillId="2" borderId="2" xfId="2" applyNumberFormat="1" applyFont="1" applyFill="1" applyBorder="1" applyAlignment="1">
      <alignment horizontal="center" vertical="center" wrapText="1"/>
    </xf>
    <xf numFmtId="0" fontId="10" fillId="2" borderId="0" xfId="2" applyNumberFormat="1" applyFont="1" applyFill="1" applyBorder="1" applyAlignment="1" applyProtection="1">
      <alignment horizontal="center" vertical="center" wrapText="1"/>
    </xf>
    <xf numFmtId="0" fontId="11" fillId="2" borderId="1" xfId="2" quotePrefix="1" applyNumberFormat="1" applyFont="1" applyFill="1" applyBorder="1" applyAlignment="1" applyProtection="1">
      <alignment horizontal="center" vertical="center" wrapText="1"/>
    </xf>
    <xf numFmtId="0" fontId="11" fillId="2" borderId="1" xfId="2" applyNumberFormat="1" applyFont="1" applyFill="1" applyBorder="1" applyAlignment="1" applyProtection="1">
      <alignment horizontal="center" vertical="center" wrapText="1"/>
    </xf>
    <xf numFmtId="0" fontId="12" fillId="2" borderId="0" xfId="2" applyFont="1" applyFill="1" applyBorder="1" applyAlignment="1">
      <alignment horizontal="center" vertical="center"/>
    </xf>
    <xf numFmtId="0" fontId="9" fillId="2" borderId="0" xfId="0" applyNumberFormat="1" applyFont="1" applyFill="1" applyAlignment="1" applyProtection="1">
      <alignment horizontal="left"/>
    </xf>
    <xf numFmtId="3" fontId="9" fillId="0" borderId="0" xfId="0" applyNumberFormat="1" applyFont="1" applyFill="1" applyAlignment="1">
      <alignment horizontal="center"/>
    </xf>
    <xf numFmtId="0" fontId="6" fillId="2" borderId="3" xfId="1" applyFont="1" applyFill="1" applyBorder="1" applyAlignment="1">
      <alignment horizontal="center" vertical="center" textRotation="180"/>
    </xf>
    <xf numFmtId="0" fontId="12" fillId="2" borderId="0" xfId="0" applyNumberFormat="1" applyFont="1" applyFill="1" applyAlignment="1" applyProtection="1">
      <alignment horizontal="left"/>
    </xf>
    <xf numFmtId="0" fontId="2" fillId="2" borderId="0" xfId="1" applyFont="1" applyFill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одаток 6 2026" xfId="2"/>
  </cellStyles>
  <dxfs count="20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5"/>
  <sheetViews>
    <sheetView tabSelected="1" view="pageBreakPreview" topLeftCell="B1" zoomScale="20" zoomScaleNormal="30" zoomScaleSheetLayoutView="20" workbookViewId="0">
      <selection activeCell="BC10" sqref="BC10"/>
    </sheetView>
  </sheetViews>
  <sheetFormatPr defaultRowHeight="12.75" x14ac:dyDescent="0.2"/>
  <cols>
    <col min="1" max="1" width="0" style="32" hidden="1" customWidth="1"/>
    <col min="2" max="2" width="6.42578125" style="37" customWidth="1"/>
    <col min="3" max="3" width="50" style="33" customWidth="1"/>
    <col min="4" max="4" width="16.42578125" style="34" customWidth="1"/>
    <col min="5" max="5" width="14.140625" style="34" customWidth="1"/>
    <col min="6" max="6" width="47.85546875" style="33" customWidth="1"/>
    <col min="7" max="7" width="35" style="35" customWidth="1"/>
    <col min="8" max="8" width="14.85546875" style="34" customWidth="1"/>
    <col min="9" max="9" width="20.85546875" style="36" customWidth="1"/>
    <col min="10" max="10" width="23.140625" style="36" customWidth="1"/>
    <col min="11" max="11" width="21.5703125" style="36" customWidth="1"/>
    <col min="12" max="12" width="23.5703125" style="36" customWidth="1"/>
    <col min="13" max="13" width="7.85546875" style="36" customWidth="1"/>
    <col min="14" max="14" width="22.140625" style="36" customWidth="1"/>
    <col min="15" max="15" width="7.28515625" style="36" customWidth="1"/>
    <col min="16" max="16" width="23.140625" style="36" customWidth="1"/>
    <col min="17" max="17" width="21.5703125" style="36" customWidth="1"/>
    <col min="18" max="18" width="23.5703125" style="36" customWidth="1"/>
    <col min="19" max="19" width="7.85546875" style="36" customWidth="1"/>
    <col min="20" max="20" width="20.7109375" style="36" customWidth="1"/>
    <col min="21" max="21" width="7.28515625" style="36" customWidth="1"/>
    <col min="22" max="22" width="5.28515625" style="45" customWidth="1"/>
    <col min="23" max="263" width="8.85546875" style="32"/>
    <col min="264" max="264" width="5.42578125" style="32" customWidth="1"/>
    <col min="265" max="265" width="19" style="32" customWidth="1"/>
    <col min="266" max="267" width="10.140625" style="32" customWidth="1"/>
    <col min="268" max="269" width="19" style="32" customWidth="1"/>
    <col min="270" max="270" width="12.85546875" style="32" customWidth="1"/>
    <col min="271" max="277" width="13.42578125" style="32" customWidth="1"/>
    <col min="278" max="519" width="8.85546875" style="32"/>
    <col min="520" max="520" width="5.42578125" style="32" customWidth="1"/>
    <col min="521" max="521" width="19" style="32" customWidth="1"/>
    <col min="522" max="523" width="10.140625" style="32" customWidth="1"/>
    <col min="524" max="525" width="19" style="32" customWidth="1"/>
    <col min="526" max="526" width="12.85546875" style="32" customWidth="1"/>
    <col min="527" max="533" width="13.42578125" style="32" customWidth="1"/>
    <col min="534" max="775" width="8.85546875" style="32"/>
    <col min="776" max="776" width="5.42578125" style="32" customWidth="1"/>
    <col min="777" max="777" width="19" style="32" customWidth="1"/>
    <col min="778" max="779" width="10.140625" style="32" customWidth="1"/>
    <col min="780" max="781" width="19" style="32" customWidth="1"/>
    <col min="782" max="782" width="12.85546875" style="32" customWidth="1"/>
    <col min="783" max="789" width="13.42578125" style="32" customWidth="1"/>
    <col min="790" max="1031" width="8.85546875" style="32"/>
    <col min="1032" max="1032" width="5.42578125" style="32" customWidth="1"/>
    <col min="1033" max="1033" width="19" style="32" customWidth="1"/>
    <col min="1034" max="1035" width="10.140625" style="32" customWidth="1"/>
    <col min="1036" max="1037" width="19" style="32" customWidth="1"/>
    <col min="1038" max="1038" width="12.85546875" style="32" customWidth="1"/>
    <col min="1039" max="1045" width="13.42578125" style="32" customWidth="1"/>
    <col min="1046" max="1287" width="8.85546875" style="32"/>
    <col min="1288" max="1288" width="5.42578125" style="32" customWidth="1"/>
    <col min="1289" max="1289" width="19" style="32" customWidth="1"/>
    <col min="1290" max="1291" width="10.140625" style="32" customWidth="1"/>
    <col min="1292" max="1293" width="19" style="32" customWidth="1"/>
    <col min="1294" max="1294" width="12.85546875" style="32" customWidth="1"/>
    <col min="1295" max="1301" width="13.42578125" style="32" customWidth="1"/>
    <col min="1302" max="1543" width="8.85546875" style="32"/>
    <col min="1544" max="1544" width="5.42578125" style="32" customWidth="1"/>
    <col min="1545" max="1545" width="19" style="32" customWidth="1"/>
    <col min="1546" max="1547" width="10.140625" style="32" customWidth="1"/>
    <col min="1548" max="1549" width="19" style="32" customWidth="1"/>
    <col min="1550" max="1550" width="12.85546875" style="32" customWidth="1"/>
    <col min="1551" max="1557" width="13.42578125" style="32" customWidth="1"/>
    <col min="1558" max="1799" width="8.85546875" style="32"/>
    <col min="1800" max="1800" width="5.42578125" style="32" customWidth="1"/>
    <col min="1801" max="1801" width="19" style="32" customWidth="1"/>
    <col min="1802" max="1803" width="10.140625" style="32" customWidth="1"/>
    <col min="1804" max="1805" width="19" style="32" customWidth="1"/>
    <col min="1806" max="1806" width="12.85546875" style="32" customWidth="1"/>
    <col min="1807" max="1813" width="13.42578125" style="32" customWidth="1"/>
    <col min="1814" max="2055" width="8.85546875" style="32"/>
    <col min="2056" max="2056" width="5.42578125" style="32" customWidth="1"/>
    <col min="2057" max="2057" width="19" style="32" customWidth="1"/>
    <col min="2058" max="2059" width="10.140625" style="32" customWidth="1"/>
    <col min="2060" max="2061" width="19" style="32" customWidth="1"/>
    <col min="2062" max="2062" width="12.85546875" style="32" customWidth="1"/>
    <col min="2063" max="2069" width="13.42578125" style="32" customWidth="1"/>
    <col min="2070" max="2311" width="8.85546875" style="32"/>
    <col min="2312" max="2312" width="5.42578125" style="32" customWidth="1"/>
    <col min="2313" max="2313" width="19" style="32" customWidth="1"/>
    <col min="2314" max="2315" width="10.140625" style="32" customWidth="1"/>
    <col min="2316" max="2317" width="19" style="32" customWidth="1"/>
    <col min="2318" max="2318" width="12.85546875" style="32" customWidth="1"/>
    <col min="2319" max="2325" width="13.42578125" style="32" customWidth="1"/>
    <col min="2326" max="2567" width="8.85546875" style="32"/>
    <col min="2568" max="2568" width="5.42578125" style="32" customWidth="1"/>
    <col min="2569" max="2569" width="19" style="32" customWidth="1"/>
    <col min="2570" max="2571" width="10.140625" style="32" customWidth="1"/>
    <col min="2572" max="2573" width="19" style="32" customWidth="1"/>
    <col min="2574" max="2574" width="12.85546875" style="32" customWidth="1"/>
    <col min="2575" max="2581" width="13.42578125" style="32" customWidth="1"/>
    <col min="2582" max="2823" width="8.85546875" style="32"/>
    <col min="2824" max="2824" width="5.42578125" style="32" customWidth="1"/>
    <col min="2825" max="2825" width="19" style="32" customWidth="1"/>
    <col min="2826" max="2827" width="10.140625" style="32" customWidth="1"/>
    <col min="2828" max="2829" width="19" style="32" customWidth="1"/>
    <col min="2830" max="2830" width="12.85546875" style="32" customWidth="1"/>
    <col min="2831" max="2837" width="13.42578125" style="32" customWidth="1"/>
    <col min="2838" max="3079" width="8.85546875" style="32"/>
    <col min="3080" max="3080" width="5.42578125" style="32" customWidth="1"/>
    <col min="3081" max="3081" width="19" style="32" customWidth="1"/>
    <col min="3082" max="3083" width="10.140625" style="32" customWidth="1"/>
    <col min="3084" max="3085" width="19" style="32" customWidth="1"/>
    <col min="3086" max="3086" width="12.85546875" style="32" customWidth="1"/>
    <col min="3087" max="3093" width="13.42578125" style="32" customWidth="1"/>
    <col min="3094" max="3335" width="8.85546875" style="32"/>
    <col min="3336" max="3336" width="5.42578125" style="32" customWidth="1"/>
    <col min="3337" max="3337" width="19" style="32" customWidth="1"/>
    <col min="3338" max="3339" width="10.140625" style="32" customWidth="1"/>
    <col min="3340" max="3341" width="19" style="32" customWidth="1"/>
    <col min="3342" max="3342" width="12.85546875" style="32" customWidth="1"/>
    <col min="3343" max="3349" width="13.42578125" style="32" customWidth="1"/>
    <col min="3350" max="3591" width="8.85546875" style="32"/>
    <col min="3592" max="3592" width="5.42578125" style="32" customWidth="1"/>
    <col min="3593" max="3593" width="19" style="32" customWidth="1"/>
    <col min="3594" max="3595" width="10.140625" style="32" customWidth="1"/>
    <col min="3596" max="3597" width="19" style="32" customWidth="1"/>
    <col min="3598" max="3598" width="12.85546875" style="32" customWidth="1"/>
    <col min="3599" max="3605" width="13.42578125" style="32" customWidth="1"/>
    <col min="3606" max="3847" width="8.85546875" style="32"/>
    <col min="3848" max="3848" width="5.42578125" style="32" customWidth="1"/>
    <col min="3849" max="3849" width="19" style="32" customWidth="1"/>
    <col min="3850" max="3851" width="10.140625" style="32" customWidth="1"/>
    <col min="3852" max="3853" width="19" style="32" customWidth="1"/>
    <col min="3854" max="3854" width="12.85546875" style="32" customWidth="1"/>
    <col min="3855" max="3861" width="13.42578125" style="32" customWidth="1"/>
    <col min="3862" max="4103" width="8.85546875" style="32"/>
    <col min="4104" max="4104" width="5.42578125" style="32" customWidth="1"/>
    <col min="4105" max="4105" width="19" style="32" customWidth="1"/>
    <col min="4106" max="4107" width="10.140625" style="32" customWidth="1"/>
    <col min="4108" max="4109" width="19" style="32" customWidth="1"/>
    <col min="4110" max="4110" width="12.85546875" style="32" customWidth="1"/>
    <col min="4111" max="4117" width="13.42578125" style="32" customWidth="1"/>
    <col min="4118" max="4359" width="8.85546875" style="32"/>
    <col min="4360" max="4360" width="5.42578125" style="32" customWidth="1"/>
    <col min="4361" max="4361" width="19" style="32" customWidth="1"/>
    <col min="4362" max="4363" width="10.140625" style="32" customWidth="1"/>
    <col min="4364" max="4365" width="19" style="32" customWidth="1"/>
    <col min="4366" max="4366" width="12.85546875" style="32" customWidth="1"/>
    <col min="4367" max="4373" width="13.42578125" style="32" customWidth="1"/>
    <col min="4374" max="4615" width="8.85546875" style="32"/>
    <col min="4616" max="4616" width="5.42578125" style="32" customWidth="1"/>
    <col min="4617" max="4617" width="19" style="32" customWidth="1"/>
    <col min="4618" max="4619" width="10.140625" style="32" customWidth="1"/>
    <col min="4620" max="4621" width="19" style="32" customWidth="1"/>
    <col min="4622" max="4622" width="12.85546875" style="32" customWidth="1"/>
    <col min="4623" max="4629" width="13.42578125" style="32" customWidth="1"/>
    <col min="4630" max="4871" width="8.85546875" style="32"/>
    <col min="4872" max="4872" width="5.42578125" style="32" customWidth="1"/>
    <col min="4873" max="4873" width="19" style="32" customWidth="1"/>
    <col min="4874" max="4875" width="10.140625" style="32" customWidth="1"/>
    <col min="4876" max="4877" width="19" style="32" customWidth="1"/>
    <col min="4878" max="4878" width="12.85546875" style="32" customWidth="1"/>
    <col min="4879" max="4885" width="13.42578125" style="32" customWidth="1"/>
    <col min="4886" max="5127" width="8.85546875" style="32"/>
    <col min="5128" max="5128" width="5.42578125" style="32" customWidth="1"/>
    <col min="5129" max="5129" width="19" style="32" customWidth="1"/>
    <col min="5130" max="5131" width="10.140625" style="32" customWidth="1"/>
    <col min="5132" max="5133" width="19" style="32" customWidth="1"/>
    <col min="5134" max="5134" width="12.85546875" style="32" customWidth="1"/>
    <col min="5135" max="5141" width="13.42578125" style="32" customWidth="1"/>
    <col min="5142" max="5383" width="8.85546875" style="32"/>
    <col min="5384" max="5384" width="5.42578125" style="32" customWidth="1"/>
    <col min="5385" max="5385" width="19" style="32" customWidth="1"/>
    <col min="5386" max="5387" width="10.140625" style="32" customWidth="1"/>
    <col min="5388" max="5389" width="19" style="32" customWidth="1"/>
    <col min="5390" max="5390" width="12.85546875" style="32" customWidth="1"/>
    <col min="5391" max="5397" width="13.42578125" style="32" customWidth="1"/>
    <col min="5398" max="5639" width="8.85546875" style="32"/>
    <col min="5640" max="5640" width="5.42578125" style="32" customWidth="1"/>
    <col min="5641" max="5641" width="19" style="32" customWidth="1"/>
    <col min="5642" max="5643" width="10.140625" style="32" customWidth="1"/>
    <col min="5644" max="5645" width="19" style="32" customWidth="1"/>
    <col min="5646" max="5646" width="12.85546875" style="32" customWidth="1"/>
    <col min="5647" max="5653" width="13.42578125" style="32" customWidth="1"/>
    <col min="5654" max="5895" width="8.85546875" style="32"/>
    <col min="5896" max="5896" width="5.42578125" style="32" customWidth="1"/>
    <col min="5897" max="5897" width="19" style="32" customWidth="1"/>
    <col min="5898" max="5899" width="10.140625" style="32" customWidth="1"/>
    <col min="5900" max="5901" width="19" style="32" customWidth="1"/>
    <col min="5902" max="5902" width="12.85546875" style="32" customWidth="1"/>
    <col min="5903" max="5909" width="13.42578125" style="32" customWidth="1"/>
    <col min="5910" max="6151" width="8.85546875" style="32"/>
    <col min="6152" max="6152" width="5.42578125" style="32" customWidth="1"/>
    <col min="6153" max="6153" width="19" style="32" customWidth="1"/>
    <col min="6154" max="6155" width="10.140625" style="32" customWidth="1"/>
    <col min="6156" max="6157" width="19" style="32" customWidth="1"/>
    <col min="6158" max="6158" width="12.85546875" style="32" customWidth="1"/>
    <col min="6159" max="6165" width="13.42578125" style="32" customWidth="1"/>
    <col min="6166" max="6407" width="8.85546875" style="32"/>
    <col min="6408" max="6408" width="5.42578125" style="32" customWidth="1"/>
    <col min="6409" max="6409" width="19" style="32" customWidth="1"/>
    <col min="6410" max="6411" width="10.140625" style="32" customWidth="1"/>
    <col min="6412" max="6413" width="19" style="32" customWidth="1"/>
    <col min="6414" max="6414" width="12.85546875" style="32" customWidth="1"/>
    <col min="6415" max="6421" width="13.42578125" style="32" customWidth="1"/>
    <col min="6422" max="6663" width="8.85546875" style="32"/>
    <col min="6664" max="6664" width="5.42578125" style="32" customWidth="1"/>
    <col min="6665" max="6665" width="19" style="32" customWidth="1"/>
    <col min="6666" max="6667" width="10.140625" style="32" customWidth="1"/>
    <col min="6668" max="6669" width="19" style="32" customWidth="1"/>
    <col min="6670" max="6670" width="12.85546875" style="32" customWidth="1"/>
    <col min="6671" max="6677" width="13.42578125" style="32" customWidth="1"/>
    <col min="6678" max="6919" width="8.85546875" style="32"/>
    <col min="6920" max="6920" width="5.42578125" style="32" customWidth="1"/>
    <col min="6921" max="6921" width="19" style="32" customWidth="1"/>
    <col min="6922" max="6923" width="10.140625" style="32" customWidth="1"/>
    <col min="6924" max="6925" width="19" style="32" customWidth="1"/>
    <col min="6926" max="6926" width="12.85546875" style="32" customWidth="1"/>
    <col min="6927" max="6933" width="13.42578125" style="32" customWidth="1"/>
    <col min="6934" max="7175" width="8.85546875" style="32"/>
    <col min="7176" max="7176" width="5.42578125" style="32" customWidth="1"/>
    <col min="7177" max="7177" width="19" style="32" customWidth="1"/>
    <col min="7178" max="7179" width="10.140625" style="32" customWidth="1"/>
    <col min="7180" max="7181" width="19" style="32" customWidth="1"/>
    <col min="7182" max="7182" width="12.85546875" style="32" customWidth="1"/>
    <col min="7183" max="7189" width="13.42578125" style="32" customWidth="1"/>
    <col min="7190" max="7431" width="8.85546875" style="32"/>
    <col min="7432" max="7432" width="5.42578125" style="32" customWidth="1"/>
    <col min="7433" max="7433" width="19" style="32" customWidth="1"/>
    <col min="7434" max="7435" width="10.140625" style="32" customWidth="1"/>
    <col min="7436" max="7437" width="19" style="32" customWidth="1"/>
    <col min="7438" max="7438" width="12.85546875" style="32" customWidth="1"/>
    <col min="7439" max="7445" width="13.42578125" style="32" customWidth="1"/>
    <col min="7446" max="7687" width="8.85546875" style="32"/>
    <col min="7688" max="7688" width="5.42578125" style="32" customWidth="1"/>
    <col min="7689" max="7689" width="19" style="32" customWidth="1"/>
    <col min="7690" max="7691" width="10.140625" style="32" customWidth="1"/>
    <col min="7692" max="7693" width="19" style="32" customWidth="1"/>
    <col min="7694" max="7694" width="12.85546875" style="32" customWidth="1"/>
    <col min="7695" max="7701" width="13.42578125" style="32" customWidth="1"/>
    <col min="7702" max="7943" width="8.85546875" style="32"/>
    <col min="7944" max="7944" width="5.42578125" style="32" customWidth="1"/>
    <col min="7945" max="7945" width="19" style="32" customWidth="1"/>
    <col min="7946" max="7947" width="10.140625" style="32" customWidth="1"/>
    <col min="7948" max="7949" width="19" style="32" customWidth="1"/>
    <col min="7950" max="7950" width="12.85546875" style="32" customWidth="1"/>
    <col min="7951" max="7957" width="13.42578125" style="32" customWidth="1"/>
    <col min="7958" max="8199" width="8.85546875" style="32"/>
    <col min="8200" max="8200" width="5.42578125" style="32" customWidth="1"/>
    <col min="8201" max="8201" width="19" style="32" customWidth="1"/>
    <col min="8202" max="8203" width="10.140625" style="32" customWidth="1"/>
    <col min="8204" max="8205" width="19" style="32" customWidth="1"/>
    <col min="8206" max="8206" width="12.85546875" style="32" customWidth="1"/>
    <col min="8207" max="8213" width="13.42578125" style="32" customWidth="1"/>
    <col min="8214" max="8455" width="8.85546875" style="32"/>
    <col min="8456" max="8456" width="5.42578125" style="32" customWidth="1"/>
    <col min="8457" max="8457" width="19" style="32" customWidth="1"/>
    <col min="8458" max="8459" width="10.140625" style="32" customWidth="1"/>
    <col min="8460" max="8461" width="19" style="32" customWidth="1"/>
    <col min="8462" max="8462" width="12.85546875" style="32" customWidth="1"/>
    <col min="8463" max="8469" width="13.42578125" style="32" customWidth="1"/>
    <col min="8470" max="8711" width="8.85546875" style="32"/>
    <col min="8712" max="8712" width="5.42578125" style="32" customWidth="1"/>
    <col min="8713" max="8713" width="19" style="32" customWidth="1"/>
    <col min="8714" max="8715" width="10.140625" style="32" customWidth="1"/>
    <col min="8716" max="8717" width="19" style="32" customWidth="1"/>
    <col min="8718" max="8718" width="12.85546875" style="32" customWidth="1"/>
    <col min="8719" max="8725" width="13.42578125" style="32" customWidth="1"/>
    <col min="8726" max="8967" width="8.85546875" style="32"/>
    <col min="8968" max="8968" width="5.42578125" style="32" customWidth="1"/>
    <col min="8969" max="8969" width="19" style="32" customWidth="1"/>
    <col min="8970" max="8971" width="10.140625" style="32" customWidth="1"/>
    <col min="8972" max="8973" width="19" style="32" customWidth="1"/>
    <col min="8974" max="8974" width="12.85546875" style="32" customWidth="1"/>
    <col min="8975" max="8981" width="13.42578125" style="32" customWidth="1"/>
    <col min="8982" max="9223" width="8.85546875" style="32"/>
    <col min="9224" max="9224" width="5.42578125" style="32" customWidth="1"/>
    <col min="9225" max="9225" width="19" style="32" customWidth="1"/>
    <col min="9226" max="9227" width="10.140625" style="32" customWidth="1"/>
    <col min="9228" max="9229" width="19" style="32" customWidth="1"/>
    <col min="9230" max="9230" width="12.85546875" style="32" customWidth="1"/>
    <col min="9231" max="9237" width="13.42578125" style="32" customWidth="1"/>
    <col min="9238" max="9479" width="8.85546875" style="32"/>
    <col min="9480" max="9480" width="5.42578125" style="32" customWidth="1"/>
    <col min="9481" max="9481" width="19" style="32" customWidth="1"/>
    <col min="9482" max="9483" width="10.140625" style="32" customWidth="1"/>
    <col min="9484" max="9485" width="19" style="32" customWidth="1"/>
    <col min="9486" max="9486" width="12.85546875" style="32" customWidth="1"/>
    <col min="9487" max="9493" width="13.42578125" style="32" customWidth="1"/>
    <col min="9494" max="9735" width="8.85546875" style="32"/>
    <col min="9736" max="9736" width="5.42578125" style="32" customWidth="1"/>
    <col min="9737" max="9737" width="19" style="32" customWidth="1"/>
    <col min="9738" max="9739" width="10.140625" style="32" customWidth="1"/>
    <col min="9740" max="9741" width="19" style="32" customWidth="1"/>
    <col min="9742" max="9742" width="12.85546875" style="32" customWidth="1"/>
    <col min="9743" max="9749" width="13.42578125" style="32" customWidth="1"/>
    <col min="9750" max="9991" width="8.85546875" style="32"/>
    <col min="9992" max="9992" width="5.42578125" style="32" customWidth="1"/>
    <col min="9993" max="9993" width="19" style="32" customWidth="1"/>
    <col min="9994" max="9995" width="10.140625" style="32" customWidth="1"/>
    <col min="9996" max="9997" width="19" style="32" customWidth="1"/>
    <col min="9998" max="9998" width="12.85546875" style="32" customWidth="1"/>
    <col min="9999" max="10005" width="13.42578125" style="32" customWidth="1"/>
    <col min="10006" max="10247" width="8.85546875" style="32"/>
    <col min="10248" max="10248" width="5.42578125" style="32" customWidth="1"/>
    <col min="10249" max="10249" width="19" style="32" customWidth="1"/>
    <col min="10250" max="10251" width="10.140625" style="32" customWidth="1"/>
    <col min="10252" max="10253" width="19" style="32" customWidth="1"/>
    <col min="10254" max="10254" width="12.85546875" style="32" customWidth="1"/>
    <col min="10255" max="10261" width="13.42578125" style="32" customWidth="1"/>
    <col min="10262" max="10503" width="8.85546875" style="32"/>
    <col min="10504" max="10504" width="5.42578125" style="32" customWidth="1"/>
    <col min="10505" max="10505" width="19" style="32" customWidth="1"/>
    <col min="10506" max="10507" width="10.140625" style="32" customWidth="1"/>
    <col min="10508" max="10509" width="19" style="32" customWidth="1"/>
    <col min="10510" max="10510" width="12.85546875" style="32" customWidth="1"/>
    <col min="10511" max="10517" width="13.42578125" style="32" customWidth="1"/>
    <col min="10518" max="10759" width="8.85546875" style="32"/>
    <col min="10760" max="10760" width="5.42578125" style="32" customWidth="1"/>
    <col min="10761" max="10761" width="19" style="32" customWidth="1"/>
    <col min="10762" max="10763" width="10.140625" style="32" customWidth="1"/>
    <col min="10764" max="10765" width="19" style="32" customWidth="1"/>
    <col min="10766" max="10766" width="12.85546875" style="32" customWidth="1"/>
    <col min="10767" max="10773" width="13.42578125" style="32" customWidth="1"/>
    <col min="10774" max="11015" width="8.85546875" style="32"/>
    <col min="11016" max="11016" width="5.42578125" style="32" customWidth="1"/>
    <col min="11017" max="11017" width="19" style="32" customWidth="1"/>
    <col min="11018" max="11019" width="10.140625" style="32" customWidth="1"/>
    <col min="11020" max="11021" width="19" style="32" customWidth="1"/>
    <col min="11022" max="11022" width="12.85546875" style="32" customWidth="1"/>
    <col min="11023" max="11029" width="13.42578125" style="32" customWidth="1"/>
    <col min="11030" max="11271" width="8.85546875" style="32"/>
    <col min="11272" max="11272" width="5.42578125" style="32" customWidth="1"/>
    <col min="11273" max="11273" width="19" style="32" customWidth="1"/>
    <col min="11274" max="11275" width="10.140625" style="32" customWidth="1"/>
    <col min="11276" max="11277" width="19" style="32" customWidth="1"/>
    <col min="11278" max="11278" width="12.85546875" style="32" customWidth="1"/>
    <col min="11279" max="11285" width="13.42578125" style="32" customWidth="1"/>
    <col min="11286" max="11527" width="8.85546875" style="32"/>
    <col min="11528" max="11528" width="5.42578125" style="32" customWidth="1"/>
    <col min="11529" max="11529" width="19" style="32" customWidth="1"/>
    <col min="11530" max="11531" width="10.140625" style="32" customWidth="1"/>
    <col min="11532" max="11533" width="19" style="32" customWidth="1"/>
    <col min="11534" max="11534" width="12.85546875" style="32" customWidth="1"/>
    <col min="11535" max="11541" width="13.42578125" style="32" customWidth="1"/>
    <col min="11542" max="11783" width="8.85546875" style="32"/>
    <col min="11784" max="11784" width="5.42578125" style="32" customWidth="1"/>
    <col min="11785" max="11785" width="19" style="32" customWidth="1"/>
    <col min="11786" max="11787" width="10.140625" style="32" customWidth="1"/>
    <col min="11788" max="11789" width="19" style="32" customWidth="1"/>
    <col min="11790" max="11790" width="12.85546875" style="32" customWidth="1"/>
    <col min="11791" max="11797" width="13.42578125" style="32" customWidth="1"/>
    <col min="11798" max="12039" width="8.85546875" style="32"/>
    <col min="12040" max="12040" width="5.42578125" style="32" customWidth="1"/>
    <col min="12041" max="12041" width="19" style="32" customWidth="1"/>
    <col min="12042" max="12043" width="10.140625" style="32" customWidth="1"/>
    <col min="12044" max="12045" width="19" style="32" customWidth="1"/>
    <col min="12046" max="12046" width="12.85546875" style="32" customWidth="1"/>
    <col min="12047" max="12053" width="13.42578125" style="32" customWidth="1"/>
    <col min="12054" max="12295" width="8.85546875" style="32"/>
    <col min="12296" max="12296" width="5.42578125" style="32" customWidth="1"/>
    <col min="12297" max="12297" width="19" style="32" customWidth="1"/>
    <col min="12298" max="12299" width="10.140625" style="32" customWidth="1"/>
    <col min="12300" max="12301" width="19" style="32" customWidth="1"/>
    <col min="12302" max="12302" width="12.85546875" style="32" customWidth="1"/>
    <col min="12303" max="12309" width="13.42578125" style="32" customWidth="1"/>
    <col min="12310" max="12551" width="8.85546875" style="32"/>
    <col min="12552" max="12552" width="5.42578125" style="32" customWidth="1"/>
    <col min="12553" max="12553" width="19" style="32" customWidth="1"/>
    <col min="12554" max="12555" width="10.140625" style="32" customWidth="1"/>
    <col min="12556" max="12557" width="19" style="32" customWidth="1"/>
    <col min="12558" max="12558" width="12.85546875" style="32" customWidth="1"/>
    <col min="12559" max="12565" width="13.42578125" style="32" customWidth="1"/>
    <col min="12566" max="12807" width="8.85546875" style="32"/>
    <col min="12808" max="12808" width="5.42578125" style="32" customWidth="1"/>
    <col min="12809" max="12809" width="19" style="32" customWidth="1"/>
    <col min="12810" max="12811" width="10.140625" style="32" customWidth="1"/>
    <col min="12812" max="12813" width="19" style="32" customWidth="1"/>
    <col min="12814" max="12814" width="12.85546875" style="32" customWidth="1"/>
    <col min="12815" max="12821" width="13.42578125" style="32" customWidth="1"/>
    <col min="12822" max="13063" width="8.85546875" style="32"/>
    <col min="13064" max="13064" width="5.42578125" style="32" customWidth="1"/>
    <col min="13065" max="13065" width="19" style="32" customWidth="1"/>
    <col min="13066" max="13067" width="10.140625" style="32" customWidth="1"/>
    <col min="13068" max="13069" width="19" style="32" customWidth="1"/>
    <col min="13070" max="13070" width="12.85546875" style="32" customWidth="1"/>
    <col min="13071" max="13077" width="13.42578125" style="32" customWidth="1"/>
    <col min="13078" max="13319" width="8.85546875" style="32"/>
    <col min="13320" max="13320" width="5.42578125" style="32" customWidth="1"/>
    <col min="13321" max="13321" width="19" style="32" customWidth="1"/>
    <col min="13322" max="13323" width="10.140625" style="32" customWidth="1"/>
    <col min="13324" max="13325" width="19" style="32" customWidth="1"/>
    <col min="13326" max="13326" width="12.85546875" style="32" customWidth="1"/>
    <col min="13327" max="13333" width="13.42578125" style="32" customWidth="1"/>
    <col min="13334" max="13575" width="8.85546875" style="32"/>
    <col min="13576" max="13576" width="5.42578125" style="32" customWidth="1"/>
    <col min="13577" max="13577" width="19" style="32" customWidth="1"/>
    <col min="13578" max="13579" width="10.140625" style="32" customWidth="1"/>
    <col min="13580" max="13581" width="19" style="32" customWidth="1"/>
    <col min="13582" max="13582" width="12.85546875" style="32" customWidth="1"/>
    <col min="13583" max="13589" width="13.42578125" style="32" customWidth="1"/>
    <col min="13590" max="13831" width="8.85546875" style="32"/>
    <col min="13832" max="13832" width="5.42578125" style="32" customWidth="1"/>
    <col min="13833" max="13833" width="19" style="32" customWidth="1"/>
    <col min="13834" max="13835" width="10.140625" style="32" customWidth="1"/>
    <col min="13836" max="13837" width="19" style="32" customWidth="1"/>
    <col min="13838" max="13838" width="12.85546875" style="32" customWidth="1"/>
    <col min="13839" max="13845" width="13.42578125" style="32" customWidth="1"/>
    <col min="13846" max="14087" width="8.85546875" style="32"/>
    <col min="14088" max="14088" width="5.42578125" style="32" customWidth="1"/>
    <col min="14089" max="14089" width="19" style="32" customWidth="1"/>
    <col min="14090" max="14091" width="10.140625" style="32" customWidth="1"/>
    <col min="14092" max="14093" width="19" style="32" customWidth="1"/>
    <col min="14094" max="14094" width="12.85546875" style="32" customWidth="1"/>
    <col min="14095" max="14101" width="13.42578125" style="32" customWidth="1"/>
    <col min="14102" max="14343" width="8.85546875" style="32"/>
    <col min="14344" max="14344" width="5.42578125" style="32" customWidth="1"/>
    <col min="14345" max="14345" width="19" style="32" customWidth="1"/>
    <col min="14346" max="14347" width="10.140625" style="32" customWidth="1"/>
    <col min="14348" max="14349" width="19" style="32" customWidth="1"/>
    <col min="14350" max="14350" width="12.85546875" style="32" customWidth="1"/>
    <col min="14351" max="14357" width="13.42578125" style="32" customWidth="1"/>
    <col min="14358" max="14599" width="8.85546875" style="32"/>
    <col min="14600" max="14600" width="5.42578125" style="32" customWidth="1"/>
    <col min="14601" max="14601" width="19" style="32" customWidth="1"/>
    <col min="14602" max="14603" width="10.140625" style="32" customWidth="1"/>
    <col min="14604" max="14605" width="19" style="32" customWidth="1"/>
    <col min="14606" max="14606" width="12.85546875" style="32" customWidth="1"/>
    <col min="14607" max="14613" width="13.42578125" style="32" customWidth="1"/>
    <col min="14614" max="14855" width="8.85546875" style="32"/>
    <col min="14856" max="14856" width="5.42578125" style="32" customWidth="1"/>
    <col min="14857" max="14857" width="19" style="32" customWidth="1"/>
    <col min="14858" max="14859" width="10.140625" style="32" customWidth="1"/>
    <col min="14860" max="14861" width="19" style="32" customWidth="1"/>
    <col min="14862" max="14862" width="12.85546875" style="32" customWidth="1"/>
    <col min="14863" max="14869" width="13.42578125" style="32" customWidth="1"/>
    <col min="14870" max="15111" width="8.85546875" style="32"/>
    <col min="15112" max="15112" width="5.42578125" style="32" customWidth="1"/>
    <col min="15113" max="15113" width="19" style="32" customWidth="1"/>
    <col min="15114" max="15115" width="10.140625" style="32" customWidth="1"/>
    <col min="15116" max="15117" width="19" style="32" customWidth="1"/>
    <col min="15118" max="15118" width="12.85546875" style="32" customWidth="1"/>
    <col min="15119" max="15125" width="13.42578125" style="32" customWidth="1"/>
    <col min="15126" max="15367" width="8.85546875" style="32"/>
    <col min="15368" max="15368" width="5.42578125" style="32" customWidth="1"/>
    <col min="15369" max="15369" width="19" style="32" customWidth="1"/>
    <col min="15370" max="15371" width="10.140625" style="32" customWidth="1"/>
    <col min="15372" max="15373" width="19" style="32" customWidth="1"/>
    <col min="15374" max="15374" width="12.85546875" style="32" customWidth="1"/>
    <col min="15375" max="15381" width="13.42578125" style="32" customWidth="1"/>
    <col min="15382" max="15623" width="8.85546875" style="32"/>
    <col min="15624" max="15624" width="5.42578125" style="32" customWidth="1"/>
    <col min="15625" max="15625" width="19" style="32" customWidth="1"/>
    <col min="15626" max="15627" width="10.140625" style="32" customWidth="1"/>
    <col min="15628" max="15629" width="19" style="32" customWidth="1"/>
    <col min="15630" max="15630" width="12.85546875" style="32" customWidth="1"/>
    <col min="15631" max="15637" width="13.42578125" style="32" customWidth="1"/>
    <col min="15638" max="15879" width="8.85546875" style="32"/>
    <col min="15880" max="15880" width="5.42578125" style="32" customWidth="1"/>
    <col min="15881" max="15881" width="19" style="32" customWidth="1"/>
    <col min="15882" max="15883" width="10.140625" style="32" customWidth="1"/>
    <col min="15884" max="15885" width="19" style="32" customWidth="1"/>
    <col min="15886" max="15886" width="12.85546875" style="32" customWidth="1"/>
    <col min="15887" max="15893" width="13.42578125" style="32" customWidth="1"/>
    <col min="15894" max="16135" width="8.85546875" style="32"/>
    <col min="16136" max="16136" width="5.42578125" style="32" customWidth="1"/>
    <col min="16137" max="16137" width="19" style="32" customWidth="1"/>
    <col min="16138" max="16139" width="10.140625" style="32" customWidth="1"/>
    <col min="16140" max="16141" width="19" style="32" customWidth="1"/>
    <col min="16142" max="16142" width="12.85546875" style="32" customWidth="1"/>
    <col min="16143" max="16149" width="13.42578125" style="32" customWidth="1"/>
    <col min="16150" max="16384" width="8.85546875" style="32"/>
  </cols>
  <sheetData>
    <row r="1" spans="1:22" s="12" customFormat="1" ht="27.75" x14ac:dyDescent="0.4">
      <c r="B1" s="1"/>
      <c r="C1" s="2"/>
      <c r="D1" s="3"/>
      <c r="E1" s="4"/>
      <c r="F1" s="5"/>
      <c r="G1" s="3"/>
      <c r="H1" s="6"/>
      <c r="I1" s="7"/>
      <c r="J1" s="54"/>
      <c r="K1" s="54"/>
      <c r="L1" s="54"/>
      <c r="M1" s="54"/>
      <c r="N1" s="54"/>
      <c r="O1" s="8"/>
      <c r="P1" s="54" t="s">
        <v>179</v>
      </c>
      <c r="Q1" s="54"/>
      <c r="R1" s="54"/>
      <c r="S1" s="54"/>
      <c r="T1" s="54"/>
      <c r="U1" s="8"/>
      <c r="V1" s="53">
        <v>19</v>
      </c>
    </row>
    <row r="2" spans="1:22" s="12" customFormat="1" ht="27.75" x14ac:dyDescent="0.4">
      <c r="B2" s="1"/>
      <c r="C2" s="2"/>
      <c r="D2" s="3"/>
      <c r="E2" s="4"/>
      <c r="F2" s="5"/>
      <c r="G2" s="3"/>
      <c r="H2" s="6"/>
      <c r="I2" s="7"/>
      <c r="J2" s="54"/>
      <c r="K2" s="54"/>
      <c r="L2" s="54"/>
      <c r="M2" s="54"/>
      <c r="N2" s="54"/>
      <c r="O2" s="8"/>
      <c r="P2" s="54" t="s">
        <v>180</v>
      </c>
      <c r="Q2" s="54"/>
      <c r="R2" s="54"/>
      <c r="S2" s="54"/>
      <c r="T2" s="54"/>
      <c r="U2" s="8"/>
      <c r="V2" s="53"/>
    </row>
    <row r="3" spans="1:22" s="12" customFormat="1" ht="27.75" x14ac:dyDescent="0.4">
      <c r="B3" s="1"/>
      <c r="C3" s="2"/>
      <c r="D3" s="3"/>
      <c r="E3" s="4"/>
      <c r="F3" s="5"/>
      <c r="G3" s="3"/>
      <c r="H3" s="6"/>
      <c r="I3" s="7"/>
      <c r="J3" s="54"/>
      <c r="K3" s="54"/>
      <c r="L3" s="54"/>
      <c r="M3" s="54"/>
      <c r="N3" s="54"/>
      <c r="O3" s="8"/>
      <c r="P3" s="54" t="s">
        <v>209</v>
      </c>
      <c r="Q3" s="54"/>
      <c r="R3" s="54"/>
      <c r="S3" s="54"/>
      <c r="T3" s="54"/>
      <c r="U3" s="8"/>
      <c r="V3" s="53"/>
    </row>
    <row r="4" spans="1:22" s="12" customFormat="1" x14ac:dyDescent="0.2">
      <c r="B4" s="1"/>
      <c r="C4" s="2"/>
      <c r="D4" s="3"/>
      <c r="E4" s="4"/>
      <c r="F4" s="5"/>
      <c r="G4" s="3"/>
      <c r="H4" s="6"/>
      <c r="I4" s="7"/>
      <c r="J4" s="9"/>
      <c r="K4" s="8"/>
      <c r="L4" s="8"/>
      <c r="M4" s="8"/>
      <c r="N4" s="8"/>
      <c r="O4" s="8"/>
      <c r="P4" s="9"/>
      <c r="Q4" s="8"/>
      <c r="R4" s="8"/>
      <c r="S4" s="8"/>
      <c r="T4" s="8"/>
      <c r="U4" s="8"/>
      <c r="V4" s="53"/>
    </row>
    <row r="5" spans="1:22" s="12" customFormat="1" ht="152.1" customHeight="1" x14ac:dyDescent="0.2">
      <c r="B5" s="57" t="s">
        <v>178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3"/>
    </row>
    <row r="6" spans="1:22" s="12" customFormat="1" ht="36.6" customHeight="1" x14ac:dyDescent="0.2">
      <c r="B6" s="58" t="s">
        <v>17</v>
      </c>
      <c r="C6" s="59"/>
      <c r="D6" s="3"/>
      <c r="E6" s="6"/>
      <c r="F6" s="2"/>
      <c r="G6" s="10"/>
      <c r="H6" s="10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53"/>
    </row>
    <row r="7" spans="1:22" s="12" customFormat="1" ht="26.25" x14ac:dyDescent="0.2">
      <c r="B7" s="60" t="s">
        <v>0</v>
      </c>
      <c r="C7" s="60"/>
      <c r="D7" s="3"/>
      <c r="E7" s="6"/>
      <c r="F7" s="2"/>
      <c r="G7" s="10"/>
      <c r="H7" s="10"/>
      <c r="I7" s="11"/>
      <c r="J7" s="11"/>
      <c r="K7" s="11"/>
      <c r="L7" s="11"/>
      <c r="M7" s="11"/>
      <c r="N7" s="11"/>
      <c r="P7" s="11"/>
      <c r="Q7" s="11"/>
      <c r="R7" s="11"/>
      <c r="S7" s="11"/>
      <c r="T7" s="11"/>
      <c r="V7" s="53"/>
    </row>
    <row r="8" spans="1:22" s="12" customFormat="1" ht="18.75" x14ac:dyDescent="0.2">
      <c r="B8" s="13"/>
      <c r="C8" s="13"/>
      <c r="D8" s="3"/>
      <c r="E8" s="6"/>
      <c r="F8" s="2"/>
      <c r="G8" s="10"/>
      <c r="H8" s="10"/>
      <c r="I8" s="11"/>
      <c r="J8" s="11"/>
      <c r="K8" s="11"/>
      <c r="L8" s="11"/>
      <c r="M8" s="11"/>
      <c r="N8" s="14"/>
      <c r="O8" s="15"/>
      <c r="P8" s="11"/>
      <c r="Q8" s="11"/>
      <c r="R8" s="11"/>
      <c r="S8" s="11"/>
      <c r="T8" s="14" t="s">
        <v>18</v>
      </c>
      <c r="U8" s="15"/>
      <c r="V8" s="53"/>
    </row>
    <row r="9" spans="1:22" s="12" customFormat="1" ht="18" customHeight="1" x14ac:dyDescent="0.2">
      <c r="A9" s="38"/>
      <c r="B9" s="55" t="s">
        <v>1</v>
      </c>
      <c r="C9" s="55" t="s">
        <v>2</v>
      </c>
      <c r="D9" s="55" t="s">
        <v>3</v>
      </c>
      <c r="E9" s="55" t="s">
        <v>4</v>
      </c>
      <c r="F9" s="55" t="s">
        <v>5</v>
      </c>
      <c r="G9" s="55" t="s">
        <v>6</v>
      </c>
      <c r="H9" s="55" t="s">
        <v>7</v>
      </c>
      <c r="I9" s="55" t="s">
        <v>8</v>
      </c>
      <c r="J9" s="55" t="s">
        <v>9</v>
      </c>
      <c r="K9" s="56" t="s">
        <v>10</v>
      </c>
      <c r="L9" s="56"/>
      <c r="M9" s="56"/>
      <c r="N9" s="56"/>
      <c r="O9" s="56"/>
      <c r="P9" s="55" t="s">
        <v>171</v>
      </c>
      <c r="Q9" s="56" t="s">
        <v>10</v>
      </c>
      <c r="R9" s="56"/>
      <c r="S9" s="56"/>
      <c r="T9" s="56"/>
      <c r="U9" s="56"/>
      <c r="V9" s="53"/>
    </row>
    <row r="10" spans="1:22" s="12" customFormat="1" ht="128.25" x14ac:dyDescent="0.2">
      <c r="A10" s="38"/>
      <c r="B10" s="55"/>
      <c r="C10" s="55"/>
      <c r="D10" s="55"/>
      <c r="E10" s="55"/>
      <c r="F10" s="55"/>
      <c r="G10" s="55"/>
      <c r="H10" s="55"/>
      <c r="I10" s="55"/>
      <c r="J10" s="55"/>
      <c r="K10" s="16" t="s">
        <v>11</v>
      </c>
      <c r="L10" s="16" t="s">
        <v>12</v>
      </c>
      <c r="M10" s="16" t="s">
        <v>13</v>
      </c>
      <c r="N10" s="16" t="s">
        <v>14</v>
      </c>
      <c r="O10" s="16" t="s">
        <v>15</v>
      </c>
      <c r="P10" s="55"/>
      <c r="Q10" s="16" t="s">
        <v>11</v>
      </c>
      <c r="R10" s="16" t="s">
        <v>12</v>
      </c>
      <c r="S10" s="16" t="s">
        <v>13</v>
      </c>
      <c r="T10" s="16" t="s">
        <v>14</v>
      </c>
      <c r="U10" s="16" t="s">
        <v>15</v>
      </c>
      <c r="V10" s="53"/>
    </row>
    <row r="11" spans="1:22" s="40" customFormat="1" ht="30.6" customHeight="1" x14ac:dyDescent="0.2">
      <c r="A11" s="39"/>
      <c r="B11" s="17">
        <v>1</v>
      </c>
      <c r="C11" s="18">
        <v>2</v>
      </c>
      <c r="D11" s="18">
        <v>3</v>
      </c>
      <c r="E11" s="19">
        <v>4</v>
      </c>
      <c r="F11" s="18">
        <v>5</v>
      </c>
      <c r="G11" s="18">
        <v>6</v>
      </c>
      <c r="H11" s="19" t="s">
        <v>16</v>
      </c>
      <c r="I11" s="19">
        <v>8</v>
      </c>
      <c r="J11" s="19">
        <v>9</v>
      </c>
      <c r="K11" s="19">
        <v>10</v>
      </c>
      <c r="L11" s="19">
        <v>11</v>
      </c>
      <c r="M11" s="19">
        <v>12</v>
      </c>
      <c r="N11" s="19">
        <v>13</v>
      </c>
      <c r="O11" s="19">
        <v>14</v>
      </c>
      <c r="P11" s="19" t="s">
        <v>172</v>
      </c>
      <c r="Q11" s="19" t="s">
        <v>173</v>
      </c>
      <c r="R11" s="19" t="s">
        <v>174</v>
      </c>
      <c r="S11" s="19" t="s">
        <v>175</v>
      </c>
      <c r="T11" s="19" t="s">
        <v>176</v>
      </c>
      <c r="U11" s="19" t="s">
        <v>177</v>
      </c>
      <c r="V11" s="53"/>
    </row>
    <row r="12" spans="1:22" s="30" customFormat="1" ht="48" customHeight="1" x14ac:dyDescent="0.3">
      <c r="A12" s="29">
        <v>1</v>
      </c>
      <c r="B12" s="20" t="s">
        <v>19</v>
      </c>
      <c r="C12" s="21" t="s">
        <v>138</v>
      </c>
      <c r="D12" s="22" t="s">
        <v>20</v>
      </c>
      <c r="E12" s="22" t="s">
        <v>20</v>
      </c>
      <c r="F12" s="21" t="s">
        <v>20</v>
      </c>
      <c r="G12" s="22"/>
      <c r="H12" s="22" t="s">
        <v>20</v>
      </c>
      <c r="I12" s="23" t="s">
        <v>20</v>
      </c>
      <c r="J12" s="24">
        <f>J13+J23</f>
        <v>661710090</v>
      </c>
      <c r="K12" s="24">
        <f t="shared" ref="K12:O12" si="0">K13+K23</f>
        <v>199362405</v>
      </c>
      <c r="L12" s="24">
        <f t="shared" si="0"/>
        <v>353741194</v>
      </c>
      <c r="M12" s="24">
        <f t="shared" si="0"/>
        <v>0</v>
      </c>
      <c r="N12" s="24">
        <f t="shared" si="0"/>
        <v>108606491</v>
      </c>
      <c r="O12" s="24">
        <f t="shared" si="0"/>
        <v>0</v>
      </c>
      <c r="P12" s="24">
        <f>P13+P23</f>
        <v>4186087</v>
      </c>
      <c r="Q12" s="24">
        <f t="shared" ref="Q12:U12" si="1">Q13+Q23</f>
        <v>1338907</v>
      </c>
      <c r="R12" s="24">
        <f t="shared" si="1"/>
        <v>2847180</v>
      </c>
      <c r="S12" s="24">
        <f t="shared" si="1"/>
        <v>0</v>
      </c>
      <c r="T12" s="24">
        <f t="shared" si="1"/>
        <v>0</v>
      </c>
      <c r="U12" s="24">
        <f t="shared" si="1"/>
        <v>0</v>
      </c>
      <c r="V12" s="53"/>
    </row>
    <row r="13" spans="1:22" s="30" customFormat="1" ht="60" customHeight="1" x14ac:dyDescent="0.3">
      <c r="A13" s="29">
        <v>1</v>
      </c>
      <c r="B13" s="20"/>
      <c r="C13" s="21"/>
      <c r="D13" s="22" t="s">
        <v>20</v>
      </c>
      <c r="E13" s="22" t="s">
        <v>20</v>
      </c>
      <c r="F13" s="21" t="s">
        <v>20</v>
      </c>
      <c r="G13" s="22" t="s">
        <v>21</v>
      </c>
      <c r="H13" s="22" t="s">
        <v>20</v>
      </c>
      <c r="I13" s="23" t="s">
        <v>20</v>
      </c>
      <c r="J13" s="24">
        <f>J14+J16+J18+J20</f>
        <v>20024000</v>
      </c>
      <c r="K13" s="24">
        <f t="shared" ref="K13:O13" si="2">K14+K16+K18+K20</f>
        <v>16564900</v>
      </c>
      <c r="L13" s="24">
        <f t="shared" si="2"/>
        <v>3459100</v>
      </c>
      <c r="M13" s="24">
        <f t="shared" si="2"/>
        <v>0</v>
      </c>
      <c r="N13" s="24">
        <f t="shared" si="2"/>
        <v>0</v>
      </c>
      <c r="O13" s="24">
        <f t="shared" si="2"/>
        <v>0</v>
      </c>
      <c r="P13" s="24">
        <f>P14+P16+P18+P20</f>
        <v>0</v>
      </c>
      <c r="Q13" s="24">
        <f t="shared" ref="Q13:U13" si="3">Q14+Q16+Q18+Q20</f>
        <v>0</v>
      </c>
      <c r="R13" s="24">
        <f t="shared" si="3"/>
        <v>0</v>
      </c>
      <c r="S13" s="24">
        <f t="shared" si="3"/>
        <v>0</v>
      </c>
      <c r="T13" s="24">
        <f t="shared" si="3"/>
        <v>0</v>
      </c>
      <c r="U13" s="24">
        <f t="shared" si="3"/>
        <v>0</v>
      </c>
      <c r="V13" s="53"/>
    </row>
    <row r="14" spans="1:22" s="30" customFormat="1" ht="138" customHeight="1" x14ac:dyDescent="0.3">
      <c r="A14" s="29">
        <v>1</v>
      </c>
      <c r="B14" s="20" t="s">
        <v>22</v>
      </c>
      <c r="C14" s="21" t="s">
        <v>184</v>
      </c>
      <c r="D14" s="22" t="s">
        <v>23</v>
      </c>
      <c r="E14" s="22" t="s">
        <v>20</v>
      </c>
      <c r="F14" s="21" t="s">
        <v>20</v>
      </c>
      <c r="G14" s="22" t="s">
        <v>21</v>
      </c>
      <c r="H14" s="22">
        <v>2026</v>
      </c>
      <c r="I14" s="25">
        <v>37562284</v>
      </c>
      <c r="J14" s="24">
        <f>J15</f>
        <v>11133700</v>
      </c>
      <c r="K14" s="24">
        <f t="shared" ref="K14:U14" si="4">K15</f>
        <v>11133700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0</v>
      </c>
      <c r="P14" s="24">
        <f>P15</f>
        <v>0</v>
      </c>
      <c r="Q14" s="24">
        <f t="shared" si="4"/>
        <v>0</v>
      </c>
      <c r="R14" s="24">
        <f t="shared" si="4"/>
        <v>0</v>
      </c>
      <c r="S14" s="24">
        <f t="shared" si="4"/>
        <v>0</v>
      </c>
      <c r="T14" s="24">
        <f t="shared" si="4"/>
        <v>0</v>
      </c>
      <c r="U14" s="24">
        <f t="shared" si="4"/>
        <v>0</v>
      </c>
      <c r="V14" s="53"/>
    </row>
    <row r="15" spans="1:22" s="30" customFormat="1" ht="223.5" customHeight="1" x14ac:dyDescent="0.3">
      <c r="A15" s="29">
        <v>0</v>
      </c>
      <c r="B15" s="20" t="s">
        <v>20</v>
      </c>
      <c r="C15" s="21"/>
      <c r="D15" s="22" t="s">
        <v>20</v>
      </c>
      <c r="E15" s="22" t="s">
        <v>25</v>
      </c>
      <c r="F15" s="26" t="s">
        <v>26</v>
      </c>
      <c r="G15" s="22" t="s">
        <v>21</v>
      </c>
      <c r="H15" s="22" t="s">
        <v>20</v>
      </c>
      <c r="I15" s="23" t="s">
        <v>20</v>
      </c>
      <c r="J15" s="25">
        <v>11133700</v>
      </c>
      <c r="K15" s="25">
        <v>11133700</v>
      </c>
      <c r="L15" s="25">
        <v>0</v>
      </c>
      <c r="M15" s="25">
        <v>0</v>
      </c>
      <c r="N15" s="25">
        <v>0</v>
      </c>
      <c r="O15" s="25">
        <v>0</v>
      </c>
      <c r="P15" s="25"/>
      <c r="Q15" s="25"/>
      <c r="R15" s="25"/>
      <c r="S15" s="25"/>
      <c r="T15" s="25"/>
      <c r="U15" s="25"/>
      <c r="V15" s="53"/>
    </row>
    <row r="16" spans="1:22" s="30" customFormat="1" ht="157.5" customHeight="1" x14ac:dyDescent="0.3">
      <c r="A16" s="29">
        <v>1</v>
      </c>
      <c r="B16" s="20" t="s">
        <v>27</v>
      </c>
      <c r="C16" s="21" t="s">
        <v>142</v>
      </c>
      <c r="D16" s="22" t="s">
        <v>28</v>
      </c>
      <c r="E16" s="22" t="s">
        <v>20</v>
      </c>
      <c r="F16" s="26" t="s">
        <v>20</v>
      </c>
      <c r="G16" s="22" t="s">
        <v>21</v>
      </c>
      <c r="H16" s="22" t="s">
        <v>29</v>
      </c>
      <c r="I16" s="25">
        <v>1255808</v>
      </c>
      <c r="J16" s="24">
        <f>J17</f>
        <v>376900</v>
      </c>
      <c r="K16" s="24">
        <f t="shared" ref="K16:U16" si="5">K17</f>
        <v>376900</v>
      </c>
      <c r="L16" s="24">
        <f t="shared" si="5"/>
        <v>0</v>
      </c>
      <c r="M16" s="24">
        <f t="shared" si="5"/>
        <v>0</v>
      </c>
      <c r="N16" s="24">
        <f t="shared" si="5"/>
        <v>0</v>
      </c>
      <c r="O16" s="24">
        <f t="shared" si="5"/>
        <v>0</v>
      </c>
      <c r="P16" s="24">
        <f>P17</f>
        <v>0</v>
      </c>
      <c r="Q16" s="24">
        <f t="shared" si="5"/>
        <v>0</v>
      </c>
      <c r="R16" s="24">
        <f t="shared" si="5"/>
        <v>0</v>
      </c>
      <c r="S16" s="24">
        <f t="shared" si="5"/>
        <v>0</v>
      </c>
      <c r="T16" s="24">
        <f t="shared" si="5"/>
        <v>0</v>
      </c>
      <c r="U16" s="24">
        <f t="shared" si="5"/>
        <v>0</v>
      </c>
      <c r="V16" s="53"/>
    </row>
    <row r="17" spans="1:22" s="30" customFormat="1" ht="168.95" customHeight="1" x14ac:dyDescent="0.3">
      <c r="A17" s="29">
        <v>0</v>
      </c>
      <c r="B17" s="20" t="s">
        <v>20</v>
      </c>
      <c r="C17" s="21"/>
      <c r="D17" s="22" t="s">
        <v>20</v>
      </c>
      <c r="E17" s="22" t="s">
        <v>30</v>
      </c>
      <c r="F17" s="26" t="s">
        <v>31</v>
      </c>
      <c r="G17" s="22" t="s">
        <v>21</v>
      </c>
      <c r="H17" s="22" t="s">
        <v>20</v>
      </c>
      <c r="I17" s="23" t="s">
        <v>20</v>
      </c>
      <c r="J17" s="25">
        <v>376900</v>
      </c>
      <c r="K17" s="25">
        <v>376900</v>
      </c>
      <c r="L17" s="25">
        <v>0</v>
      </c>
      <c r="M17" s="25">
        <v>0</v>
      </c>
      <c r="N17" s="25">
        <v>0</v>
      </c>
      <c r="O17" s="25">
        <v>0</v>
      </c>
      <c r="P17" s="25"/>
      <c r="Q17" s="25"/>
      <c r="R17" s="25"/>
      <c r="S17" s="25"/>
      <c r="T17" s="25"/>
      <c r="U17" s="25"/>
      <c r="V17" s="53"/>
    </row>
    <row r="18" spans="1:22" s="30" customFormat="1" ht="123.95" customHeight="1" x14ac:dyDescent="0.3">
      <c r="A18" s="29">
        <v>1</v>
      </c>
      <c r="B18" s="20" t="s">
        <v>32</v>
      </c>
      <c r="C18" s="21" t="s">
        <v>33</v>
      </c>
      <c r="D18" s="22" t="s">
        <v>34</v>
      </c>
      <c r="E18" s="22" t="s">
        <v>20</v>
      </c>
      <c r="F18" s="26" t="s">
        <v>20</v>
      </c>
      <c r="G18" s="22" t="s">
        <v>21</v>
      </c>
      <c r="H18" s="22" t="s">
        <v>29</v>
      </c>
      <c r="I18" s="25">
        <v>2188707</v>
      </c>
      <c r="J18" s="24">
        <f>J19</f>
        <v>674300</v>
      </c>
      <c r="K18" s="24">
        <f t="shared" ref="K18:U18" si="6">K19</f>
        <v>674300</v>
      </c>
      <c r="L18" s="24">
        <f t="shared" si="6"/>
        <v>0</v>
      </c>
      <c r="M18" s="24">
        <f t="shared" si="6"/>
        <v>0</v>
      </c>
      <c r="N18" s="24">
        <f t="shared" si="6"/>
        <v>0</v>
      </c>
      <c r="O18" s="24">
        <f t="shared" si="6"/>
        <v>0</v>
      </c>
      <c r="P18" s="24">
        <f>P19</f>
        <v>0</v>
      </c>
      <c r="Q18" s="24">
        <f t="shared" si="6"/>
        <v>0</v>
      </c>
      <c r="R18" s="24">
        <f t="shared" si="6"/>
        <v>0</v>
      </c>
      <c r="S18" s="24">
        <f t="shared" si="6"/>
        <v>0</v>
      </c>
      <c r="T18" s="24">
        <f t="shared" si="6"/>
        <v>0</v>
      </c>
      <c r="U18" s="24">
        <f t="shared" si="6"/>
        <v>0</v>
      </c>
      <c r="V18" s="63">
        <v>20</v>
      </c>
    </row>
    <row r="19" spans="1:22" s="30" customFormat="1" ht="183.6" customHeight="1" x14ac:dyDescent="0.3">
      <c r="A19" s="29">
        <v>0</v>
      </c>
      <c r="B19" s="20" t="s">
        <v>20</v>
      </c>
      <c r="C19" s="21"/>
      <c r="D19" s="22" t="s">
        <v>20</v>
      </c>
      <c r="E19" s="22" t="s">
        <v>30</v>
      </c>
      <c r="F19" s="26" t="s">
        <v>31</v>
      </c>
      <c r="G19" s="22" t="s">
        <v>21</v>
      </c>
      <c r="H19" s="22" t="s">
        <v>20</v>
      </c>
      <c r="I19" s="23" t="s">
        <v>20</v>
      </c>
      <c r="J19" s="25">
        <v>674300</v>
      </c>
      <c r="K19" s="25">
        <v>674300</v>
      </c>
      <c r="L19" s="25">
        <v>0</v>
      </c>
      <c r="M19" s="25">
        <v>0</v>
      </c>
      <c r="N19" s="25">
        <v>0</v>
      </c>
      <c r="O19" s="25">
        <v>0</v>
      </c>
      <c r="P19" s="25"/>
      <c r="Q19" s="25"/>
      <c r="R19" s="25"/>
      <c r="S19" s="25"/>
      <c r="T19" s="25"/>
      <c r="U19" s="25"/>
      <c r="V19" s="63"/>
    </row>
    <row r="20" spans="1:22" s="30" customFormat="1" ht="116.1" customHeight="1" x14ac:dyDescent="0.3">
      <c r="A20" s="29">
        <v>1</v>
      </c>
      <c r="B20" s="20" t="s">
        <v>35</v>
      </c>
      <c r="C20" s="21" t="s">
        <v>36</v>
      </c>
      <c r="D20" s="22" t="s">
        <v>37</v>
      </c>
      <c r="E20" s="22" t="s">
        <v>20</v>
      </c>
      <c r="F20" s="26" t="s">
        <v>20</v>
      </c>
      <c r="G20" s="22" t="s">
        <v>21</v>
      </c>
      <c r="H20" s="22" t="s">
        <v>38</v>
      </c>
      <c r="I20" s="25">
        <v>58518301</v>
      </c>
      <c r="J20" s="24">
        <f>J21+J22</f>
        <v>7839100</v>
      </c>
      <c r="K20" s="24">
        <f t="shared" ref="K20:O20" si="7">K21+K22</f>
        <v>4380000</v>
      </c>
      <c r="L20" s="24">
        <f t="shared" si="7"/>
        <v>3459100</v>
      </c>
      <c r="M20" s="24">
        <f t="shared" si="7"/>
        <v>0</v>
      </c>
      <c r="N20" s="24">
        <f t="shared" si="7"/>
        <v>0</v>
      </c>
      <c r="O20" s="24">
        <f t="shared" si="7"/>
        <v>0</v>
      </c>
      <c r="P20" s="24">
        <f>P21+P22</f>
        <v>0</v>
      </c>
      <c r="Q20" s="24">
        <f t="shared" ref="Q20:U20" si="8">Q21+Q22</f>
        <v>0</v>
      </c>
      <c r="R20" s="24">
        <f t="shared" si="8"/>
        <v>0</v>
      </c>
      <c r="S20" s="24">
        <f t="shared" si="8"/>
        <v>0</v>
      </c>
      <c r="T20" s="24">
        <f t="shared" si="8"/>
        <v>0</v>
      </c>
      <c r="U20" s="24">
        <f t="shared" si="8"/>
        <v>0</v>
      </c>
      <c r="V20" s="63"/>
    </row>
    <row r="21" spans="1:22" s="30" customFormat="1" ht="122.45" customHeight="1" x14ac:dyDescent="0.3">
      <c r="A21" s="29">
        <v>0</v>
      </c>
      <c r="B21" s="20" t="s">
        <v>20</v>
      </c>
      <c r="C21" s="21"/>
      <c r="D21" s="22" t="s">
        <v>20</v>
      </c>
      <c r="E21" s="22" t="s">
        <v>39</v>
      </c>
      <c r="F21" s="26" t="s">
        <v>40</v>
      </c>
      <c r="G21" s="22" t="s">
        <v>21</v>
      </c>
      <c r="H21" s="22" t="s">
        <v>20</v>
      </c>
      <c r="I21" s="23" t="s">
        <v>20</v>
      </c>
      <c r="J21" s="25">
        <v>4380000</v>
      </c>
      <c r="K21" s="25">
        <v>4380000</v>
      </c>
      <c r="L21" s="25">
        <v>0</v>
      </c>
      <c r="M21" s="25">
        <v>0</v>
      </c>
      <c r="N21" s="25">
        <v>0</v>
      </c>
      <c r="O21" s="25">
        <v>0</v>
      </c>
      <c r="P21" s="25">
        <f>Q21+R21</f>
        <v>0</v>
      </c>
      <c r="Q21" s="25"/>
      <c r="R21" s="25"/>
      <c r="S21" s="25"/>
      <c r="T21" s="25"/>
      <c r="U21" s="25"/>
      <c r="V21" s="63"/>
    </row>
    <row r="22" spans="1:22" s="30" customFormat="1" ht="110.1" customHeight="1" x14ac:dyDescent="0.3">
      <c r="A22" s="29"/>
      <c r="B22" s="20" t="s">
        <v>20</v>
      </c>
      <c r="C22" s="21"/>
      <c r="D22" s="22" t="s">
        <v>20</v>
      </c>
      <c r="E22" s="27" t="s">
        <v>157</v>
      </c>
      <c r="F22" s="26" t="s">
        <v>158</v>
      </c>
      <c r="G22" s="22" t="s">
        <v>21</v>
      </c>
      <c r="H22" s="22" t="s">
        <v>20</v>
      </c>
      <c r="I22" s="23" t="s">
        <v>20</v>
      </c>
      <c r="J22" s="25">
        <f>K22+L22</f>
        <v>3459100</v>
      </c>
      <c r="K22" s="25"/>
      <c r="L22" s="25">
        <v>3459100</v>
      </c>
      <c r="M22" s="25"/>
      <c r="N22" s="25"/>
      <c r="O22" s="25"/>
      <c r="P22" s="25">
        <f>Q22+R22</f>
        <v>0</v>
      </c>
      <c r="Q22" s="25"/>
      <c r="R22" s="25"/>
      <c r="S22" s="25"/>
      <c r="T22" s="25"/>
      <c r="U22" s="25"/>
      <c r="V22" s="63"/>
    </row>
    <row r="23" spans="1:22" s="30" customFormat="1" ht="75" x14ac:dyDescent="0.3">
      <c r="A23" s="29">
        <v>1</v>
      </c>
      <c r="B23" s="20"/>
      <c r="C23" s="21"/>
      <c r="D23" s="22" t="s">
        <v>20</v>
      </c>
      <c r="E23" s="22" t="s">
        <v>20</v>
      </c>
      <c r="F23" s="26" t="s">
        <v>20</v>
      </c>
      <c r="G23" s="22" t="s">
        <v>115</v>
      </c>
      <c r="H23" s="22" t="s">
        <v>20</v>
      </c>
      <c r="I23" s="23" t="s">
        <v>20</v>
      </c>
      <c r="J23" s="24">
        <f t="shared" ref="J23:O23" si="9">J24+J27+J30+J47+J49+J33+J36+J38+J41+J44+J51</f>
        <v>641686090</v>
      </c>
      <c r="K23" s="24">
        <f t="shared" si="9"/>
        <v>182797505</v>
      </c>
      <c r="L23" s="24">
        <f t="shared" si="9"/>
        <v>350282094</v>
      </c>
      <c r="M23" s="24">
        <f t="shared" si="9"/>
        <v>0</v>
      </c>
      <c r="N23" s="24">
        <f t="shared" si="9"/>
        <v>108606491</v>
      </c>
      <c r="O23" s="24">
        <f t="shared" si="9"/>
        <v>0</v>
      </c>
      <c r="P23" s="24">
        <f t="shared" ref="P23:U23" si="10">P24+P27+P30+P47+P49+P33+P36+P38+P41+P44+P51</f>
        <v>4186087</v>
      </c>
      <c r="Q23" s="24">
        <f t="shared" si="10"/>
        <v>1338907</v>
      </c>
      <c r="R23" s="24">
        <f t="shared" si="10"/>
        <v>2847180</v>
      </c>
      <c r="S23" s="24">
        <f t="shared" si="10"/>
        <v>0</v>
      </c>
      <c r="T23" s="24">
        <f t="shared" si="10"/>
        <v>0</v>
      </c>
      <c r="U23" s="24">
        <f t="shared" si="10"/>
        <v>0</v>
      </c>
      <c r="V23" s="63"/>
    </row>
    <row r="24" spans="1:22" s="30" customFormat="1" ht="111.6" customHeight="1" x14ac:dyDescent="0.3">
      <c r="A24" s="29">
        <v>1</v>
      </c>
      <c r="B24" s="28" t="s">
        <v>143</v>
      </c>
      <c r="C24" s="21" t="s">
        <v>185</v>
      </c>
      <c r="D24" s="22" t="s">
        <v>121</v>
      </c>
      <c r="E24" s="22" t="s">
        <v>20</v>
      </c>
      <c r="F24" s="26" t="s">
        <v>20</v>
      </c>
      <c r="G24" s="22" t="s">
        <v>115</v>
      </c>
      <c r="H24" s="22" t="s">
        <v>122</v>
      </c>
      <c r="I24" s="25">
        <v>57740868</v>
      </c>
      <c r="J24" s="24">
        <f>J25+J26</f>
        <v>7052849</v>
      </c>
      <c r="K24" s="24">
        <f t="shared" ref="K24:O24" si="11">K25+K26</f>
        <v>3736138</v>
      </c>
      <c r="L24" s="24">
        <f t="shared" si="11"/>
        <v>3316711</v>
      </c>
      <c r="M24" s="24">
        <f t="shared" si="11"/>
        <v>0</v>
      </c>
      <c r="N24" s="24">
        <f t="shared" si="11"/>
        <v>0</v>
      </c>
      <c r="O24" s="24">
        <f t="shared" si="11"/>
        <v>0</v>
      </c>
      <c r="P24" s="24">
        <f>P25+P26</f>
        <v>0</v>
      </c>
      <c r="Q24" s="24">
        <f t="shared" ref="Q24:U24" si="12">Q25+Q26</f>
        <v>0</v>
      </c>
      <c r="R24" s="24">
        <f t="shared" si="12"/>
        <v>0</v>
      </c>
      <c r="S24" s="24">
        <f t="shared" si="12"/>
        <v>0</v>
      </c>
      <c r="T24" s="24">
        <f t="shared" si="12"/>
        <v>0</v>
      </c>
      <c r="U24" s="24">
        <f t="shared" si="12"/>
        <v>0</v>
      </c>
      <c r="V24" s="63"/>
    </row>
    <row r="25" spans="1:22" s="30" customFormat="1" ht="190.5" customHeight="1" x14ac:dyDescent="0.3">
      <c r="A25" s="29">
        <v>0</v>
      </c>
      <c r="B25" s="20" t="s">
        <v>20</v>
      </c>
      <c r="C25" s="21"/>
      <c r="D25" s="22" t="s">
        <v>20</v>
      </c>
      <c r="E25" s="22" t="s">
        <v>123</v>
      </c>
      <c r="F25" s="26" t="s">
        <v>154</v>
      </c>
      <c r="G25" s="22" t="s">
        <v>115</v>
      </c>
      <c r="H25" s="22" t="s">
        <v>20</v>
      </c>
      <c r="I25" s="23" t="s">
        <v>20</v>
      </c>
      <c r="J25" s="25">
        <v>3736138</v>
      </c>
      <c r="K25" s="25">
        <v>3736138</v>
      </c>
      <c r="L25" s="25">
        <v>0</v>
      </c>
      <c r="M25" s="25">
        <v>0</v>
      </c>
      <c r="N25" s="25">
        <v>0</v>
      </c>
      <c r="O25" s="25">
        <v>0</v>
      </c>
      <c r="P25" s="25">
        <f>Q25+R25+S25+T25+U25</f>
        <v>0</v>
      </c>
      <c r="Q25" s="25"/>
      <c r="R25" s="25"/>
      <c r="S25" s="25"/>
      <c r="T25" s="25"/>
      <c r="U25" s="25"/>
      <c r="V25" s="63"/>
    </row>
    <row r="26" spans="1:22" s="30" customFormat="1" ht="157.5" x14ac:dyDescent="0.3">
      <c r="A26" s="29"/>
      <c r="B26" s="20" t="s">
        <v>20</v>
      </c>
      <c r="C26" s="21"/>
      <c r="D26" s="22" t="s">
        <v>20</v>
      </c>
      <c r="E26" s="22">
        <v>1511262</v>
      </c>
      <c r="F26" s="26" t="s">
        <v>156</v>
      </c>
      <c r="G26" s="22" t="s">
        <v>115</v>
      </c>
      <c r="H26" s="22" t="s">
        <v>20</v>
      </c>
      <c r="I26" s="23" t="s">
        <v>20</v>
      </c>
      <c r="J26" s="25">
        <f>K26+L26+M26+N26+O26</f>
        <v>3316711</v>
      </c>
      <c r="K26" s="25"/>
      <c r="L26" s="25">
        <v>3316711</v>
      </c>
      <c r="M26" s="25"/>
      <c r="N26" s="25"/>
      <c r="O26" s="25"/>
      <c r="P26" s="25">
        <f>Q26+R26+S26+T26+U26</f>
        <v>0</v>
      </c>
      <c r="Q26" s="25"/>
      <c r="R26" s="25"/>
      <c r="S26" s="25"/>
      <c r="T26" s="25"/>
      <c r="U26" s="25"/>
      <c r="V26" s="63">
        <v>21</v>
      </c>
    </row>
    <row r="27" spans="1:22" s="30" customFormat="1" ht="105.95" customHeight="1" x14ac:dyDescent="0.3">
      <c r="A27" s="29">
        <v>1</v>
      </c>
      <c r="B27" s="28" t="s">
        <v>144</v>
      </c>
      <c r="C27" s="21" t="s">
        <v>186</v>
      </c>
      <c r="D27" s="22" t="s">
        <v>124</v>
      </c>
      <c r="E27" s="22" t="s">
        <v>20</v>
      </c>
      <c r="F27" s="26" t="s">
        <v>20</v>
      </c>
      <c r="G27" s="22" t="s">
        <v>115</v>
      </c>
      <c r="H27" s="22" t="s">
        <v>122</v>
      </c>
      <c r="I27" s="25">
        <v>74258573</v>
      </c>
      <c r="J27" s="24">
        <f>J28+J29</f>
        <v>14768842</v>
      </c>
      <c r="K27" s="24">
        <f t="shared" ref="K27:O27" si="13">K28+K29</f>
        <v>10498350</v>
      </c>
      <c r="L27" s="24">
        <f t="shared" si="13"/>
        <v>4270492</v>
      </c>
      <c r="M27" s="24">
        <f t="shared" si="13"/>
        <v>0</v>
      </c>
      <c r="N27" s="24">
        <f t="shared" si="13"/>
        <v>0</v>
      </c>
      <c r="O27" s="24">
        <f t="shared" si="13"/>
        <v>0</v>
      </c>
      <c r="P27" s="24">
        <f>P28+P29</f>
        <v>794763</v>
      </c>
      <c r="Q27" s="24">
        <f t="shared" ref="Q27:U27" si="14">Q28+Q29</f>
        <v>254589</v>
      </c>
      <c r="R27" s="24">
        <f t="shared" si="14"/>
        <v>540174</v>
      </c>
      <c r="S27" s="24">
        <f t="shared" si="14"/>
        <v>0</v>
      </c>
      <c r="T27" s="24">
        <f t="shared" si="14"/>
        <v>0</v>
      </c>
      <c r="U27" s="24">
        <f t="shared" si="14"/>
        <v>0</v>
      </c>
      <c r="V27" s="63"/>
    </row>
    <row r="28" spans="1:22" s="30" customFormat="1" ht="157.5" x14ac:dyDescent="0.3">
      <c r="A28" s="29">
        <v>0</v>
      </c>
      <c r="B28" s="20" t="s">
        <v>20</v>
      </c>
      <c r="C28" s="21"/>
      <c r="D28" s="22" t="s">
        <v>20</v>
      </c>
      <c r="E28" s="22" t="s">
        <v>123</v>
      </c>
      <c r="F28" s="26" t="s">
        <v>154</v>
      </c>
      <c r="G28" s="22" t="s">
        <v>115</v>
      </c>
      <c r="H28" s="22" t="s">
        <v>20</v>
      </c>
      <c r="I28" s="23" t="s">
        <v>20</v>
      </c>
      <c r="J28" s="25">
        <v>10498350</v>
      </c>
      <c r="K28" s="25">
        <v>10498350</v>
      </c>
      <c r="L28" s="25">
        <v>0</v>
      </c>
      <c r="M28" s="25">
        <v>0</v>
      </c>
      <c r="N28" s="25">
        <v>0</v>
      </c>
      <c r="O28" s="25">
        <v>0</v>
      </c>
      <c r="P28" s="25">
        <f>Q28+R28+S28+T28+U28</f>
        <v>254589</v>
      </c>
      <c r="Q28" s="25">
        <v>254589</v>
      </c>
      <c r="R28" s="25"/>
      <c r="S28" s="25"/>
      <c r="T28" s="25"/>
      <c r="U28" s="25"/>
      <c r="V28" s="63"/>
    </row>
    <row r="29" spans="1:22" s="30" customFormat="1" ht="157.5" x14ac:dyDescent="0.3">
      <c r="A29" s="29"/>
      <c r="B29" s="20" t="s">
        <v>20</v>
      </c>
      <c r="C29" s="21"/>
      <c r="D29" s="22" t="s">
        <v>20</v>
      </c>
      <c r="E29" s="22">
        <v>1511262</v>
      </c>
      <c r="F29" s="26" t="s">
        <v>156</v>
      </c>
      <c r="G29" s="22" t="s">
        <v>115</v>
      </c>
      <c r="H29" s="22" t="s">
        <v>20</v>
      </c>
      <c r="I29" s="23" t="s">
        <v>20</v>
      </c>
      <c r="J29" s="25">
        <f>K29+L29+M29+N29+O29</f>
        <v>4270492</v>
      </c>
      <c r="K29" s="25"/>
      <c r="L29" s="25">
        <v>4270492</v>
      </c>
      <c r="M29" s="25"/>
      <c r="N29" s="25"/>
      <c r="O29" s="25"/>
      <c r="P29" s="25">
        <f>Q29+R29+S29+T29+U29</f>
        <v>540174</v>
      </c>
      <c r="Q29" s="25"/>
      <c r="R29" s="25">
        <v>540174</v>
      </c>
      <c r="S29" s="25"/>
      <c r="T29" s="25"/>
      <c r="U29" s="25"/>
      <c r="V29" s="63"/>
    </row>
    <row r="30" spans="1:22" s="30" customFormat="1" ht="114" customHeight="1" x14ac:dyDescent="0.3">
      <c r="A30" s="29">
        <v>1</v>
      </c>
      <c r="B30" s="28" t="s">
        <v>145</v>
      </c>
      <c r="C30" s="21" t="s">
        <v>187</v>
      </c>
      <c r="D30" s="22" t="s">
        <v>125</v>
      </c>
      <c r="E30" s="22" t="s">
        <v>20</v>
      </c>
      <c r="F30" s="26" t="s">
        <v>20</v>
      </c>
      <c r="G30" s="22" t="s">
        <v>115</v>
      </c>
      <c r="H30" s="22" t="s">
        <v>24</v>
      </c>
      <c r="I30" s="25">
        <v>106453687</v>
      </c>
      <c r="J30" s="24">
        <f>J31+J32</f>
        <v>105533514</v>
      </c>
      <c r="K30" s="24">
        <f t="shared" ref="K30:O30" si="15">K31+K32</f>
        <v>38333514</v>
      </c>
      <c r="L30" s="24">
        <f t="shared" si="15"/>
        <v>67200000</v>
      </c>
      <c r="M30" s="24">
        <f t="shared" si="15"/>
        <v>0</v>
      </c>
      <c r="N30" s="24">
        <f t="shared" si="15"/>
        <v>0</v>
      </c>
      <c r="O30" s="24">
        <f t="shared" si="15"/>
        <v>0</v>
      </c>
      <c r="P30" s="24">
        <f>P31+P32</f>
        <v>0</v>
      </c>
      <c r="Q30" s="24">
        <f t="shared" ref="Q30:U30" si="16">Q31+Q32</f>
        <v>0</v>
      </c>
      <c r="R30" s="24">
        <f t="shared" si="16"/>
        <v>0</v>
      </c>
      <c r="S30" s="24">
        <f t="shared" si="16"/>
        <v>0</v>
      </c>
      <c r="T30" s="24">
        <f t="shared" si="16"/>
        <v>0</v>
      </c>
      <c r="U30" s="24">
        <f t="shared" si="16"/>
        <v>0</v>
      </c>
      <c r="V30" s="63"/>
    </row>
    <row r="31" spans="1:22" s="30" customFormat="1" ht="157.5" x14ac:dyDescent="0.3">
      <c r="A31" s="29">
        <v>0</v>
      </c>
      <c r="B31" s="20" t="s">
        <v>20</v>
      </c>
      <c r="C31" s="21"/>
      <c r="D31" s="22" t="s">
        <v>20</v>
      </c>
      <c r="E31" s="22" t="s">
        <v>123</v>
      </c>
      <c r="F31" s="26" t="s">
        <v>154</v>
      </c>
      <c r="G31" s="22" t="s">
        <v>115</v>
      </c>
      <c r="H31" s="22" t="s">
        <v>20</v>
      </c>
      <c r="I31" s="23" t="s">
        <v>20</v>
      </c>
      <c r="J31" s="25">
        <f>K31</f>
        <v>38333514</v>
      </c>
      <c r="K31" s="25">
        <f>21780000+16553514</f>
        <v>38333514</v>
      </c>
      <c r="L31" s="25">
        <v>0</v>
      </c>
      <c r="M31" s="25">
        <v>0</v>
      </c>
      <c r="N31" s="25">
        <v>0</v>
      </c>
      <c r="O31" s="25">
        <v>0</v>
      </c>
      <c r="P31" s="25">
        <f>Q31</f>
        <v>0</v>
      </c>
      <c r="Q31" s="25"/>
      <c r="R31" s="25"/>
      <c r="S31" s="25"/>
      <c r="T31" s="25"/>
      <c r="U31" s="25"/>
      <c r="V31" s="63"/>
    </row>
    <row r="32" spans="1:22" s="30" customFormat="1" ht="157.5" x14ac:dyDescent="0.3">
      <c r="A32" s="29"/>
      <c r="B32" s="20" t="s">
        <v>20</v>
      </c>
      <c r="C32" s="21"/>
      <c r="D32" s="22" t="s">
        <v>20</v>
      </c>
      <c r="E32" s="22">
        <v>1511262</v>
      </c>
      <c r="F32" s="26" t="s">
        <v>156</v>
      </c>
      <c r="G32" s="22" t="s">
        <v>115</v>
      </c>
      <c r="H32" s="22" t="s">
        <v>20</v>
      </c>
      <c r="I32" s="23" t="s">
        <v>20</v>
      </c>
      <c r="J32" s="25">
        <f>L32</f>
        <v>67200000</v>
      </c>
      <c r="K32" s="25"/>
      <c r="L32" s="25">
        <v>67200000</v>
      </c>
      <c r="M32" s="25"/>
      <c r="N32" s="25"/>
      <c r="O32" s="25"/>
      <c r="P32" s="25">
        <f>R32</f>
        <v>0</v>
      </c>
      <c r="Q32" s="25"/>
      <c r="R32" s="25"/>
      <c r="S32" s="25"/>
      <c r="T32" s="25"/>
      <c r="U32" s="25"/>
      <c r="V32" s="63"/>
    </row>
    <row r="33" spans="1:22" s="30" customFormat="1" ht="124.5" customHeight="1" x14ac:dyDescent="0.3">
      <c r="A33" s="29">
        <v>1</v>
      </c>
      <c r="B33" s="28" t="s">
        <v>146</v>
      </c>
      <c r="C33" s="21" t="s">
        <v>188</v>
      </c>
      <c r="D33" s="22" t="s">
        <v>132</v>
      </c>
      <c r="E33" s="22" t="s">
        <v>20</v>
      </c>
      <c r="F33" s="26" t="s">
        <v>20</v>
      </c>
      <c r="G33" s="22" t="s">
        <v>115</v>
      </c>
      <c r="H33" s="22" t="s">
        <v>24</v>
      </c>
      <c r="I33" s="25">
        <v>163581660</v>
      </c>
      <c r="J33" s="24">
        <f>J34+J35</f>
        <v>162273549</v>
      </c>
      <c r="K33" s="24">
        <f t="shared" ref="K33:O33" si="17">K34+K35</f>
        <v>34077446</v>
      </c>
      <c r="L33" s="24">
        <f t="shared" si="17"/>
        <v>128196103</v>
      </c>
      <c r="M33" s="24">
        <f t="shared" si="17"/>
        <v>0</v>
      </c>
      <c r="N33" s="24">
        <f t="shared" si="17"/>
        <v>0</v>
      </c>
      <c r="O33" s="24">
        <f t="shared" si="17"/>
        <v>0</v>
      </c>
      <c r="P33" s="24">
        <f>P34+P35</f>
        <v>0</v>
      </c>
      <c r="Q33" s="24">
        <f t="shared" ref="Q33:U33" si="18">Q34+Q35</f>
        <v>0</v>
      </c>
      <c r="R33" s="24">
        <f t="shared" si="18"/>
        <v>0</v>
      </c>
      <c r="S33" s="24">
        <f t="shared" si="18"/>
        <v>0</v>
      </c>
      <c r="T33" s="24">
        <f t="shared" si="18"/>
        <v>0</v>
      </c>
      <c r="U33" s="24">
        <f t="shared" si="18"/>
        <v>0</v>
      </c>
      <c r="V33" s="63">
        <v>22</v>
      </c>
    </row>
    <row r="34" spans="1:22" s="30" customFormat="1" ht="157.5" x14ac:dyDescent="0.3">
      <c r="A34" s="29">
        <v>0</v>
      </c>
      <c r="B34" s="20" t="s">
        <v>20</v>
      </c>
      <c r="C34" s="21"/>
      <c r="D34" s="22" t="s">
        <v>20</v>
      </c>
      <c r="E34" s="22" t="s">
        <v>123</v>
      </c>
      <c r="F34" s="26" t="s">
        <v>154</v>
      </c>
      <c r="G34" s="22" t="s">
        <v>115</v>
      </c>
      <c r="H34" s="22" t="s">
        <v>20</v>
      </c>
      <c r="I34" s="23" t="s">
        <v>20</v>
      </c>
      <c r="J34" s="25">
        <f>K34</f>
        <v>34077446</v>
      </c>
      <c r="K34" s="25">
        <f>32465500+1611946</f>
        <v>34077446</v>
      </c>
      <c r="L34" s="25">
        <v>0</v>
      </c>
      <c r="M34" s="25">
        <v>0</v>
      </c>
      <c r="N34" s="25">
        <v>0</v>
      </c>
      <c r="O34" s="25">
        <v>0</v>
      </c>
      <c r="P34" s="25">
        <f>Q34</f>
        <v>0</v>
      </c>
      <c r="Q34" s="25"/>
      <c r="R34" s="25"/>
      <c r="S34" s="25"/>
      <c r="T34" s="25"/>
      <c r="U34" s="25"/>
      <c r="V34" s="63"/>
    </row>
    <row r="35" spans="1:22" s="30" customFormat="1" ht="157.5" x14ac:dyDescent="0.3">
      <c r="A35" s="29"/>
      <c r="B35" s="20" t="s">
        <v>20</v>
      </c>
      <c r="C35" s="21"/>
      <c r="D35" s="22" t="s">
        <v>20</v>
      </c>
      <c r="E35" s="22">
        <v>1511262</v>
      </c>
      <c r="F35" s="26" t="s">
        <v>156</v>
      </c>
      <c r="G35" s="22" t="s">
        <v>115</v>
      </c>
      <c r="H35" s="22" t="s">
        <v>20</v>
      </c>
      <c r="I35" s="23" t="s">
        <v>20</v>
      </c>
      <c r="J35" s="25">
        <f>L35</f>
        <v>128196103</v>
      </c>
      <c r="K35" s="25"/>
      <c r="L35" s="25">
        <v>128196103</v>
      </c>
      <c r="M35" s="25"/>
      <c r="N35" s="25"/>
      <c r="O35" s="25"/>
      <c r="P35" s="25">
        <f>R35</f>
        <v>0</v>
      </c>
      <c r="Q35" s="25"/>
      <c r="R35" s="25"/>
      <c r="S35" s="25"/>
      <c r="T35" s="25"/>
      <c r="U35" s="25"/>
      <c r="V35" s="63"/>
    </row>
    <row r="36" spans="1:22" s="30" customFormat="1" ht="106.5" customHeight="1" x14ac:dyDescent="0.3">
      <c r="A36" s="29">
        <v>1</v>
      </c>
      <c r="B36" s="28" t="s">
        <v>147</v>
      </c>
      <c r="C36" s="21" t="s">
        <v>189</v>
      </c>
      <c r="D36" s="22" t="s">
        <v>133</v>
      </c>
      <c r="E36" s="22" t="s">
        <v>20</v>
      </c>
      <c r="F36" s="26" t="s">
        <v>20</v>
      </c>
      <c r="G36" s="22" t="s">
        <v>115</v>
      </c>
      <c r="H36" s="22" t="s">
        <v>24</v>
      </c>
      <c r="I36" s="25">
        <v>137100000</v>
      </c>
      <c r="J36" s="24">
        <f>J37</f>
        <v>12788375</v>
      </c>
      <c r="K36" s="24">
        <f t="shared" ref="K36:U36" si="19">K37</f>
        <v>12788375</v>
      </c>
      <c r="L36" s="24">
        <f t="shared" si="19"/>
        <v>0</v>
      </c>
      <c r="M36" s="24">
        <f t="shared" si="19"/>
        <v>0</v>
      </c>
      <c r="N36" s="24">
        <f t="shared" si="19"/>
        <v>0</v>
      </c>
      <c r="O36" s="24">
        <f t="shared" si="19"/>
        <v>0</v>
      </c>
      <c r="P36" s="24">
        <f>P37</f>
        <v>0</v>
      </c>
      <c r="Q36" s="24">
        <f t="shared" si="19"/>
        <v>0</v>
      </c>
      <c r="R36" s="24">
        <f t="shared" si="19"/>
        <v>0</v>
      </c>
      <c r="S36" s="24">
        <f t="shared" si="19"/>
        <v>0</v>
      </c>
      <c r="T36" s="24">
        <f t="shared" si="19"/>
        <v>0</v>
      </c>
      <c r="U36" s="24">
        <f t="shared" si="19"/>
        <v>0</v>
      </c>
      <c r="V36" s="63"/>
    </row>
    <row r="37" spans="1:22" s="30" customFormat="1" ht="157.5" x14ac:dyDescent="0.3">
      <c r="A37" s="29">
        <v>0</v>
      </c>
      <c r="B37" s="20" t="s">
        <v>20</v>
      </c>
      <c r="C37" s="21"/>
      <c r="D37" s="22" t="s">
        <v>20</v>
      </c>
      <c r="E37" s="22" t="s">
        <v>123</v>
      </c>
      <c r="F37" s="26" t="s">
        <v>154</v>
      </c>
      <c r="G37" s="22" t="s">
        <v>115</v>
      </c>
      <c r="H37" s="22" t="s">
        <v>20</v>
      </c>
      <c r="I37" s="23" t="s">
        <v>20</v>
      </c>
      <c r="J37" s="25">
        <f>K37</f>
        <v>12788375</v>
      </c>
      <c r="K37" s="25">
        <f>32465500-19677125</f>
        <v>12788375</v>
      </c>
      <c r="L37" s="25">
        <v>0</v>
      </c>
      <c r="M37" s="25">
        <v>0</v>
      </c>
      <c r="N37" s="25">
        <v>0</v>
      </c>
      <c r="O37" s="25">
        <v>0</v>
      </c>
      <c r="P37" s="25">
        <f>Q37</f>
        <v>0</v>
      </c>
      <c r="Q37" s="25"/>
      <c r="R37" s="25"/>
      <c r="S37" s="25"/>
      <c r="T37" s="25"/>
      <c r="U37" s="25"/>
      <c r="V37" s="63"/>
    </row>
    <row r="38" spans="1:22" s="30" customFormat="1" ht="121.5" customHeight="1" x14ac:dyDescent="0.3">
      <c r="A38" s="29">
        <v>1</v>
      </c>
      <c r="B38" s="28" t="s">
        <v>148</v>
      </c>
      <c r="C38" s="21" t="s">
        <v>190</v>
      </c>
      <c r="D38" s="22" t="s">
        <v>134</v>
      </c>
      <c r="E38" s="22" t="s">
        <v>20</v>
      </c>
      <c r="F38" s="26" t="s">
        <v>20</v>
      </c>
      <c r="G38" s="22" t="s">
        <v>115</v>
      </c>
      <c r="H38" s="22" t="s">
        <v>24</v>
      </c>
      <c r="I38" s="25">
        <v>163097553</v>
      </c>
      <c r="J38" s="24">
        <f>J39+J40</f>
        <v>161795570</v>
      </c>
      <c r="K38" s="24">
        <f t="shared" ref="K38:O38" si="20">K39+K40</f>
        <v>33977070</v>
      </c>
      <c r="L38" s="24">
        <f t="shared" si="20"/>
        <v>127818500</v>
      </c>
      <c r="M38" s="24">
        <f t="shared" si="20"/>
        <v>0</v>
      </c>
      <c r="N38" s="24">
        <f t="shared" si="20"/>
        <v>0</v>
      </c>
      <c r="O38" s="24">
        <f t="shared" si="20"/>
        <v>0</v>
      </c>
      <c r="P38" s="24">
        <f>P39+P40</f>
        <v>0</v>
      </c>
      <c r="Q38" s="24">
        <f t="shared" ref="Q38:U38" si="21">Q39+Q40</f>
        <v>0</v>
      </c>
      <c r="R38" s="24">
        <f t="shared" si="21"/>
        <v>0</v>
      </c>
      <c r="S38" s="24">
        <f t="shared" si="21"/>
        <v>0</v>
      </c>
      <c r="T38" s="24">
        <f t="shared" si="21"/>
        <v>0</v>
      </c>
      <c r="U38" s="24">
        <f t="shared" si="21"/>
        <v>0</v>
      </c>
      <c r="V38" s="63"/>
    </row>
    <row r="39" spans="1:22" s="30" customFormat="1" ht="157.5" x14ac:dyDescent="0.3">
      <c r="A39" s="29">
        <v>0</v>
      </c>
      <c r="B39" s="20" t="s">
        <v>20</v>
      </c>
      <c r="C39" s="21"/>
      <c r="D39" s="22" t="s">
        <v>20</v>
      </c>
      <c r="E39" s="22" t="s">
        <v>123</v>
      </c>
      <c r="F39" s="26" t="s">
        <v>154</v>
      </c>
      <c r="G39" s="22" t="s">
        <v>115</v>
      </c>
      <c r="H39" s="22" t="s">
        <v>20</v>
      </c>
      <c r="I39" s="23" t="s">
        <v>20</v>
      </c>
      <c r="J39" s="25">
        <f>K39</f>
        <v>33977070</v>
      </c>
      <c r="K39" s="25">
        <f>32465405+1511665</f>
        <v>33977070</v>
      </c>
      <c r="L39" s="25">
        <v>0</v>
      </c>
      <c r="M39" s="25">
        <v>0</v>
      </c>
      <c r="N39" s="25">
        <v>0</v>
      </c>
      <c r="O39" s="25">
        <v>0</v>
      </c>
      <c r="P39" s="25">
        <f>Q39</f>
        <v>0</v>
      </c>
      <c r="Q39" s="25"/>
      <c r="R39" s="25"/>
      <c r="S39" s="25"/>
      <c r="T39" s="25"/>
      <c r="U39" s="25"/>
      <c r="V39" s="63"/>
    </row>
    <row r="40" spans="1:22" s="30" customFormat="1" ht="157.5" x14ac:dyDescent="0.3">
      <c r="A40" s="29"/>
      <c r="B40" s="20" t="s">
        <v>20</v>
      </c>
      <c r="C40" s="21"/>
      <c r="D40" s="22" t="s">
        <v>20</v>
      </c>
      <c r="E40" s="22">
        <v>1511262</v>
      </c>
      <c r="F40" s="26" t="s">
        <v>156</v>
      </c>
      <c r="G40" s="22" t="s">
        <v>115</v>
      </c>
      <c r="H40" s="22" t="s">
        <v>20</v>
      </c>
      <c r="I40" s="23" t="s">
        <v>20</v>
      </c>
      <c r="J40" s="25">
        <f>L40</f>
        <v>127818500</v>
      </c>
      <c r="K40" s="25"/>
      <c r="L40" s="25">
        <v>127818500</v>
      </c>
      <c r="M40" s="25"/>
      <c r="N40" s="25"/>
      <c r="O40" s="25"/>
      <c r="P40" s="25">
        <f>R40</f>
        <v>0</v>
      </c>
      <c r="Q40" s="25"/>
      <c r="R40" s="25"/>
      <c r="S40" s="25"/>
      <c r="T40" s="25"/>
      <c r="U40" s="25"/>
      <c r="V40" s="63">
        <v>23</v>
      </c>
    </row>
    <row r="41" spans="1:22" s="30" customFormat="1" ht="128.44999999999999" customHeight="1" x14ac:dyDescent="0.3">
      <c r="A41" s="29">
        <v>1</v>
      </c>
      <c r="B41" s="28" t="s">
        <v>149</v>
      </c>
      <c r="C41" s="21" t="s">
        <v>191</v>
      </c>
      <c r="D41" s="22" t="s">
        <v>135</v>
      </c>
      <c r="E41" s="22" t="s">
        <v>20</v>
      </c>
      <c r="F41" s="26" t="s">
        <v>20</v>
      </c>
      <c r="G41" s="22" t="s">
        <v>115</v>
      </c>
      <c r="H41" s="22" t="s">
        <v>24</v>
      </c>
      <c r="I41" s="25">
        <v>76511198</v>
      </c>
      <c r="J41" s="24">
        <f>J42+J43</f>
        <v>20672046</v>
      </c>
      <c r="K41" s="24">
        <f t="shared" ref="K41:O41" si="22">K42+K43</f>
        <v>11293843</v>
      </c>
      <c r="L41" s="24">
        <f t="shared" si="22"/>
        <v>9378203</v>
      </c>
      <c r="M41" s="24">
        <f t="shared" si="22"/>
        <v>0</v>
      </c>
      <c r="N41" s="24">
        <f t="shared" si="22"/>
        <v>0</v>
      </c>
      <c r="O41" s="24">
        <f t="shared" si="22"/>
        <v>0</v>
      </c>
      <c r="P41" s="24">
        <f>P42+P43</f>
        <v>2020928</v>
      </c>
      <c r="Q41" s="24">
        <f t="shared" ref="Q41:U41" si="23">Q42+Q43</f>
        <v>647281</v>
      </c>
      <c r="R41" s="24">
        <f t="shared" si="23"/>
        <v>1373647</v>
      </c>
      <c r="S41" s="24">
        <f t="shared" si="23"/>
        <v>0</v>
      </c>
      <c r="T41" s="24">
        <f t="shared" si="23"/>
        <v>0</v>
      </c>
      <c r="U41" s="24">
        <f t="shared" si="23"/>
        <v>0</v>
      </c>
      <c r="V41" s="63"/>
    </row>
    <row r="42" spans="1:22" s="30" customFormat="1" ht="157.5" x14ac:dyDescent="0.3">
      <c r="A42" s="29">
        <v>0</v>
      </c>
      <c r="B42" s="20" t="s">
        <v>20</v>
      </c>
      <c r="C42" s="21"/>
      <c r="D42" s="22" t="s">
        <v>20</v>
      </c>
      <c r="E42" s="22" t="s">
        <v>123</v>
      </c>
      <c r="F42" s="26" t="s">
        <v>154</v>
      </c>
      <c r="G42" s="22" t="s">
        <v>115</v>
      </c>
      <c r="H42" s="22" t="s">
        <v>20</v>
      </c>
      <c r="I42" s="23" t="s">
        <v>20</v>
      </c>
      <c r="J42" s="25">
        <v>11293843</v>
      </c>
      <c r="K42" s="25">
        <v>11293843</v>
      </c>
      <c r="L42" s="25">
        <v>0</v>
      </c>
      <c r="M42" s="25">
        <v>0</v>
      </c>
      <c r="N42" s="25">
        <v>0</v>
      </c>
      <c r="O42" s="25">
        <v>0</v>
      </c>
      <c r="P42" s="25">
        <f>Q42+R42+S42+T42+U42</f>
        <v>647281</v>
      </c>
      <c r="Q42" s="25">
        <v>647281</v>
      </c>
      <c r="R42" s="25"/>
      <c r="S42" s="25"/>
      <c r="T42" s="25"/>
      <c r="U42" s="25"/>
      <c r="V42" s="63"/>
    </row>
    <row r="43" spans="1:22" s="30" customFormat="1" ht="157.5" x14ac:dyDescent="0.3">
      <c r="A43" s="29"/>
      <c r="B43" s="20"/>
      <c r="C43" s="21"/>
      <c r="D43" s="22"/>
      <c r="E43" s="22">
        <v>1511262</v>
      </c>
      <c r="F43" s="26" t="s">
        <v>156</v>
      </c>
      <c r="G43" s="22" t="s">
        <v>115</v>
      </c>
      <c r="H43" s="22" t="s">
        <v>20</v>
      </c>
      <c r="I43" s="23" t="s">
        <v>20</v>
      </c>
      <c r="J43" s="25">
        <f>K43+L43+M43+N43+O43</f>
        <v>9378203</v>
      </c>
      <c r="K43" s="25"/>
      <c r="L43" s="25">
        <v>9378203</v>
      </c>
      <c r="M43" s="25"/>
      <c r="N43" s="25"/>
      <c r="O43" s="25"/>
      <c r="P43" s="25">
        <f>Q43+R43+S43+T43+U43</f>
        <v>1373647</v>
      </c>
      <c r="Q43" s="25"/>
      <c r="R43" s="25">
        <v>1373647</v>
      </c>
      <c r="S43" s="25"/>
      <c r="T43" s="25"/>
      <c r="U43" s="25"/>
      <c r="V43" s="63"/>
    </row>
    <row r="44" spans="1:22" s="30" customFormat="1" ht="106.5" customHeight="1" x14ac:dyDescent="0.3">
      <c r="A44" s="29">
        <v>1</v>
      </c>
      <c r="B44" s="28" t="s">
        <v>150</v>
      </c>
      <c r="C44" s="21" t="s">
        <v>192</v>
      </c>
      <c r="D44" s="22" t="s">
        <v>136</v>
      </c>
      <c r="E44" s="22" t="s">
        <v>20</v>
      </c>
      <c r="F44" s="26" t="s">
        <v>20</v>
      </c>
      <c r="G44" s="22" t="s">
        <v>115</v>
      </c>
      <c r="H44" s="22" t="s">
        <v>122</v>
      </c>
      <c r="I44" s="25">
        <v>110307679</v>
      </c>
      <c r="J44" s="24">
        <f>J45+J46</f>
        <v>18614866</v>
      </c>
      <c r="K44" s="24">
        <f t="shared" ref="K44:O44" si="24">K45+K46</f>
        <v>8512781</v>
      </c>
      <c r="L44" s="24">
        <f t="shared" si="24"/>
        <v>10102085</v>
      </c>
      <c r="M44" s="24">
        <f t="shared" si="24"/>
        <v>0</v>
      </c>
      <c r="N44" s="24">
        <f t="shared" si="24"/>
        <v>0</v>
      </c>
      <c r="O44" s="24">
        <f t="shared" si="24"/>
        <v>0</v>
      </c>
      <c r="P44" s="24">
        <f>P45+P46</f>
        <v>1370396</v>
      </c>
      <c r="Q44" s="24">
        <f t="shared" ref="Q44:U44" si="25">Q45+Q46</f>
        <v>437037</v>
      </c>
      <c r="R44" s="24">
        <f t="shared" si="25"/>
        <v>933359</v>
      </c>
      <c r="S44" s="24">
        <f t="shared" si="25"/>
        <v>0</v>
      </c>
      <c r="T44" s="24">
        <f t="shared" si="25"/>
        <v>0</v>
      </c>
      <c r="U44" s="24">
        <f t="shared" si="25"/>
        <v>0</v>
      </c>
      <c r="V44" s="63"/>
    </row>
    <row r="45" spans="1:22" s="30" customFormat="1" ht="157.5" x14ac:dyDescent="0.3">
      <c r="A45" s="29">
        <v>0</v>
      </c>
      <c r="B45" s="20" t="s">
        <v>20</v>
      </c>
      <c r="C45" s="21"/>
      <c r="D45" s="22" t="s">
        <v>20</v>
      </c>
      <c r="E45" s="22" t="s">
        <v>123</v>
      </c>
      <c r="F45" s="26" t="s">
        <v>154</v>
      </c>
      <c r="G45" s="22" t="s">
        <v>115</v>
      </c>
      <c r="H45" s="22" t="s">
        <v>20</v>
      </c>
      <c r="I45" s="23" t="s">
        <v>20</v>
      </c>
      <c r="J45" s="25">
        <v>8512781</v>
      </c>
      <c r="K45" s="25">
        <v>8512781</v>
      </c>
      <c r="L45" s="25">
        <v>0</v>
      </c>
      <c r="M45" s="25">
        <v>0</v>
      </c>
      <c r="N45" s="25">
        <v>0</v>
      </c>
      <c r="O45" s="25">
        <v>0</v>
      </c>
      <c r="P45" s="25">
        <f>Q45+R45+S45+T45+U45</f>
        <v>437037</v>
      </c>
      <c r="Q45" s="25">
        <v>437037</v>
      </c>
      <c r="R45" s="25"/>
      <c r="S45" s="25"/>
      <c r="T45" s="25"/>
      <c r="U45" s="25"/>
      <c r="V45" s="63"/>
    </row>
    <row r="46" spans="1:22" s="30" customFormat="1" ht="157.5" x14ac:dyDescent="0.3">
      <c r="A46" s="29"/>
      <c r="B46" s="20"/>
      <c r="C46" s="21"/>
      <c r="D46" s="22"/>
      <c r="E46" s="22">
        <v>1511262</v>
      </c>
      <c r="F46" s="26" t="s">
        <v>156</v>
      </c>
      <c r="G46" s="22" t="s">
        <v>115</v>
      </c>
      <c r="H46" s="22" t="s">
        <v>20</v>
      </c>
      <c r="I46" s="23" t="s">
        <v>20</v>
      </c>
      <c r="J46" s="25">
        <f>K46+L46+M46+N46+O46</f>
        <v>10102085</v>
      </c>
      <c r="K46" s="25"/>
      <c r="L46" s="25">
        <v>10102085</v>
      </c>
      <c r="M46" s="25"/>
      <c r="N46" s="25"/>
      <c r="O46" s="25"/>
      <c r="P46" s="25">
        <f>Q46+R46+S46+T46+U46</f>
        <v>933359</v>
      </c>
      <c r="Q46" s="25"/>
      <c r="R46" s="25">
        <v>933359</v>
      </c>
      <c r="S46" s="25"/>
      <c r="T46" s="25"/>
      <c r="U46" s="25"/>
      <c r="V46" s="63"/>
    </row>
    <row r="47" spans="1:22" s="30" customFormat="1" ht="116.45" customHeight="1" x14ac:dyDescent="0.3">
      <c r="A47" s="29">
        <v>1</v>
      </c>
      <c r="B47" s="28" t="s">
        <v>151</v>
      </c>
      <c r="C47" s="21" t="s">
        <v>193</v>
      </c>
      <c r="D47" s="22" t="s">
        <v>126</v>
      </c>
      <c r="E47" s="22" t="s">
        <v>20</v>
      </c>
      <c r="F47" s="26" t="s">
        <v>20</v>
      </c>
      <c r="G47" s="22" t="s">
        <v>115</v>
      </c>
      <c r="H47" s="22" t="s">
        <v>24</v>
      </c>
      <c r="I47" s="25">
        <v>9750000</v>
      </c>
      <c r="J47" s="24">
        <f>J48</f>
        <v>8100000</v>
      </c>
      <c r="K47" s="24">
        <f t="shared" ref="K47:U47" si="26">K48</f>
        <v>8100000</v>
      </c>
      <c r="L47" s="24">
        <f t="shared" si="26"/>
        <v>0</v>
      </c>
      <c r="M47" s="24">
        <f t="shared" si="26"/>
        <v>0</v>
      </c>
      <c r="N47" s="24">
        <f t="shared" si="26"/>
        <v>0</v>
      </c>
      <c r="O47" s="24">
        <f t="shared" si="26"/>
        <v>0</v>
      </c>
      <c r="P47" s="24">
        <f>P48</f>
        <v>0</v>
      </c>
      <c r="Q47" s="24">
        <f t="shared" si="26"/>
        <v>0</v>
      </c>
      <c r="R47" s="24">
        <f t="shared" si="26"/>
        <v>0</v>
      </c>
      <c r="S47" s="24">
        <f t="shared" si="26"/>
        <v>0</v>
      </c>
      <c r="T47" s="24">
        <f t="shared" si="26"/>
        <v>0</v>
      </c>
      <c r="U47" s="24">
        <f t="shared" si="26"/>
        <v>0</v>
      </c>
      <c r="V47" s="63">
        <v>24</v>
      </c>
    </row>
    <row r="48" spans="1:22" s="30" customFormat="1" ht="88.7" customHeight="1" x14ac:dyDescent="0.3">
      <c r="A48" s="29">
        <v>0</v>
      </c>
      <c r="B48" s="20" t="s">
        <v>20</v>
      </c>
      <c r="C48" s="21"/>
      <c r="D48" s="22" t="s">
        <v>20</v>
      </c>
      <c r="E48" s="22" t="s">
        <v>127</v>
      </c>
      <c r="F48" s="26" t="s">
        <v>128</v>
      </c>
      <c r="G48" s="22" t="s">
        <v>115</v>
      </c>
      <c r="H48" s="22" t="s">
        <v>20</v>
      </c>
      <c r="I48" s="23" t="s">
        <v>20</v>
      </c>
      <c r="J48" s="25">
        <v>8100000</v>
      </c>
      <c r="K48" s="25">
        <v>8100000</v>
      </c>
      <c r="L48" s="25">
        <v>0</v>
      </c>
      <c r="M48" s="25">
        <v>0</v>
      </c>
      <c r="N48" s="25">
        <v>0</v>
      </c>
      <c r="O48" s="25">
        <v>0</v>
      </c>
      <c r="P48" s="25"/>
      <c r="Q48" s="25"/>
      <c r="R48" s="25"/>
      <c r="S48" s="25"/>
      <c r="T48" s="25"/>
      <c r="U48" s="25"/>
      <c r="V48" s="63"/>
    </row>
    <row r="49" spans="1:22" s="30" customFormat="1" ht="75" x14ac:dyDescent="0.3">
      <c r="A49" s="29">
        <v>1</v>
      </c>
      <c r="B49" s="28" t="s">
        <v>152</v>
      </c>
      <c r="C49" s="21" t="s">
        <v>129</v>
      </c>
      <c r="D49" s="22" t="s">
        <v>130</v>
      </c>
      <c r="E49" s="22" t="s">
        <v>20</v>
      </c>
      <c r="F49" s="26" t="s">
        <v>20</v>
      </c>
      <c r="G49" s="22" t="s">
        <v>115</v>
      </c>
      <c r="H49" s="22" t="s">
        <v>131</v>
      </c>
      <c r="I49" s="25">
        <v>171153393</v>
      </c>
      <c r="J49" s="24">
        <f>J50</f>
        <v>130026479</v>
      </c>
      <c r="K49" s="24">
        <f t="shared" ref="K49:N51" si="27">K50</f>
        <v>21419988</v>
      </c>
      <c r="L49" s="24">
        <f t="shared" si="27"/>
        <v>0</v>
      </c>
      <c r="M49" s="24">
        <f t="shared" si="27"/>
        <v>0</v>
      </c>
      <c r="N49" s="24">
        <f t="shared" si="27"/>
        <v>108606491</v>
      </c>
      <c r="O49" s="25">
        <v>0</v>
      </c>
      <c r="P49" s="24">
        <f>P50</f>
        <v>0</v>
      </c>
      <c r="Q49" s="24">
        <f t="shared" ref="Q49:T51" si="28">Q50</f>
        <v>0</v>
      </c>
      <c r="R49" s="24">
        <f t="shared" si="28"/>
        <v>0</v>
      </c>
      <c r="S49" s="24">
        <f t="shared" si="28"/>
        <v>0</v>
      </c>
      <c r="T49" s="24">
        <f t="shared" si="28"/>
        <v>0</v>
      </c>
      <c r="U49" s="25">
        <v>0</v>
      </c>
      <c r="V49" s="63"/>
    </row>
    <row r="50" spans="1:22" s="30" customFormat="1" ht="101.45" customHeight="1" x14ac:dyDescent="0.3">
      <c r="A50" s="29">
        <v>0</v>
      </c>
      <c r="B50" s="20" t="s">
        <v>20</v>
      </c>
      <c r="C50" s="21"/>
      <c r="D50" s="22" t="s">
        <v>20</v>
      </c>
      <c r="E50" s="22" t="s">
        <v>127</v>
      </c>
      <c r="F50" s="26" t="s">
        <v>128</v>
      </c>
      <c r="G50" s="22" t="s">
        <v>115</v>
      </c>
      <c r="H50" s="22" t="s">
        <v>20</v>
      </c>
      <c r="I50" s="23" t="s">
        <v>20</v>
      </c>
      <c r="J50" s="25">
        <f>K50+L50+M50+N50+O50</f>
        <v>130026479</v>
      </c>
      <c r="K50" s="25">
        <v>21419988</v>
      </c>
      <c r="L50" s="25">
        <v>0</v>
      </c>
      <c r="M50" s="25">
        <v>0</v>
      </c>
      <c r="N50" s="25">
        <f>94140000+14466491</f>
        <v>108606491</v>
      </c>
      <c r="O50" s="25">
        <v>0</v>
      </c>
      <c r="P50" s="25">
        <f>Q50+R50+S50+T50+U50</f>
        <v>0</v>
      </c>
      <c r="Q50" s="25"/>
      <c r="R50" s="25"/>
      <c r="S50" s="25"/>
      <c r="T50" s="25"/>
      <c r="U50" s="25"/>
      <c r="V50" s="63"/>
    </row>
    <row r="51" spans="1:22" s="30" customFormat="1" ht="126.6" customHeight="1" x14ac:dyDescent="0.3">
      <c r="A51" s="29">
        <v>1</v>
      </c>
      <c r="B51" s="28" t="s">
        <v>160</v>
      </c>
      <c r="C51" s="21" t="s">
        <v>194</v>
      </c>
      <c r="D51" s="22" t="s">
        <v>159</v>
      </c>
      <c r="E51" s="22" t="s">
        <v>20</v>
      </c>
      <c r="F51" s="26" t="s">
        <v>20</v>
      </c>
      <c r="G51" s="22" t="s">
        <v>115</v>
      </c>
      <c r="H51" s="22" t="s">
        <v>131</v>
      </c>
      <c r="I51" s="25">
        <v>78155023</v>
      </c>
      <c r="J51" s="24">
        <f>J52</f>
        <v>60000</v>
      </c>
      <c r="K51" s="24">
        <f t="shared" si="27"/>
        <v>60000</v>
      </c>
      <c r="L51" s="24">
        <f t="shared" si="27"/>
        <v>0</v>
      </c>
      <c r="M51" s="24">
        <f t="shared" si="27"/>
        <v>0</v>
      </c>
      <c r="N51" s="24">
        <f t="shared" si="27"/>
        <v>0</v>
      </c>
      <c r="O51" s="25">
        <v>0</v>
      </c>
      <c r="P51" s="24">
        <f>P52</f>
        <v>0</v>
      </c>
      <c r="Q51" s="24">
        <f t="shared" si="28"/>
        <v>0</v>
      </c>
      <c r="R51" s="24">
        <f t="shared" si="28"/>
        <v>0</v>
      </c>
      <c r="S51" s="24">
        <f t="shared" si="28"/>
        <v>0</v>
      </c>
      <c r="T51" s="24">
        <f t="shared" si="28"/>
        <v>0</v>
      </c>
      <c r="U51" s="25">
        <v>0</v>
      </c>
      <c r="V51" s="63"/>
    </row>
    <row r="52" spans="1:22" s="30" customFormat="1" ht="75" x14ac:dyDescent="0.3">
      <c r="A52" s="29">
        <v>0</v>
      </c>
      <c r="B52" s="20" t="s">
        <v>20</v>
      </c>
      <c r="C52" s="21"/>
      <c r="D52" s="22" t="s">
        <v>20</v>
      </c>
      <c r="E52" s="22" t="s">
        <v>127</v>
      </c>
      <c r="F52" s="26" t="s">
        <v>128</v>
      </c>
      <c r="G52" s="22" t="s">
        <v>115</v>
      </c>
      <c r="H52" s="22" t="s">
        <v>20</v>
      </c>
      <c r="I52" s="23" t="s">
        <v>20</v>
      </c>
      <c r="J52" s="25">
        <f>K52+L52+M52+N52+O52</f>
        <v>60000</v>
      </c>
      <c r="K52" s="25">
        <v>60000</v>
      </c>
      <c r="L52" s="25">
        <v>0</v>
      </c>
      <c r="M52" s="25">
        <v>0</v>
      </c>
      <c r="N52" s="25">
        <v>0</v>
      </c>
      <c r="O52" s="25">
        <v>0</v>
      </c>
      <c r="P52" s="25">
        <f>Q52+R52+S52+T52+U52</f>
        <v>0</v>
      </c>
      <c r="Q52" s="25"/>
      <c r="R52" s="25"/>
      <c r="S52" s="25"/>
      <c r="T52" s="25"/>
      <c r="U52" s="25"/>
      <c r="V52" s="63"/>
    </row>
    <row r="53" spans="1:22" s="30" customFormat="1" ht="61.5" customHeight="1" x14ac:dyDescent="0.3">
      <c r="A53" s="29">
        <v>1</v>
      </c>
      <c r="B53" s="20" t="s">
        <v>41</v>
      </c>
      <c r="C53" s="21" t="s">
        <v>139</v>
      </c>
      <c r="D53" s="22" t="s">
        <v>20</v>
      </c>
      <c r="E53" s="22" t="s">
        <v>20</v>
      </c>
      <c r="F53" s="26" t="s">
        <v>20</v>
      </c>
      <c r="G53" s="22" t="s">
        <v>42</v>
      </c>
      <c r="H53" s="22" t="s">
        <v>20</v>
      </c>
      <c r="I53" s="23" t="s">
        <v>20</v>
      </c>
      <c r="J53" s="24">
        <f>J54+J56</f>
        <v>11031300</v>
      </c>
      <c r="K53" s="24">
        <f t="shared" ref="K53:O53" si="29">K54+K56</f>
        <v>11031300</v>
      </c>
      <c r="L53" s="24">
        <f t="shared" si="29"/>
        <v>0</v>
      </c>
      <c r="M53" s="24">
        <f t="shared" si="29"/>
        <v>0</v>
      </c>
      <c r="N53" s="24">
        <f t="shared" si="29"/>
        <v>0</v>
      </c>
      <c r="O53" s="24">
        <f t="shared" si="29"/>
        <v>0</v>
      </c>
      <c r="P53" s="24">
        <f>P54+P56</f>
        <v>0</v>
      </c>
      <c r="Q53" s="24">
        <f t="shared" ref="Q53:U53" si="30">Q54+Q56</f>
        <v>0</v>
      </c>
      <c r="R53" s="24">
        <f t="shared" si="30"/>
        <v>0</v>
      </c>
      <c r="S53" s="24">
        <f t="shared" si="30"/>
        <v>0</v>
      </c>
      <c r="T53" s="24">
        <f t="shared" si="30"/>
        <v>0</v>
      </c>
      <c r="U53" s="24">
        <f t="shared" si="30"/>
        <v>0</v>
      </c>
      <c r="V53" s="63"/>
    </row>
    <row r="54" spans="1:22" s="30" customFormat="1" ht="149.1" customHeight="1" x14ac:dyDescent="0.3">
      <c r="A54" s="29">
        <v>1</v>
      </c>
      <c r="B54" s="20" t="s">
        <v>43</v>
      </c>
      <c r="C54" s="21" t="s">
        <v>195</v>
      </c>
      <c r="D54" s="22" t="s">
        <v>44</v>
      </c>
      <c r="E54" s="22" t="s">
        <v>20</v>
      </c>
      <c r="F54" s="26" t="s">
        <v>20</v>
      </c>
      <c r="G54" s="22" t="s">
        <v>42</v>
      </c>
      <c r="H54" s="22" t="s">
        <v>45</v>
      </c>
      <c r="I54" s="25">
        <v>11981794</v>
      </c>
      <c r="J54" s="24">
        <f>J55</f>
        <v>10116300</v>
      </c>
      <c r="K54" s="24">
        <f t="shared" ref="K54:U56" si="31">K55</f>
        <v>10116300</v>
      </c>
      <c r="L54" s="24">
        <f t="shared" si="31"/>
        <v>0</v>
      </c>
      <c r="M54" s="24">
        <f t="shared" si="31"/>
        <v>0</v>
      </c>
      <c r="N54" s="24">
        <f t="shared" si="31"/>
        <v>0</v>
      </c>
      <c r="O54" s="24">
        <f t="shared" si="31"/>
        <v>0</v>
      </c>
      <c r="P54" s="24">
        <f>P55</f>
        <v>0</v>
      </c>
      <c r="Q54" s="24">
        <f t="shared" si="31"/>
        <v>0</v>
      </c>
      <c r="R54" s="24">
        <f t="shared" si="31"/>
        <v>0</v>
      </c>
      <c r="S54" s="24">
        <f t="shared" si="31"/>
        <v>0</v>
      </c>
      <c r="T54" s="24">
        <f t="shared" si="31"/>
        <v>0</v>
      </c>
      <c r="U54" s="24">
        <f t="shared" si="31"/>
        <v>0</v>
      </c>
      <c r="V54" s="63"/>
    </row>
    <row r="55" spans="1:22" s="30" customFormat="1" ht="78.599999999999994" customHeight="1" x14ac:dyDescent="0.3">
      <c r="A55" s="29">
        <v>0</v>
      </c>
      <c r="B55" s="20" t="s">
        <v>20</v>
      </c>
      <c r="C55" s="21"/>
      <c r="D55" s="22" t="s">
        <v>20</v>
      </c>
      <c r="E55" s="22" t="s">
        <v>46</v>
      </c>
      <c r="F55" s="26" t="s">
        <v>47</v>
      </c>
      <c r="G55" s="22" t="s">
        <v>42</v>
      </c>
      <c r="H55" s="22" t="s">
        <v>20</v>
      </c>
      <c r="I55" s="23" t="s">
        <v>20</v>
      </c>
      <c r="J55" s="25">
        <v>10116300</v>
      </c>
      <c r="K55" s="25">
        <v>10116300</v>
      </c>
      <c r="L55" s="25">
        <v>0</v>
      </c>
      <c r="M55" s="25">
        <v>0</v>
      </c>
      <c r="N55" s="25">
        <v>0</v>
      </c>
      <c r="O55" s="25">
        <v>0</v>
      </c>
      <c r="P55" s="25">
        <f>Q55</f>
        <v>0</v>
      </c>
      <c r="Q55" s="25"/>
      <c r="R55" s="25"/>
      <c r="S55" s="25"/>
      <c r="T55" s="25"/>
      <c r="U55" s="25"/>
      <c r="V55" s="63"/>
    </row>
    <row r="56" spans="1:22" s="30" customFormat="1" ht="149.1" customHeight="1" x14ac:dyDescent="0.3">
      <c r="A56" s="29">
        <v>1</v>
      </c>
      <c r="B56" s="28" t="s">
        <v>170</v>
      </c>
      <c r="C56" s="21" t="s">
        <v>196</v>
      </c>
      <c r="D56" s="22" t="s">
        <v>169</v>
      </c>
      <c r="E56" s="22" t="s">
        <v>20</v>
      </c>
      <c r="F56" s="26" t="s">
        <v>20</v>
      </c>
      <c r="G56" s="22" t="s">
        <v>42</v>
      </c>
      <c r="H56" s="22" t="s">
        <v>24</v>
      </c>
      <c r="I56" s="25">
        <v>3800000</v>
      </c>
      <c r="J56" s="24">
        <f>J57</f>
        <v>915000</v>
      </c>
      <c r="K56" s="24">
        <f t="shared" si="31"/>
        <v>915000</v>
      </c>
      <c r="L56" s="24">
        <f t="shared" si="31"/>
        <v>0</v>
      </c>
      <c r="M56" s="24">
        <f t="shared" si="31"/>
        <v>0</v>
      </c>
      <c r="N56" s="24">
        <f t="shared" si="31"/>
        <v>0</v>
      </c>
      <c r="O56" s="24">
        <f t="shared" si="31"/>
        <v>0</v>
      </c>
      <c r="P56" s="24">
        <f>P57</f>
        <v>0</v>
      </c>
      <c r="Q56" s="24">
        <f t="shared" si="31"/>
        <v>0</v>
      </c>
      <c r="R56" s="24">
        <f t="shared" si="31"/>
        <v>0</v>
      </c>
      <c r="S56" s="24">
        <f t="shared" si="31"/>
        <v>0</v>
      </c>
      <c r="T56" s="24">
        <f t="shared" si="31"/>
        <v>0</v>
      </c>
      <c r="U56" s="24">
        <f t="shared" si="31"/>
        <v>0</v>
      </c>
      <c r="V56" s="63"/>
    </row>
    <row r="57" spans="1:22" s="30" customFormat="1" ht="78.599999999999994" customHeight="1" x14ac:dyDescent="0.3">
      <c r="A57" s="29">
        <v>0</v>
      </c>
      <c r="B57" s="20" t="s">
        <v>20</v>
      </c>
      <c r="C57" s="21"/>
      <c r="D57" s="22" t="s">
        <v>20</v>
      </c>
      <c r="E57" s="22" t="s">
        <v>46</v>
      </c>
      <c r="F57" s="26" t="s">
        <v>47</v>
      </c>
      <c r="G57" s="22" t="s">
        <v>42</v>
      </c>
      <c r="H57" s="22" t="s">
        <v>20</v>
      </c>
      <c r="I57" s="23" t="s">
        <v>20</v>
      </c>
      <c r="J57" s="25">
        <f>K57</f>
        <v>915000</v>
      </c>
      <c r="K57" s="25">
        <v>915000</v>
      </c>
      <c r="L57" s="25">
        <v>0</v>
      </c>
      <c r="M57" s="25">
        <v>0</v>
      </c>
      <c r="N57" s="25">
        <v>0</v>
      </c>
      <c r="O57" s="25">
        <v>0</v>
      </c>
      <c r="P57" s="25">
        <f>Q57</f>
        <v>0</v>
      </c>
      <c r="Q57" s="25"/>
      <c r="R57" s="25"/>
      <c r="S57" s="25"/>
      <c r="T57" s="25"/>
      <c r="U57" s="25"/>
      <c r="V57" s="63"/>
    </row>
    <row r="58" spans="1:22" s="30" customFormat="1" ht="74.099999999999994" customHeight="1" x14ac:dyDescent="0.3">
      <c r="A58" s="29">
        <v>1</v>
      </c>
      <c r="B58" s="20" t="s">
        <v>48</v>
      </c>
      <c r="C58" s="21" t="s">
        <v>140</v>
      </c>
      <c r="D58" s="22" t="s">
        <v>20</v>
      </c>
      <c r="E58" s="22" t="s">
        <v>20</v>
      </c>
      <c r="F58" s="26" t="s">
        <v>20</v>
      </c>
      <c r="G58" s="22"/>
      <c r="H58" s="22" t="s">
        <v>20</v>
      </c>
      <c r="I58" s="23" t="s">
        <v>20</v>
      </c>
      <c r="J58" s="24">
        <f t="shared" ref="J58:O58" si="32">J59+J114</f>
        <v>199041195</v>
      </c>
      <c r="K58" s="24">
        <f t="shared" si="32"/>
        <v>189041195</v>
      </c>
      <c r="L58" s="24">
        <f t="shared" si="32"/>
        <v>10000000</v>
      </c>
      <c r="M58" s="24">
        <f t="shared" si="32"/>
        <v>0</v>
      </c>
      <c r="N58" s="24">
        <f t="shared" si="32"/>
        <v>0</v>
      </c>
      <c r="O58" s="24">
        <f t="shared" si="32"/>
        <v>0</v>
      </c>
      <c r="P58" s="24">
        <f t="shared" ref="P58:U58" si="33">P59+P114</f>
        <v>234421.54</v>
      </c>
      <c r="Q58" s="24">
        <f t="shared" si="33"/>
        <v>234421.54</v>
      </c>
      <c r="R58" s="24">
        <f t="shared" si="33"/>
        <v>0</v>
      </c>
      <c r="S58" s="24">
        <f t="shared" si="33"/>
        <v>0</v>
      </c>
      <c r="T58" s="24">
        <f t="shared" si="33"/>
        <v>0</v>
      </c>
      <c r="U58" s="24">
        <f t="shared" si="33"/>
        <v>0</v>
      </c>
      <c r="V58" s="63"/>
    </row>
    <row r="59" spans="1:22" s="30" customFormat="1" ht="74.099999999999994" customHeight="1" x14ac:dyDescent="0.3">
      <c r="A59" s="29">
        <v>1</v>
      </c>
      <c r="B59" s="20"/>
      <c r="C59" s="21"/>
      <c r="D59" s="22" t="s">
        <v>20</v>
      </c>
      <c r="E59" s="22" t="s">
        <v>20</v>
      </c>
      <c r="F59" s="26" t="s">
        <v>20</v>
      </c>
      <c r="G59" s="22" t="s">
        <v>49</v>
      </c>
      <c r="H59" s="22" t="s">
        <v>20</v>
      </c>
      <c r="I59" s="23" t="s">
        <v>20</v>
      </c>
      <c r="J59" s="24">
        <f t="shared" ref="J59:O59" si="34">J60+J62+J64+J66+J68+J70+J72+J74+J76+J78+J80+J82+J84+J86+J88+J90+J92+J94+J96+J98+J108+J110+J100+J102+J104+J112+J106</f>
        <v>93154795</v>
      </c>
      <c r="K59" s="24">
        <f t="shared" si="34"/>
        <v>83154795</v>
      </c>
      <c r="L59" s="24">
        <f t="shared" si="34"/>
        <v>10000000</v>
      </c>
      <c r="M59" s="24">
        <f t="shared" si="34"/>
        <v>0</v>
      </c>
      <c r="N59" s="24">
        <f t="shared" si="34"/>
        <v>0</v>
      </c>
      <c r="O59" s="24">
        <f t="shared" si="34"/>
        <v>0</v>
      </c>
      <c r="P59" s="24">
        <f t="shared" ref="P59:U59" si="35">P60+P62+P64+P66+P68+P70+P72+P74+P76+P78+P80+P82+P84+P86+P88+P90+P92+P94+P96+P98+P108+P110+P100+P102+P104+P112+P106</f>
        <v>134959.54</v>
      </c>
      <c r="Q59" s="24">
        <f t="shared" si="35"/>
        <v>134959.54</v>
      </c>
      <c r="R59" s="24">
        <f t="shared" si="35"/>
        <v>0</v>
      </c>
      <c r="S59" s="24">
        <f t="shared" si="35"/>
        <v>0</v>
      </c>
      <c r="T59" s="24">
        <f t="shared" si="35"/>
        <v>0</v>
      </c>
      <c r="U59" s="24">
        <f t="shared" si="35"/>
        <v>0</v>
      </c>
      <c r="V59" s="63">
        <v>25</v>
      </c>
    </row>
    <row r="60" spans="1:22" s="30" customFormat="1" ht="141.94999999999999" customHeight="1" x14ac:dyDescent="0.3">
      <c r="A60" s="29">
        <v>1</v>
      </c>
      <c r="B60" s="20" t="s">
        <v>50</v>
      </c>
      <c r="C60" s="21" t="s">
        <v>197</v>
      </c>
      <c r="D60" s="22" t="s">
        <v>51</v>
      </c>
      <c r="E60" s="22" t="s">
        <v>20</v>
      </c>
      <c r="F60" s="26" t="s">
        <v>20</v>
      </c>
      <c r="G60" s="22" t="s">
        <v>49</v>
      </c>
      <c r="H60" s="22" t="s">
        <v>24</v>
      </c>
      <c r="I60" s="25">
        <v>57000000</v>
      </c>
      <c r="J60" s="24">
        <f>J61</f>
        <v>1037770</v>
      </c>
      <c r="K60" s="24">
        <f t="shared" ref="K60:U60" si="36">K61</f>
        <v>1037770</v>
      </c>
      <c r="L60" s="24">
        <f t="shared" si="36"/>
        <v>0</v>
      </c>
      <c r="M60" s="24">
        <f t="shared" si="36"/>
        <v>0</v>
      </c>
      <c r="N60" s="24">
        <f t="shared" si="36"/>
        <v>0</v>
      </c>
      <c r="O60" s="24">
        <f t="shared" si="36"/>
        <v>0</v>
      </c>
      <c r="P60" s="24">
        <f>P61</f>
        <v>0</v>
      </c>
      <c r="Q60" s="24">
        <f t="shared" si="36"/>
        <v>0</v>
      </c>
      <c r="R60" s="24">
        <f t="shared" si="36"/>
        <v>0</v>
      </c>
      <c r="S60" s="24">
        <f t="shared" si="36"/>
        <v>0</v>
      </c>
      <c r="T60" s="24">
        <f t="shared" si="36"/>
        <v>0</v>
      </c>
      <c r="U60" s="24">
        <f t="shared" si="36"/>
        <v>0</v>
      </c>
      <c r="V60" s="63"/>
    </row>
    <row r="61" spans="1:22" s="30" customFormat="1" ht="88.5" customHeight="1" x14ac:dyDescent="0.3">
      <c r="A61" s="29">
        <v>0</v>
      </c>
      <c r="B61" s="20" t="s">
        <v>20</v>
      </c>
      <c r="C61" s="21"/>
      <c r="D61" s="22" t="s">
        <v>20</v>
      </c>
      <c r="E61" s="22" t="s">
        <v>52</v>
      </c>
      <c r="F61" s="26" t="s">
        <v>53</v>
      </c>
      <c r="G61" s="22" t="s">
        <v>49</v>
      </c>
      <c r="H61" s="22" t="s">
        <v>20</v>
      </c>
      <c r="I61" s="23" t="s">
        <v>20</v>
      </c>
      <c r="J61" s="25">
        <f>K61</f>
        <v>1037770</v>
      </c>
      <c r="K61" s="25">
        <f>827825+209945</f>
        <v>1037770</v>
      </c>
      <c r="L61" s="25">
        <v>0</v>
      </c>
      <c r="M61" s="25">
        <v>0</v>
      </c>
      <c r="N61" s="25">
        <v>0</v>
      </c>
      <c r="O61" s="25">
        <v>0</v>
      </c>
      <c r="P61" s="25">
        <f>Q61</f>
        <v>0</v>
      </c>
      <c r="Q61" s="25"/>
      <c r="R61" s="25"/>
      <c r="S61" s="25"/>
      <c r="T61" s="25"/>
      <c r="U61" s="25"/>
      <c r="V61" s="63"/>
    </row>
    <row r="62" spans="1:22" s="30" customFormat="1" ht="135" customHeight="1" x14ac:dyDescent="0.3">
      <c r="A62" s="29">
        <v>1</v>
      </c>
      <c r="B62" s="20" t="s">
        <v>54</v>
      </c>
      <c r="C62" s="21" t="s">
        <v>197</v>
      </c>
      <c r="D62" s="22" t="s">
        <v>55</v>
      </c>
      <c r="E62" s="22" t="s">
        <v>20</v>
      </c>
      <c r="F62" s="26" t="s">
        <v>20</v>
      </c>
      <c r="G62" s="22" t="s">
        <v>49</v>
      </c>
      <c r="H62" s="22" t="s">
        <v>24</v>
      </c>
      <c r="I62" s="25">
        <v>40000000</v>
      </c>
      <c r="J62" s="24">
        <f>J63</f>
        <v>799987</v>
      </c>
      <c r="K62" s="24">
        <f t="shared" ref="K62:U62" si="37">K63</f>
        <v>799987</v>
      </c>
      <c r="L62" s="24">
        <f t="shared" si="37"/>
        <v>0</v>
      </c>
      <c r="M62" s="24">
        <f t="shared" si="37"/>
        <v>0</v>
      </c>
      <c r="N62" s="24">
        <f t="shared" si="37"/>
        <v>0</v>
      </c>
      <c r="O62" s="24">
        <f t="shared" si="37"/>
        <v>0</v>
      </c>
      <c r="P62" s="24">
        <f>P63</f>
        <v>0</v>
      </c>
      <c r="Q62" s="24">
        <f t="shared" si="37"/>
        <v>0</v>
      </c>
      <c r="R62" s="24">
        <f t="shared" si="37"/>
        <v>0</v>
      </c>
      <c r="S62" s="24">
        <f t="shared" si="37"/>
        <v>0</v>
      </c>
      <c r="T62" s="24">
        <f t="shared" si="37"/>
        <v>0</v>
      </c>
      <c r="U62" s="24">
        <f t="shared" si="37"/>
        <v>0</v>
      </c>
      <c r="V62" s="63"/>
    </row>
    <row r="63" spans="1:22" s="30" customFormat="1" ht="84" customHeight="1" x14ac:dyDescent="0.3">
      <c r="A63" s="29">
        <v>0</v>
      </c>
      <c r="B63" s="20" t="s">
        <v>20</v>
      </c>
      <c r="C63" s="21"/>
      <c r="D63" s="22" t="s">
        <v>20</v>
      </c>
      <c r="E63" s="22" t="s">
        <v>52</v>
      </c>
      <c r="F63" s="26" t="s">
        <v>53</v>
      </c>
      <c r="G63" s="22" t="s">
        <v>49</v>
      </c>
      <c r="H63" s="22" t="s">
        <v>20</v>
      </c>
      <c r="I63" s="23" t="s">
        <v>20</v>
      </c>
      <c r="J63" s="25">
        <f>K63</f>
        <v>799987</v>
      </c>
      <c r="K63" s="25">
        <f>630205+169782</f>
        <v>799987</v>
      </c>
      <c r="L63" s="25">
        <v>0</v>
      </c>
      <c r="M63" s="25">
        <v>0</v>
      </c>
      <c r="N63" s="25">
        <v>0</v>
      </c>
      <c r="O63" s="25">
        <v>0</v>
      </c>
      <c r="P63" s="25">
        <f>Q63</f>
        <v>0</v>
      </c>
      <c r="Q63" s="25"/>
      <c r="R63" s="25"/>
      <c r="S63" s="25"/>
      <c r="T63" s="25"/>
      <c r="U63" s="25"/>
      <c r="V63" s="63"/>
    </row>
    <row r="64" spans="1:22" s="30" customFormat="1" ht="138" customHeight="1" x14ac:dyDescent="0.3">
      <c r="A64" s="29">
        <v>1</v>
      </c>
      <c r="B64" s="20" t="s">
        <v>56</v>
      </c>
      <c r="C64" s="21" t="s">
        <v>197</v>
      </c>
      <c r="D64" s="22" t="s">
        <v>57</v>
      </c>
      <c r="E64" s="22" t="s">
        <v>20</v>
      </c>
      <c r="F64" s="26" t="s">
        <v>20</v>
      </c>
      <c r="G64" s="22" t="s">
        <v>49</v>
      </c>
      <c r="H64" s="22" t="s">
        <v>24</v>
      </c>
      <c r="I64" s="25">
        <v>39380000</v>
      </c>
      <c r="J64" s="24">
        <f>J65</f>
        <v>820002</v>
      </c>
      <c r="K64" s="24">
        <f t="shared" ref="K64:U64" si="38">K65</f>
        <v>820002</v>
      </c>
      <c r="L64" s="24">
        <f t="shared" si="38"/>
        <v>0</v>
      </c>
      <c r="M64" s="24">
        <f t="shared" si="38"/>
        <v>0</v>
      </c>
      <c r="N64" s="24">
        <f t="shared" si="38"/>
        <v>0</v>
      </c>
      <c r="O64" s="24">
        <f t="shared" si="38"/>
        <v>0</v>
      </c>
      <c r="P64" s="24">
        <f>P65</f>
        <v>0</v>
      </c>
      <c r="Q64" s="24">
        <f t="shared" si="38"/>
        <v>0</v>
      </c>
      <c r="R64" s="24">
        <f t="shared" si="38"/>
        <v>0</v>
      </c>
      <c r="S64" s="24">
        <f t="shared" si="38"/>
        <v>0</v>
      </c>
      <c r="T64" s="24">
        <f t="shared" si="38"/>
        <v>0</v>
      </c>
      <c r="U64" s="24">
        <f t="shared" si="38"/>
        <v>0</v>
      </c>
      <c r="V64" s="63"/>
    </row>
    <row r="65" spans="1:22" s="30" customFormat="1" ht="77.45" customHeight="1" x14ac:dyDescent="0.3">
      <c r="A65" s="29">
        <v>0</v>
      </c>
      <c r="B65" s="20" t="s">
        <v>20</v>
      </c>
      <c r="C65" s="21"/>
      <c r="D65" s="22" t="s">
        <v>20</v>
      </c>
      <c r="E65" s="22" t="s">
        <v>52</v>
      </c>
      <c r="F65" s="26" t="s">
        <v>53</v>
      </c>
      <c r="G65" s="22" t="s">
        <v>49</v>
      </c>
      <c r="H65" s="22" t="s">
        <v>20</v>
      </c>
      <c r="I65" s="23" t="s">
        <v>20</v>
      </c>
      <c r="J65" s="25">
        <f>K65</f>
        <v>820002</v>
      </c>
      <c r="K65" s="25">
        <f>629995+190007</f>
        <v>820002</v>
      </c>
      <c r="L65" s="25">
        <v>0</v>
      </c>
      <c r="M65" s="25">
        <v>0</v>
      </c>
      <c r="N65" s="25">
        <v>0</v>
      </c>
      <c r="O65" s="25">
        <v>0</v>
      </c>
      <c r="P65" s="25">
        <f>Q65</f>
        <v>0</v>
      </c>
      <c r="Q65" s="25"/>
      <c r="R65" s="25"/>
      <c r="S65" s="25"/>
      <c r="T65" s="25"/>
      <c r="U65" s="25"/>
      <c r="V65" s="63"/>
    </row>
    <row r="66" spans="1:22" s="30" customFormat="1" ht="126.95" customHeight="1" x14ac:dyDescent="0.3">
      <c r="A66" s="29">
        <v>1</v>
      </c>
      <c r="B66" s="20" t="s">
        <v>58</v>
      </c>
      <c r="C66" s="21" t="s">
        <v>197</v>
      </c>
      <c r="D66" s="22" t="s">
        <v>59</v>
      </c>
      <c r="E66" s="22" t="s">
        <v>20</v>
      </c>
      <c r="F66" s="26" t="s">
        <v>20</v>
      </c>
      <c r="G66" s="22" t="s">
        <v>49</v>
      </c>
      <c r="H66" s="22" t="s">
        <v>24</v>
      </c>
      <c r="I66" s="25">
        <v>39380000</v>
      </c>
      <c r="J66" s="24">
        <f>J67</f>
        <v>816548</v>
      </c>
      <c r="K66" s="24">
        <f t="shared" ref="K66:U66" si="39">K67</f>
        <v>816548</v>
      </c>
      <c r="L66" s="24">
        <f t="shared" si="39"/>
        <v>0</v>
      </c>
      <c r="M66" s="24">
        <f t="shared" si="39"/>
        <v>0</v>
      </c>
      <c r="N66" s="24">
        <f t="shared" si="39"/>
        <v>0</v>
      </c>
      <c r="O66" s="24">
        <f t="shared" si="39"/>
        <v>0</v>
      </c>
      <c r="P66" s="24">
        <f>P67</f>
        <v>0</v>
      </c>
      <c r="Q66" s="24">
        <f t="shared" si="39"/>
        <v>0</v>
      </c>
      <c r="R66" s="24">
        <f t="shared" si="39"/>
        <v>0</v>
      </c>
      <c r="S66" s="24">
        <f t="shared" si="39"/>
        <v>0</v>
      </c>
      <c r="T66" s="24">
        <f t="shared" si="39"/>
        <v>0</v>
      </c>
      <c r="U66" s="24">
        <f t="shared" si="39"/>
        <v>0</v>
      </c>
      <c r="V66" s="63"/>
    </row>
    <row r="67" spans="1:22" s="30" customFormat="1" ht="96" customHeight="1" x14ac:dyDescent="0.3">
      <c r="A67" s="29">
        <v>0</v>
      </c>
      <c r="B67" s="20" t="s">
        <v>20</v>
      </c>
      <c r="C67" s="21"/>
      <c r="D67" s="22" t="s">
        <v>20</v>
      </c>
      <c r="E67" s="22" t="s">
        <v>52</v>
      </c>
      <c r="F67" s="26" t="s">
        <v>53</v>
      </c>
      <c r="G67" s="22" t="s">
        <v>49</v>
      </c>
      <c r="H67" s="22" t="s">
        <v>20</v>
      </c>
      <c r="I67" s="23" t="s">
        <v>20</v>
      </c>
      <c r="J67" s="25">
        <f>K67</f>
        <v>816548</v>
      </c>
      <c r="K67" s="25">
        <f>629995+186553</f>
        <v>816548</v>
      </c>
      <c r="L67" s="25">
        <v>0</v>
      </c>
      <c r="M67" s="25">
        <v>0</v>
      </c>
      <c r="N67" s="25">
        <v>0</v>
      </c>
      <c r="O67" s="25">
        <v>0</v>
      </c>
      <c r="P67" s="25">
        <f>Q67</f>
        <v>0</v>
      </c>
      <c r="Q67" s="25"/>
      <c r="R67" s="25"/>
      <c r="S67" s="25"/>
      <c r="T67" s="25"/>
      <c r="U67" s="25"/>
      <c r="V67" s="63"/>
    </row>
    <row r="68" spans="1:22" s="30" customFormat="1" ht="129.94999999999999" customHeight="1" x14ac:dyDescent="0.3">
      <c r="A68" s="29">
        <v>1</v>
      </c>
      <c r="B68" s="20" t="s">
        <v>60</v>
      </c>
      <c r="C68" s="21" t="s">
        <v>197</v>
      </c>
      <c r="D68" s="22" t="s">
        <v>61</v>
      </c>
      <c r="E68" s="22" t="s">
        <v>20</v>
      </c>
      <c r="F68" s="26" t="s">
        <v>20</v>
      </c>
      <c r="G68" s="22" t="s">
        <v>49</v>
      </c>
      <c r="H68" s="22" t="s">
        <v>24</v>
      </c>
      <c r="I68" s="25">
        <v>33800000</v>
      </c>
      <c r="J68" s="24">
        <f>J69</f>
        <v>758638</v>
      </c>
      <c r="K68" s="24">
        <f t="shared" ref="K68:U68" si="40">K69</f>
        <v>758638</v>
      </c>
      <c r="L68" s="24">
        <f t="shared" si="40"/>
        <v>0</v>
      </c>
      <c r="M68" s="24">
        <f t="shared" si="40"/>
        <v>0</v>
      </c>
      <c r="N68" s="24">
        <f t="shared" si="40"/>
        <v>0</v>
      </c>
      <c r="O68" s="24">
        <f t="shared" si="40"/>
        <v>0</v>
      </c>
      <c r="P68" s="24">
        <f>P69</f>
        <v>0</v>
      </c>
      <c r="Q68" s="24">
        <f t="shared" si="40"/>
        <v>0</v>
      </c>
      <c r="R68" s="24">
        <f t="shared" si="40"/>
        <v>0</v>
      </c>
      <c r="S68" s="24">
        <f t="shared" si="40"/>
        <v>0</v>
      </c>
      <c r="T68" s="24">
        <f t="shared" si="40"/>
        <v>0</v>
      </c>
      <c r="U68" s="24">
        <f t="shared" si="40"/>
        <v>0</v>
      </c>
      <c r="V68" s="63"/>
    </row>
    <row r="69" spans="1:22" s="30" customFormat="1" ht="81" customHeight="1" x14ac:dyDescent="0.3">
      <c r="A69" s="29">
        <v>0</v>
      </c>
      <c r="B69" s="20" t="s">
        <v>20</v>
      </c>
      <c r="C69" s="21"/>
      <c r="D69" s="22" t="s">
        <v>20</v>
      </c>
      <c r="E69" s="22" t="s">
        <v>52</v>
      </c>
      <c r="F69" s="26" t="s">
        <v>53</v>
      </c>
      <c r="G69" s="22" t="s">
        <v>49</v>
      </c>
      <c r="H69" s="22" t="s">
        <v>20</v>
      </c>
      <c r="I69" s="23" t="s">
        <v>20</v>
      </c>
      <c r="J69" s="25">
        <f>K69</f>
        <v>758638</v>
      </c>
      <c r="K69" s="25">
        <f>567755+190883</f>
        <v>758638</v>
      </c>
      <c r="L69" s="25">
        <v>0</v>
      </c>
      <c r="M69" s="25">
        <v>0</v>
      </c>
      <c r="N69" s="25">
        <v>0</v>
      </c>
      <c r="O69" s="25">
        <v>0</v>
      </c>
      <c r="P69" s="25">
        <f>Q69</f>
        <v>0</v>
      </c>
      <c r="Q69" s="25"/>
      <c r="R69" s="25"/>
      <c r="S69" s="25"/>
      <c r="T69" s="25"/>
      <c r="U69" s="25"/>
      <c r="V69" s="63"/>
    </row>
    <row r="70" spans="1:22" s="30" customFormat="1" ht="126.95" customHeight="1" x14ac:dyDescent="0.3">
      <c r="A70" s="29">
        <v>1</v>
      </c>
      <c r="B70" s="20" t="s">
        <v>62</v>
      </c>
      <c r="C70" s="21" t="s">
        <v>197</v>
      </c>
      <c r="D70" s="22" t="s">
        <v>63</v>
      </c>
      <c r="E70" s="22" t="s">
        <v>20</v>
      </c>
      <c r="F70" s="26" t="s">
        <v>20</v>
      </c>
      <c r="G70" s="22" t="s">
        <v>49</v>
      </c>
      <c r="H70" s="22" t="s">
        <v>24</v>
      </c>
      <c r="I70" s="25">
        <v>27800000</v>
      </c>
      <c r="J70" s="24">
        <f>J71</f>
        <v>675542</v>
      </c>
      <c r="K70" s="24">
        <f t="shared" ref="K70:U70" si="41">K71</f>
        <v>675542</v>
      </c>
      <c r="L70" s="24">
        <f t="shared" si="41"/>
        <v>0</v>
      </c>
      <c r="M70" s="24">
        <f t="shared" si="41"/>
        <v>0</v>
      </c>
      <c r="N70" s="24">
        <f t="shared" si="41"/>
        <v>0</v>
      </c>
      <c r="O70" s="24">
        <f t="shared" si="41"/>
        <v>0</v>
      </c>
      <c r="P70" s="24">
        <f>P71</f>
        <v>0</v>
      </c>
      <c r="Q70" s="24">
        <f t="shared" si="41"/>
        <v>0</v>
      </c>
      <c r="R70" s="24">
        <f t="shared" si="41"/>
        <v>0</v>
      </c>
      <c r="S70" s="24">
        <f t="shared" si="41"/>
        <v>0</v>
      </c>
      <c r="T70" s="24">
        <f t="shared" si="41"/>
        <v>0</v>
      </c>
      <c r="U70" s="24">
        <f t="shared" si="41"/>
        <v>0</v>
      </c>
      <c r="V70" s="63">
        <v>26</v>
      </c>
    </row>
    <row r="71" spans="1:22" s="30" customFormat="1" ht="84.95" customHeight="1" x14ac:dyDescent="0.3">
      <c r="A71" s="29">
        <v>0</v>
      </c>
      <c r="B71" s="20" t="s">
        <v>20</v>
      </c>
      <c r="C71" s="21"/>
      <c r="D71" s="22" t="s">
        <v>20</v>
      </c>
      <c r="E71" s="22" t="s">
        <v>52</v>
      </c>
      <c r="F71" s="26" t="s">
        <v>53</v>
      </c>
      <c r="G71" s="22" t="s">
        <v>49</v>
      </c>
      <c r="H71" s="22" t="s">
        <v>20</v>
      </c>
      <c r="I71" s="23" t="s">
        <v>20</v>
      </c>
      <c r="J71" s="25">
        <f>K71</f>
        <v>675542</v>
      </c>
      <c r="K71" s="25">
        <f>506365+169177</f>
        <v>675542</v>
      </c>
      <c r="L71" s="25">
        <v>0</v>
      </c>
      <c r="M71" s="25">
        <v>0</v>
      </c>
      <c r="N71" s="25">
        <v>0</v>
      </c>
      <c r="O71" s="25">
        <v>0</v>
      </c>
      <c r="P71" s="25">
        <f>Q71</f>
        <v>0</v>
      </c>
      <c r="Q71" s="25"/>
      <c r="R71" s="25"/>
      <c r="S71" s="25"/>
      <c r="T71" s="25"/>
      <c r="U71" s="25"/>
      <c r="V71" s="63"/>
    </row>
    <row r="72" spans="1:22" s="30" customFormat="1" ht="123.95" customHeight="1" x14ac:dyDescent="0.3">
      <c r="A72" s="29">
        <v>1</v>
      </c>
      <c r="B72" s="20" t="s">
        <v>64</v>
      </c>
      <c r="C72" s="21" t="s">
        <v>197</v>
      </c>
      <c r="D72" s="22" t="s">
        <v>65</v>
      </c>
      <c r="E72" s="22" t="s">
        <v>20</v>
      </c>
      <c r="F72" s="26" t="s">
        <v>20</v>
      </c>
      <c r="G72" s="22" t="s">
        <v>49</v>
      </c>
      <c r="H72" s="22" t="s">
        <v>24</v>
      </c>
      <c r="I72" s="25">
        <v>19880000</v>
      </c>
      <c r="J72" s="24">
        <f>J73</f>
        <v>571021</v>
      </c>
      <c r="K72" s="24">
        <f t="shared" ref="K72:U72" si="42">K73</f>
        <v>571021</v>
      </c>
      <c r="L72" s="24">
        <f t="shared" si="42"/>
        <v>0</v>
      </c>
      <c r="M72" s="24">
        <f t="shared" si="42"/>
        <v>0</v>
      </c>
      <c r="N72" s="24">
        <f t="shared" si="42"/>
        <v>0</v>
      </c>
      <c r="O72" s="24">
        <f t="shared" si="42"/>
        <v>0</v>
      </c>
      <c r="P72" s="24">
        <f>P73</f>
        <v>0</v>
      </c>
      <c r="Q72" s="24">
        <f t="shared" si="42"/>
        <v>0</v>
      </c>
      <c r="R72" s="24">
        <f t="shared" si="42"/>
        <v>0</v>
      </c>
      <c r="S72" s="24">
        <f t="shared" si="42"/>
        <v>0</v>
      </c>
      <c r="T72" s="24">
        <f t="shared" si="42"/>
        <v>0</v>
      </c>
      <c r="U72" s="24">
        <f t="shared" si="42"/>
        <v>0</v>
      </c>
      <c r="V72" s="63"/>
    </row>
    <row r="73" spans="1:22" s="30" customFormat="1" ht="85.5" customHeight="1" x14ac:dyDescent="0.3">
      <c r="A73" s="29">
        <v>0</v>
      </c>
      <c r="B73" s="20" t="s">
        <v>20</v>
      </c>
      <c r="C73" s="21"/>
      <c r="D73" s="22" t="s">
        <v>20</v>
      </c>
      <c r="E73" s="22" t="s">
        <v>52</v>
      </c>
      <c r="F73" s="26" t="s">
        <v>53</v>
      </c>
      <c r="G73" s="22" t="s">
        <v>49</v>
      </c>
      <c r="H73" s="22" t="s">
        <v>20</v>
      </c>
      <c r="I73" s="23" t="s">
        <v>20</v>
      </c>
      <c r="J73" s="25">
        <f>K73</f>
        <v>571021</v>
      </c>
      <c r="K73" s="25">
        <f>414285+156736</f>
        <v>571021</v>
      </c>
      <c r="L73" s="25">
        <v>0</v>
      </c>
      <c r="M73" s="25">
        <v>0</v>
      </c>
      <c r="N73" s="25">
        <v>0</v>
      </c>
      <c r="O73" s="25">
        <v>0</v>
      </c>
      <c r="P73" s="25">
        <f>Q73</f>
        <v>0</v>
      </c>
      <c r="Q73" s="25"/>
      <c r="R73" s="25"/>
      <c r="S73" s="25"/>
      <c r="T73" s="25"/>
      <c r="U73" s="25"/>
      <c r="V73" s="63"/>
    </row>
    <row r="74" spans="1:22" s="30" customFormat="1" ht="132" customHeight="1" x14ac:dyDescent="0.3">
      <c r="A74" s="29">
        <v>1</v>
      </c>
      <c r="B74" s="20" t="s">
        <v>66</v>
      </c>
      <c r="C74" s="21" t="s">
        <v>197</v>
      </c>
      <c r="D74" s="22" t="s">
        <v>67</v>
      </c>
      <c r="E74" s="22" t="s">
        <v>20</v>
      </c>
      <c r="F74" s="26" t="s">
        <v>20</v>
      </c>
      <c r="G74" s="22" t="s">
        <v>49</v>
      </c>
      <c r="H74" s="22" t="s">
        <v>24</v>
      </c>
      <c r="I74" s="25">
        <v>21980000</v>
      </c>
      <c r="J74" s="24">
        <f>J75</f>
        <v>603198</v>
      </c>
      <c r="K74" s="24">
        <f t="shared" ref="K74:U74" si="43">K75</f>
        <v>603198</v>
      </c>
      <c r="L74" s="24">
        <f t="shared" si="43"/>
        <v>0</v>
      </c>
      <c r="M74" s="24">
        <f t="shared" si="43"/>
        <v>0</v>
      </c>
      <c r="N74" s="24">
        <f t="shared" si="43"/>
        <v>0</v>
      </c>
      <c r="O74" s="24">
        <f t="shared" si="43"/>
        <v>0</v>
      </c>
      <c r="P74" s="24">
        <f>P75</f>
        <v>0</v>
      </c>
      <c r="Q74" s="24">
        <f t="shared" si="43"/>
        <v>0</v>
      </c>
      <c r="R74" s="24">
        <f t="shared" si="43"/>
        <v>0</v>
      </c>
      <c r="S74" s="24">
        <f t="shared" si="43"/>
        <v>0</v>
      </c>
      <c r="T74" s="24">
        <f t="shared" si="43"/>
        <v>0</v>
      </c>
      <c r="U74" s="24">
        <f t="shared" si="43"/>
        <v>0</v>
      </c>
      <c r="V74" s="63"/>
    </row>
    <row r="75" spans="1:22" s="30" customFormat="1" ht="75.95" customHeight="1" x14ac:dyDescent="0.3">
      <c r="A75" s="29">
        <v>0</v>
      </c>
      <c r="B75" s="20" t="s">
        <v>20</v>
      </c>
      <c r="C75" s="21"/>
      <c r="D75" s="22" t="s">
        <v>20</v>
      </c>
      <c r="E75" s="22" t="s">
        <v>52</v>
      </c>
      <c r="F75" s="26" t="s">
        <v>53</v>
      </c>
      <c r="G75" s="22" t="s">
        <v>49</v>
      </c>
      <c r="H75" s="22" t="s">
        <v>20</v>
      </c>
      <c r="I75" s="23" t="s">
        <v>20</v>
      </c>
      <c r="J75" s="25">
        <f>K75</f>
        <v>603198</v>
      </c>
      <c r="K75" s="25">
        <f>444980+158218</f>
        <v>603198</v>
      </c>
      <c r="L75" s="25">
        <v>0</v>
      </c>
      <c r="M75" s="25">
        <v>0</v>
      </c>
      <c r="N75" s="25">
        <v>0</v>
      </c>
      <c r="O75" s="25">
        <v>0</v>
      </c>
      <c r="P75" s="25">
        <f>Q75</f>
        <v>0</v>
      </c>
      <c r="Q75" s="25"/>
      <c r="R75" s="25"/>
      <c r="S75" s="25"/>
      <c r="T75" s="25"/>
      <c r="U75" s="25"/>
      <c r="V75" s="63"/>
    </row>
    <row r="76" spans="1:22" s="30" customFormat="1" ht="137.44999999999999" customHeight="1" x14ac:dyDescent="0.3">
      <c r="A76" s="29">
        <v>1</v>
      </c>
      <c r="B76" s="20" t="s">
        <v>68</v>
      </c>
      <c r="C76" s="21" t="s">
        <v>197</v>
      </c>
      <c r="D76" s="22" t="s">
        <v>69</v>
      </c>
      <c r="E76" s="22" t="s">
        <v>20</v>
      </c>
      <c r="F76" s="26" t="s">
        <v>20</v>
      </c>
      <c r="G76" s="22" t="s">
        <v>49</v>
      </c>
      <c r="H76" s="22" t="s">
        <v>24</v>
      </c>
      <c r="I76" s="25">
        <v>33800000</v>
      </c>
      <c r="J76" s="24">
        <f>J77</f>
        <v>756336</v>
      </c>
      <c r="K76" s="24">
        <f t="shared" ref="K76:U76" si="44">K77</f>
        <v>756336</v>
      </c>
      <c r="L76" s="24">
        <f t="shared" si="44"/>
        <v>0</v>
      </c>
      <c r="M76" s="24">
        <f t="shared" si="44"/>
        <v>0</v>
      </c>
      <c r="N76" s="24">
        <f t="shared" si="44"/>
        <v>0</v>
      </c>
      <c r="O76" s="24">
        <f t="shared" si="44"/>
        <v>0</v>
      </c>
      <c r="P76" s="24">
        <f>P77</f>
        <v>0</v>
      </c>
      <c r="Q76" s="24">
        <f t="shared" si="44"/>
        <v>0</v>
      </c>
      <c r="R76" s="24">
        <f t="shared" si="44"/>
        <v>0</v>
      </c>
      <c r="S76" s="24">
        <f t="shared" si="44"/>
        <v>0</v>
      </c>
      <c r="T76" s="24">
        <f t="shared" si="44"/>
        <v>0</v>
      </c>
      <c r="U76" s="24">
        <f t="shared" si="44"/>
        <v>0</v>
      </c>
      <c r="V76" s="63"/>
    </row>
    <row r="77" spans="1:22" s="30" customFormat="1" ht="83.1" customHeight="1" x14ac:dyDescent="0.3">
      <c r="A77" s="29">
        <v>0</v>
      </c>
      <c r="B77" s="20" t="s">
        <v>20</v>
      </c>
      <c r="C77" s="21"/>
      <c r="D77" s="22" t="s">
        <v>20</v>
      </c>
      <c r="E77" s="22" t="s">
        <v>52</v>
      </c>
      <c r="F77" s="26" t="s">
        <v>53</v>
      </c>
      <c r="G77" s="22" t="s">
        <v>49</v>
      </c>
      <c r="H77" s="22" t="s">
        <v>20</v>
      </c>
      <c r="I77" s="23" t="s">
        <v>20</v>
      </c>
      <c r="J77" s="25">
        <f>K77</f>
        <v>756336</v>
      </c>
      <c r="K77" s="25">
        <f>567755+188581</f>
        <v>756336</v>
      </c>
      <c r="L77" s="25">
        <v>0</v>
      </c>
      <c r="M77" s="25">
        <v>0</v>
      </c>
      <c r="N77" s="25">
        <v>0</v>
      </c>
      <c r="O77" s="25">
        <v>0</v>
      </c>
      <c r="P77" s="25">
        <f>Q77</f>
        <v>0</v>
      </c>
      <c r="Q77" s="25"/>
      <c r="R77" s="25"/>
      <c r="S77" s="25"/>
      <c r="T77" s="25"/>
      <c r="U77" s="25"/>
      <c r="V77" s="63"/>
    </row>
    <row r="78" spans="1:22" s="30" customFormat="1" ht="128.44999999999999" customHeight="1" x14ac:dyDescent="0.3">
      <c r="A78" s="29">
        <v>1</v>
      </c>
      <c r="B78" s="20" t="s">
        <v>70</v>
      </c>
      <c r="C78" s="21" t="s">
        <v>197</v>
      </c>
      <c r="D78" s="22" t="s">
        <v>71</v>
      </c>
      <c r="E78" s="22" t="s">
        <v>20</v>
      </c>
      <c r="F78" s="26" t="s">
        <v>20</v>
      </c>
      <c r="G78" s="22" t="s">
        <v>49</v>
      </c>
      <c r="H78" s="22" t="s">
        <v>24</v>
      </c>
      <c r="I78" s="25">
        <v>21980000</v>
      </c>
      <c r="J78" s="24">
        <f>J79</f>
        <v>603198</v>
      </c>
      <c r="K78" s="24">
        <f t="shared" ref="K78:U78" si="45">K79</f>
        <v>603198</v>
      </c>
      <c r="L78" s="24">
        <f t="shared" si="45"/>
        <v>0</v>
      </c>
      <c r="M78" s="24">
        <f t="shared" si="45"/>
        <v>0</v>
      </c>
      <c r="N78" s="24">
        <f t="shared" si="45"/>
        <v>0</v>
      </c>
      <c r="O78" s="24">
        <f t="shared" si="45"/>
        <v>0</v>
      </c>
      <c r="P78" s="24">
        <f>P79</f>
        <v>0</v>
      </c>
      <c r="Q78" s="24">
        <f t="shared" si="45"/>
        <v>0</v>
      </c>
      <c r="R78" s="24">
        <f t="shared" si="45"/>
        <v>0</v>
      </c>
      <c r="S78" s="24">
        <f t="shared" si="45"/>
        <v>0</v>
      </c>
      <c r="T78" s="24">
        <f t="shared" si="45"/>
        <v>0</v>
      </c>
      <c r="U78" s="24">
        <f t="shared" si="45"/>
        <v>0</v>
      </c>
      <c r="V78" s="63"/>
    </row>
    <row r="79" spans="1:22" s="30" customFormat="1" ht="77.45" customHeight="1" x14ac:dyDescent="0.3">
      <c r="A79" s="29">
        <v>0</v>
      </c>
      <c r="B79" s="20" t="s">
        <v>20</v>
      </c>
      <c r="C79" s="21"/>
      <c r="D79" s="22" t="s">
        <v>20</v>
      </c>
      <c r="E79" s="22" t="s">
        <v>52</v>
      </c>
      <c r="F79" s="26" t="s">
        <v>53</v>
      </c>
      <c r="G79" s="22" t="s">
        <v>49</v>
      </c>
      <c r="H79" s="22" t="s">
        <v>20</v>
      </c>
      <c r="I79" s="23" t="s">
        <v>20</v>
      </c>
      <c r="J79" s="25">
        <f>K79</f>
        <v>603198</v>
      </c>
      <c r="K79" s="25">
        <f>444980+158218</f>
        <v>603198</v>
      </c>
      <c r="L79" s="25">
        <v>0</v>
      </c>
      <c r="M79" s="25">
        <v>0</v>
      </c>
      <c r="N79" s="25">
        <v>0</v>
      </c>
      <c r="O79" s="25">
        <v>0</v>
      </c>
      <c r="P79" s="25">
        <f>Q79</f>
        <v>0</v>
      </c>
      <c r="Q79" s="25"/>
      <c r="R79" s="25"/>
      <c r="S79" s="25"/>
      <c r="T79" s="25"/>
      <c r="U79" s="25"/>
      <c r="V79" s="63"/>
    </row>
    <row r="80" spans="1:22" s="30" customFormat="1" ht="128.1" customHeight="1" x14ac:dyDescent="0.3">
      <c r="A80" s="29">
        <v>1</v>
      </c>
      <c r="B80" s="20" t="s">
        <v>72</v>
      </c>
      <c r="C80" s="21" t="s">
        <v>197</v>
      </c>
      <c r="D80" s="22" t="s">
        <v>73</v>
      </c>
      <c r="E80" s="22" t="s">
        <v>20</v>
      </c>
      <c r="F80" s="26" t="s">
        <v>20</v>
      </c>
      <c r="G80" s="22" t="s">
        <v>49</v>
      </c>
      <c r="H80" s="22" t="s">
        <v>24</v>
      </c>
      <c r="I80" s="25">
        <v>27800000</v>
      </c>
      <c r="J80" s="24">
        <f>J81</f>
        <v>687175</v>
      </c>
      <c r="K80" s="24">
        <f t="shared" ref="K80:U80" si="46">K81</f>
        <v>687175</v>
      </c>
      <c r="L80" s="24">
        <f t="shared" si="46"/>
        <v>0</v>
      </c>
      <c r="M80" s="24">
        <f t="shared" si="46"/>
        <v>0</v>
      </c>
      <c r="N80" s="24">
        <f t="shared" si="46"/>
        <v>0</v>
      </c>
      <c r="O80" s="24">
        <f t="shared" si="46"/>
        <v>0</v>
      </c>
      <c r="P80" s="24">
        <f>P81</f>
        <v>0</v>
      </c>
      <c r="Q80" s="24">
        <f t="shared" si="46"/>
        <v>0</v>
      </c>
      <c r="R80" s="24">
        <f t="shared" si="46"/>
        <v>0</v>
      </c>
      <c r="S80" s="24">
        <f t="shared" si="46"/>
        <v>0</v>
      </c>
      <c r="T80" s="24">
        <f t="shared" si="46"/>
        <v>0</v>
      </c>
      <c r="U80" s="24">
        <f t="shared" si="46"/>
        <v>0</v>
      </c>
      <c r="V80" s="63"/>
    </row>
    <row r="81" spans="1:22" s="30" customFormat="1" ht="84.6" customHeight="1" x14ac:dyDescent="0.3">
      <c r="A81" s="29">
        <v>0</v>
      </c>
      <c r="B81" s="20" t="s">
        <v>20</v>
      </c>
      <c r="C81" s="21"/>
      <c r="D81" s="22" t="s">
        <v>20</v>
      </c>
      <c r="E81" s="22" t="s">
        <v>52</v>
      </c>
      <c r="F81" s="26" t="s">
        <v>53</v>
      </c>
      <c r="G81" s="22" t="s">
        <v>49</v>
      </c>
      <c r="H81" s="22" t="s">
        <v>20</v>
      </c>
      <c r="I81" s="23" t="s">
        <v>20</v>
      </c>
      <c r="J81" s="25">
        <f>K81</f>
        <v>687175</v>
      </c>
      <c r="K81" s="25">
        <f>506365+180810</f>
        <v>687175</v>
      </c>
      <c r="L81" s="25">
        <v>0</v>
      </c>
      <c r="M81" s="25">
        <v>0</v>
      </c>
      <c r="N81" s="25">
        <v>0</v>
      </c>
      <c r="O81" s="25">
        <v>0</v>
      </c>
      <c r="P81" s="25">
        <f>Q81</f>
        <v>0</v>
      </c>
      <c r="Q81" s="25"/>
      <c r="R81" s="25"/>
      <c r="S81" s="25"/>
      <c r="T81" s="25"/>
      <c r="U81" s="25"/>
      <c r="V81" s="63">
        <v>27</v>
      </c>
    </row>
    <row r="82" spans="1:22" s="30" customFormat="1" ht="128.44999999999999" customHeight="1" x14ac:dyDescent="0.3">
      <c r="A82" s="29">
        <v>1</v>
      </c>
      <c r="B82" s="20" t="s">
        <v>74</v>
      </c>
      <c r="C82" s="21" t="s">
        <v>198</v>
      </c>
      <c r="D82" s="22" t="s">
        <v>75</v>
      </c>
      <c r="E82" s="22" t="s">
        <v>20</v>
      </c>
      <c r="F82" s="26" t="s">
        <v>20</v>
      </c>
      <c r="G82" s="22" t="s">
        <v>49</v>
      </c>
      <c r="H82" s="22" t="s">
        <v>24</v>
      </c>
      <c r="I82" s="25">
        <v>39380000</v>
      </c>
      <c r="J82" s="24">
        <f>J83</f>
        <v>813095</v>
      </c>
      <c r="K82" s="24">
        <f t="shared" ref="K82:U82" si="47">K83</f>
        <v>813095</v>
      </c>
      <c r="L82" s="24">
        <f t="shared" si="47"/>
        <v>0</v>
      </c>
      <c r="M82" s="24">
        <f t="shared" si="47"/>
        <v>0</v>
      </c>
      <c r="N82" s="24">
        <f t="shared" si="47"/>
        <v>0</v>
      </c>
      <c r="O82" s="24">
        <f t="shared" si="47"/>
        <v>0</v>
      </c>
      <c r="P82" s="24">
        <f>P83</f>
        <v>0</v>
      </c>
      <c r="Q82" s="24">
        <f t="shared" si="47"/>
        <v>0</v>
      </c>
      <c r="R82" s="24">
        <f t="shared" si="47"/>
        <v>0</v>
      </c>
      <c r="S82" s="24">
        <f t="shared" si="47"/>
        <v>0</v>
      </c>
      <c r="T82" s="24">
        <f t="shared" si="47"/>
        <v>0</v>
      </c>
      <c r="U82" s="24">
        <f t="shared" si="47"/>
        <v>0</v>
      </c>
      <c r="V82" s="63"/>
    </row>
    <row r="83" spans="1:22" s="30" customFormat="1" ht="78.75" x14ac:dyDescent="0.3">
      <c r="A83" s="29">
        <v>0</v>
      </c>
      <c r="B83" s="20" t="s">
        <v>20</v>
      </c>
      <c r="C83" s="21"/>
      <c r="D83" s="22" t="s">
        <v>20</v>
      </c>
      <c r="E83" s="22" t="s">
        <v>52</v>
      </c>
      <c r="F83" s="26" t="s">
        <v>53</v>
      </c>
      <c r="G83" s="22" t="s">
        <v>49</v>
      </c>
      <c r="H83" s="22" t="s">
        <v>20</v>
      </c>
      <c r="I83" s="23" t="s">
        <v>20</v>
      </c>
      <c r="J83" s="25">
        <f>K83</f>
        <v>813095</v>
      </c>
      <c r="K83" s="25">
        <f>629995+183100</f>
        <v>813095</v>
      </c>
      <c r="L83" s="25">
        <v>0</v>
      </c>
      <c r="M83" s="25">
        <v>0</v>
      </c>
      <c r="N83" s="25">
        <v>0</v>
      </c>
      <c r="O83" s="25">
        <v>0</v>
      </c>
      <c r="P83" s="25">
        <f>Q83</f>
        <v>0</v>
      </c>
      <c r="Q83" s="25"/>
      <c r="R83" s="25"/>
      <c r="S83" s="25"/>
      <c r="T83" s="25"/>
      <c r="U83" s="25"/>
      <c r="V83" s="63"/>
    </row>
    <row r="84" spans="1:22" s="30" customFormat="1" ht="126.95" customHeight="1" x14ac:dyDescent="0.3">
      <c r="A84" s="29">
        <v>1</v>
      </c>
      <c r="B84" s="20" t="s">
        <v>76</v>
      </c>
      <c r="C84" s="21" t="s">
        <v>197</v>
      </c>
      <c r="D84" s="22" t="s">
        <v>77</v>
      </c>
      <c r="E84" s="22" t="s">
        <v>20</v>
      </c>
      <c r="F84" s="26" t="s">
        <v>20</v>
      </c>
      <c r="G84" s="22" t="s">
        <v>49</v>
      </c>
      <c r="H84" s="22" t="s">
        <v>24</v>
      </c>
      <c r="I84" s="25">
        <v>56984000</v>
      </c>
      <c r="J84" s="24">
        <f>J85</f>
        <v>1021310</v>
      </c>
      <c r="K84" s="24">
        <f t="shared" ref="K84:U84" si="48">K85</f>
        <v>1021310</v>
      </c>
      <c r="L84" s="24">
        <f t="shared" si="48"/>
        <v>0</v>
      </c>
      <c r="M84" s="24">
        <f t="shared" si="48"/>
        <v>0</v>
      </c>
      <c r="N84" s="24">
        <f t="shared" si="48"/>
        <v>0</v>
      </c>
      <c r="O84" s="24">
        <f t="shared" si="48"/>
        <v>0</v>
      </c>
      <c r="P84" s="24">
        <f>P85</f>
        <v>0</v>
      </c>
      <c r="Q84" s="24">
        <f t="shared" si="48"/>
        <v>0</v>
      </c>
      <c r="R84" s="24">
        <f t="shared" si="48"/>
        <v>0</v>
      </c>
      <c r="S84" s="24">
        <f t="shared" si="48"/>
        <v>0</v>
      </c>
      <c r="T84" s="24">
        <f t="shared" si="48"/>
        <v>0</v>
      </c>
      <c r="U84" s="24">
        <f t="shared" si="48"/>
        <v>0</v>
      </c>
      <c r="V84" s="63"/>
    </row>
    <row r="85" spans="1:22" s="30" customFormat="1" ht="78.75" x14ac:dyDescent="0.3">
      <c r="A85" s="29">
        <v>0</v>
      </c>
      <c r="B85" s="20" t="s">
        <v>20</v>
      </c>
      <c r="C85" s="21"/>
      <c r="D85" s="22" t="s">
        <v>20</v>
      </c>
      <c r="E85" s="22" t="s">
        <v>52</v>
      </c>
      <c r="F85" s="26" t="s">
        <v>53</v>
      </c>
      <c r="G85" s="22" t="s">
        <v>49</v>
      </c>
      <c r="H85" s="22" t="s">
        <v>20</v>
      </c>
      <c r="I85" s="23" t="s">
        <v>20</v>
      </c>
      <c r="J85" s="25">
        <f>K85</f>
        <v>1021310</v>
      </c>
      <c r="K85" s="25">
        <f>827825+193485</f>
        <v>1021310</v>
      </c>
      <c r="L85" s="25">
        <v>0</v>
      </c>
      <c r="M85" s="25">
        <v>0</v>
      </c>
      <c r="N85" s="25">
        <v>0</v>
      </c>
      <c r="O85" s="25">
        <v>0</v>
      </c>
      <c r="P85" s="25">
        <f>Q85</f>
        <v>0</v>
      </c>
      <c r="Q85" s="25"/>
      <c r="R85" s="25"/>
      <c r="S85" s="25"/>
      <c r="T85" s="25"/>
      <c r="U85" s="25"/>
      <c r="V85" s="63"/>
    </row>
    <row r="86" spans="1:22" s="30" customFormat="1" ht="125.1" customHeight="1" x14ac:dyDescent="0.3">
      <c r="A86" s="29">
        <v>1</v>
      </c>
      <c r="B86" s="20" t="s">
        <v>78</v>
      </c>
      <c r="C86" s="21" t="s">
        <v>197</v>
      </c>
      <c r="D86" s="22" t="s">
        <v>79</v>
      </c>
      <c r="E86" s="22" t="s">
        <v>20</v>
      </c>
      <c r="F86" s="26" t="s">
        <v>20</v>
      </c>
      <c r="G86" s="22" t="s">
        <v>49</v>
      </c>
      <c r="H86" s="22" t="s">
        <v>24</v>
      </c>
      <c r="I86" s="25">
        <v>36800000</v>
      </c>
      <c r="J86" s="24">
        <f>J87</f>
        <v>776923</v>
      </c>
      <c r="K86" s="24">
        <f t="shared" ref="K86:U86" si="49">K87</f>
        <v>776923</v>
      </c>
      <c r="L86" s="24">
        <f t="shared" si="49"/>
        <v>0</v>
      </c>
      <c r="M86" s="24">
        <f t="shared" si="49"/>
        <v>0</v>
      </c>
      <c r="N86" s="24">
        <f t="shared" si="49"/>
        <v>0</v>
      </c>
      <c r="O86" s="24">
        <f t="shared" si="49"/>
        <v>0</v>
      </c>
      <c r="P86" s="24">
        <f>P87</f>
        <v>0</v>
      </c>
      <c r="Q86" s="24">
        <f t="shared" si="49"/>
        <v>0</v>
      </c>
      <c r="R86" s="24">
        <f t="shared" si="49"/>
        <v>0</v>
      </c>
      <c r="S86" s="24">
        <f t="shared" si="49"/>
        <v>0</v>
      </c>
      <c r="T86" s="24">
        <f t="shared" si="49"/>
        <v>0</v>
      </c>
      <c r="U86" s="24">
        <f t="shared" si="49"/>
        <v>0</v>
      </c>
      <c r="V86" s="63"/>
    </row>
    <row r="87" spans="1:22" s="30" customFormat="1" ht="78.75" x14ac:dyDescent="0.3">
      <c r="A87" s="29">
        <v>0</v>
      </c>
      <c r="B87" s="20" t="s">
        <v>20</v>
      </c>
      <c r="C87" s="21"/>
      <c r="D87" s="22" t="s">
        <v>20</v>
      </c>
      <c r="E87" s="22" t="s">
        <v>52</v>
      </c>
      <c r="F87" s="26" t="s">
        <v>53</v>
      </c>
      <c r="G87" s="22" t="s">
        <v>49</v>
      </c>
      <c r="H87" s="22" t="s">
        <v>20</v>
      </c>
      <c r="I87" s="23" t="s">
        <v>20</v>
      </c>
      <c r="J87" s="25">
        <f>K87</f>
        <v>776923</v>
      </c>
      <c r="K87" s="25">
        <f>599300+177623</f>
        <v>776923</v>
      </c>
      <c r="L87" s="25">
        <v>0</v>
      </c>
      <c r="M87" s="25">
        <v>0</v>
      </c>
      <c r="N87" s="25">
        <v>0</v>
      </c>
      <c r="O87" s="25">
        <v>0</v>
      </c>
      <c r="P87" s="25">
        <f>Q87</f>
        <v>0</v>
      </c>
      <c r="Q87" s="25"/>
      <c r="R87" s="25"/>
      <c r="S87" s="25"/>
      <c r="T87" s="25"/>
      <c r="U87" s="25"/>
      <c r="V87" s="63"/>
    </row>
    <row r="88" spans="1:22" s="30" customFormat="1" ht="132.94999999999999" customHeight="1" x14ac:dyDescent="0.3">
      <c r="A88" s="29">
        <v>1</v>
      </c>
      <c r="B88" s="20" t="s">
        <v>80</v>
      </c>
      <c r="C88" s="21" t="s">
        <v>197</v>
      </c>
      <c r="D88" s="22" t="s">
        <v>81</v>
      </c>
      <c r="E88" s="22" t="s">
        <v>20</v>
      </c>
      <c r="F88" s="26" t="s">
        <v>20</v>
      </c>
      <c r="G88" s="22" t="s">
        <v>49</v>
      </c>
      <c r="H88" s="22" t="s">
        <v>24</v>
      </c>
      <c r="I88" s="25">
        <v>39380000</v>
      </c>
      <c r="J88" s="24">
        <f>J89</f>
        <v>817699</v>
      </c>
      <c r="K88" s="24">
        <f t="shared" ref="K88:U88" si="50">K89</f>
        <v>817699</v>
      </c>
      <c r="L88" s="24">
        <f t="shared" si="50"/>
        <v>0</v>
      </c>
      <c r="M88" s="24">
        <f t="shared" si="50"/>
        <v>0</v>
      </c>
      <c r="N88" s="24">
        <f t="shared" si="50"/>
        <v>0</v>
      </c>
      <c r="O88" s="24">
        <f t="shared" si="50"/>
        <v>0</v>
      </c>
      <c r="P88" s="24">
        <f>P89</f>
        <v>0</v>
      </c>
      <c r="Q88" s="24">
        <f t="shared" si="50"/>
        <v>0</v>
      </c>
      <c r="R88" s="24">
        <f t="shared" si="50"/>
        <v>0</v>
      </c>
      <c r="S88" s="24">
        <f t="shared" si="50"/>
        <v>0</v>
      </c>
      <c r="T88" s="24">
        <f t="shared" si="50"/>
        <v>0</v>
      </c>
      <c r="U88" s="24">
        <f t="shared" si="50"/>
        <v>0</v>
      </c>
      <c r="V88" s="63"/>
    </row>
    <row r="89" spans="1:22" s="30" customFormat="1" ht="80.099999999999994" customHeight="1" x14ac:dyDescent="0.3">
      <c r="A89" s="29">
        <v>0</v>
      </c>
      <c r="B89" s="20" t="s">
        <v>20</v>
      </c>
      <c r="C89" s="21"/>
      <c r="D89" s="22" t="s">
        <v>20</v>
      </c>
      <c r="E89" s="22" t="s">
        <v>52</v>
      </c>
      <c r="F89" s="26" t="s">
        <v>53</v>
      </c>
      <c r="G89" s="22" t="s">
        <v>49</v>
      </c>
      <c r="H89" s="22" t="s">
        <v>20</v>
      </c>
      <c r="I89" s="23" t="s">
        <v>20</v>
      </c>
      <c r="J89" s="25">
        <f>K89</f>
        <v>817699</v>
      </c>
      <c r="K89" s="25">
        <f>629995+187704</f>
        <v>817699</v>
      </c>
      <c r="L89" s="25">
        <v>0</v>
      </c>
      <c r="M89" s="25">
        <v>0</v>
      </c>
      <c r="N89" s="25">
        <v>0</v>
      </c>
      <c r="O89" s="25">
        <v>0</v>
      </c>
      <c r="P89" s="25">
        <f>Q89</f>
        <v>0</v>
      </c>
      <c r="Q89" s="25"/>
      <c r="R89" s="25"/>
      <c r="S89" s="25"/>
      <c r="T89" s="25"/>
      <c r="U89" s="25"/>
      <c r="V89" s="63"/>
    </row>
    <row r="90" spans="1:22" s="30" customFormat="1" ht="126.95" customHeight="1" x14ac:dyDescent="0.3">
      <c r="A90" s="29">
        <v>1</v>
      </c>
      <c r="B90" s="20" t="s">
        <v>82</v>
      </c>
      <c r="C90" s="21" t="s">
        <v>197</v>
      </c>
      <c r="D90" s="22" t="s">
        <v>83</v>
      </c>
      <c r="E90" s="22" t="s">
        <v>20</v>
      </c>
      <c r="F90" s="26" t="s">
        <v>20</v>
      </c>
      <c r="G90" s="22" t="s">
        <v>49</v>
      </c>
      <c r="H90" s="22" t="s">
        <v>24</v>
      </c>
      <c r="I90" s="25">
        <v>27800000</v>
      </c>
      <c r="J90" s="24">
        <f>J91</f>
        <v>693971</v>
      </c>
      <c r="K90" s="24">
        <f t="shared" ref="K90:U90" si="51">K91</f>
        <v>693971</v>
      </c>
      <c r="L90" s="24">
        <f t="shared" si="51"/>
        <v>0</v>
      </c>
      <c r="M90" s="24">
        <f t="shared" si="51"/>
        <v>0</v>
      </c>
      <c r="N90" s="24">
        <f t="shared" si="51"/>
        <v>0</v>
      </c>
      <c r="O90" s="24">
        <f t="shared" si="51"/>
        <v>0</v>
      </c>
      <c r="P90" s="24">
        <f>P91</f>
        <v>0</v>
      </c>
      <c r="Q90" s="24">
        <f t="shared" si="51"/>
        <v>0</v>
      </c>
      <c r="R90" s="24">
        <f t="shared" si="51"/>
        <v>0</v>
      </c>
      <c r="S90" s="24">
        <f t="shared" si="51"/>
        <v>0</v>
      </c>
      <c r="T90" s="24">
        <f t="shared" si="51"/>
        <v>0</v>
      </c>
      <c r="U90" s="24">
        <f t="shared" si="51"/>
        <v>0</v>
      </c>
      <c r="V90" s="63"/>
    </row>
    <row r="91" spans="1:22" s="30" customFormat="1" ht="78.75" x14ac:dyDescent="0.3">
      <c r="A91" s="29">
        <v>0</v>
      </c>
      <c r="B91" s="20" t="s">
        <v>20</v>
      </c>
      <c r="C91" s="21"/>
      <c r="D91" s="22" t="s">
        <v>20</v>
      </c>
      <c r="E91" s="22" t="s">
        <v>52</v>
      </c>
      <c r="F91" s="26" t="s">
        <v>53</v>
      </c>
      <c r="G91" s="22" t="s">
        <v>49</v>
      </c>
      <c r="H91" s="22" t="s">
        <v>20</v>
      </c>
      <c r="I91" s="23" t="s">
        <v>20</v>
      </c>
      <c r="J91" s="25">
        <f>K91</f>
        <v>693971</v>
      </c>
      <c r="K91" s="25">
        <f>506365+187606</f>
        <v>693971</v>
      </c>
      <c r="L91" s="25">
        <v>0</v>
      </c>
      <c r="M91" s="25">
        <v>0</v>
      </c>
      <c r="N91" s="25">
        <v>0</v>
      </c>
      <c r="O91" s="25">
        <v>0</v>
      </c>
      <c r="P91" s="25">
        <f>Q91</f>
        <v>0</v>
      </c>
      <c r="Q91" s="25"/>
      <c r="R91" s="25"/>
      <c r="S91" s="25"/>
      <c r="T91" s="25"/>
      <c r="U91" s="25"/>
      <c r="V91" s="63"/>
    </row>
    <row r="92" spans="1:22" s="30" customFormat="1" ht="128.1" customHeight="1" x14ac:dyDescent="0.3">
      <c r="A92" s="29">
        <v>1</v>
      </c>
      <c r="B92" s="20" t="s">
        <v>84</v>
      </c>
      <c r="C92" s="21" t="s">
        <v>197</v>
      </c>
      <c r="D92" s="22" t="s">
        <v>85</v>
      </c>
      <c r="E92" s="22" t="s">
        <v>20</v>
      </c>
      <c r="F92" s="26" t="s">
        <v>20</v>
      </c>
      <c r="G92" s="22" t="s">
        <v>49</v>
      </c>
      <c r="H92" s="22" t="s">
        <v>24</v>
      </c>
      <c r="I92" s="25">
        <v>17780000</v>
      </c>
      <c r="J92" s="24">
        <f>J93</f>
        <v>530898</v>
      </c>
      <c r="K92" s="24">
        <f t="shared" ref="K92:U92" si="52">K93</f>
        <v>530898</v>
      </c>
      <c r="L92" s="24">
        <f t="shared" si="52"/>
        <v>0</v>
      </c>
      <c r="M92" s="24">
        <f t="shared" si="52"/>
        <v>0</v>
      </c>
      <c r="N92" s="24">
        <f t="shared" si="52"/>
        <v>0</v>
      </c>
      <c r="O92" s="24">
        <f t="shared" si="52"/>
        <v>0</v>
      </c>
      <c r="P92" s="24">
        <f>P93</f>
        <v>0</v>
      </c>
      <c r="Q92" s="24">
        <f t="shared" si="52"/>
        <v>0</v>
      </c>
      <c r="R92" s="24">
        <f t="shared" si="52"/>
        <v>0</v>
      </c>
      <c r="S92" s="24">
        <f t="shared" si="52"/>
        <v>0</v>
      </c>
      <c r="T92" s="24">
        <f t="shared" si="52"/>
        <v>0</v>
      </c>
      <c r="U92" s="24">
        <f t="shared" si="52"/>
        <v>0</v>
      </c>
      <c r="V92" s="63">
        <v>28</v>
      </c>
    </row>
    <row r="93" spans="1:22" s="30" customFormat="1" ht="74.45" customHeight="1" x14ac:dyDescent="0.3">
      <c r="A93" s="29">
        <v>0</v>
      </c>
      <c r="B93" s="20" t="s">
        <v>20</v>
      </c>
      <c r="C93" s="21"/>
      <c r="D93" s="22" t="s">
        <v>20</v>
      </c>
      <c r="E93" s="22" t="s">
        <v>52</v>
      </c>
      <c r="F93" s="26" t="s">
        <v>53</v>
      </c>
      <c r="G93" s="22" t="s">
        <v>49</v>
      </c>
      <c r="H93" s="22" t="s">
        <v>20</v>
      </c>
      <c r="I93" s="23" t="s">
        <v>20</v>
      </c>
      <c r="J93" s="25">
        <f>K93</f>
        <v>530898</v>
      </c>
      <c r="K93" s="25">
        <f>383590+147308</f>
        <v>530898</v>
      </c>
      <c r="L93" s="25">
        <v>0</v>
      </c>
      <c r="M93" s="25">
        <v>0</v>
      </c>
      <c r="N93" s="25">
        <v>0</v>
      </c>
      <c r="O93" s="25">
        <v>0</v>
      </c>
      <c r="P93" s="25">
        <f>Q93</f>
        <v>0</v>
      </c>
      <c r="Q93" s="25"/>
      <c r="R93" s="25"/>
      <c r="S93" s="25"/>
      <c r="T93" s="25"/>
      <c r="U93" s="25"/>
      <c r="V93" s="63"/>
    </row>
    <row r="94" spans="1:22" s="30" customFormat="1" ht="129.6" customHeight="1" x14ac:dyDescent="0.3">
      <c r="A94" s="29">
        <v>1</v>
      </c>
      <c r="B94" s="20" t="s">
        <v>86</v>
      </c>
      <c r="C94" s="21" t="s">
        <v>197</v>
      </c>
      <c r="D94" s="22" t="s">
        <v>87</v>
      </c>
      <c r="E94" s="22" t="s">
        <v>20</v>
      </c>
      <c r="F94" s="26" t="s">
        <v>20</v>
      </c>
      <c r="G94" s="22" t="s">
        <v>49</v>
      </c>
      <c r="H94" s="22" t="s">
        <v>24</v>
      </c>
      <c r="I94" s="25">
        <v>21980000</v>
      </c>
      <c r="J94" s="24">
        <f>J95</f>
        <v>668869</v>
      </c>
      <c r="K94" s="24">
        <f t="shared" ref="K94:U94" si="53">K95</f>
        <v>668869</v>
      </c>
      <c r="L94" s="24">
        <f t="shared" si="53"/>
        <v>0</v>
      </c>
      <c r="M94" s="24">
        <f t="shared" si="53"/>
        <v>0</v>
      </c>
      <c r="N94" s="24">
        <f t="shared" si="53"/>
        <v>0</v>
      </c>
      <c r="O94" s="24">
        <f t="shared" si="53"/>
        <v>0</v>
      </c>
      <c r="P94" s="24">
        <f>P95</f>
        <v>0</v>
      </c>
      <c r="Q94" s="24">
        <f t="shared" si="53"/>
        <v>0</v>
      </c>
      <c r="R94" s="24">
        <f t="shared" si="53"/>
        <v>0</v>
      </c>
      <c r="S94" s="24">
        <f t="shared" si="53"/>
        <v>0</v>
      </c>
      <c r="T94" s="24">
        <f t="shared" si="53"/>
        <v>0</v>
      </c>
      <c r="U94" s="24">
        <f t="shared" si="53"/>
        <v>0</v>
      </c>
      <c r="V94" s="63"/>
    </row>
    <row r="95" spans="1:22" s="30" customFormat="1" ht="78.75" x14ac:dyDescent="0.3">
      <c r="A95" s="29">
        <v>0</v>
      </c>
      <c r="B95" s="20" t="s">
        <v>20</v>
      </c>
      <c r="C95" s="21"/>
      <c r="D95" s="22" t="s">
        <v>20</v>
      </c>
      <c r="E95" s="22" t="s">
        <v>52</v>
      </c>
      <c r="F95" s="26" t="s">
        <v>53</v>
      </c>
      <c r="G95" s="22" t="s">
        <v>49</v>
      </c>
      <c r="H95" s="22" t="s">
        <v>20</v>
      </c>
      <c r="I95" s="23" t="s">
        <v>20</v>
      </c>
      <c r="J95" s="25">
        <f>K95</f>
        <v>668869</v>
      </c>
      <c r="K95" s="25">
        <f>506365+162504</f>
        <v>668869</v>
      </c>
      <c r="L95" s="25">
        <v>0</v>
      </c>
      <c r="M95" s="25">
        <v>0</v>
      </c>
      <c r="N95" s="25">
        <v>0</v>
      </c>
      <c r="O95" s="25">
        <v>0</v>
      </c>
      <c r="P95" s="25">
        <f>Q95</f>
        <v>0</v>
      </c>
      <c r="Q95" s="25"/>
      <c r="R95" s="25"/>
      <c r="S95" s="25"/>
      <c r="T95" s="25"/>
      <c r="U95" s="25"/>
      <c r="V95" s="63"/>
    </row>
    <row r="96" spans="1:22" s="30" customFormat="1" ht="132" customHeight="1" x14ac:dyDescent="0.3">
      <c r="A96" s="29">
        <v>1</v>
      </c>
      <c r="B96" s="20" t="s">
        <v>88</v>
      </c>
      <c r="C96" s="21" t="s">
        <v>197</v>
      </c>
      <c r="D96" s="22" t="s">
        <v>89</v>
      </c>
      <c r="E96" s="22" t="s">
        <v>20</v>
      </c>
      <c r="F96" s="26" t="s">
        <v>20</v>
      </c>
      <c r="G96" s="22" t="s">
        <v>49</v>
      </c>
      <c r="H96" s="22" t="s">
        <v>24</v>
      </c>
      <c r="I96" s="25">
        <v>27800000</v>
      </c>
      <c r="J96" s="24">
        <f>J97</f>
        <v>687175</v>
      </c>
      <c r="K96" s="24">
        <f t="shared" ref="K96:U96" si="54">K97</f>
        <v>687175</v>
      </c>
      <c r="L96" s="24">
        <f t="shared" si="54"/>
        <v>0</v>
      </c>
      <c r="M96" s="24">
        <f t="shared" si="54"/>
        <v>0</v>
      </c>
      <c r="N96" s="24">
        <f t="shared" si="54"/>
        <v>0</v>
      </c>
      <c r="O96" s="24">
        <f t="shared" si="54"/>
        <v>0</v>
      </c>
      <c r="P96" s="24">
        <f>P97</f>
        <v>0</v>
      </c>
      <c r="Q96" s="24">
        <f t="shared" si="54"/>
        <v>0</v>
      </c>
      <c r="R96" s="24">
        <f t="shared" si="54"/>
        <v>0</v>
      </c>
      <c r="S96" s="24">
        <f t="shared" si="54"/>
        <v>0</v>
      </c>
      <c r="T96" s="24">
        <f t="shared" si="54"/>
        <v>0</v>
      </c>
      <c r="U96" s="24">
        <f t="shared" si="54"/>
        <v>0</v>
      </c>
      <c r="V96" s="63"/>
    </row>
    <row r="97" spans="1:22" s="30" customFormat="1" ht="78.75" x14ac:dyDescent="0.3">
      <c r="A97" s="29">
        <v>0</v>
      </c>
      <c r="B97" s="20" t="s">
        <v>20</v>
      </c>
      <c r="C97" s="21"/>
      <c r="D97" s="22" t="s">
        <v>20</v>
      </c>
      <c r="E97" s="22" t="s">
        <v>52</v>
      </c>
      <c r="F97" s="26" t="s">
        <v>53</v>
      </c>
      <c r="G97" s="22" t="s">
        <v>49</v>
      </c>
      <c r="H97" s="22" t="s">
        <v>20</v>
      </c>
      <c r="I97" s="23" t="s">
        <v>20</v>
      </c>
      <c r="J97" s="25">
        <f>K97</f>
        <v>687175</v>
      </c>
      <c r="K97" s="25">
        <f>506365+180810</f>
        <v>687175</v>
      </c>
      <c r="L97" s="25">
        <v>0</v>
      </c>
      <c r="M97" s="25">
        <v>0</v>
      </c>
      <c r="N97" s="25">
        <v>0</v>
      </c>
      <c r="O97" s="25">
        <v>0</v>
      </c>
      <c r="P97" s="25">
        <f>Q97</f>
        <v>0</v>
      </c>
      <c r="Q97" s="25"/>
      <c r="R97" s="25"/>
      <c r="S97" s="25"/>
      <c r="T97" s="25"/>
      <c r="U97" s="25"/>
      <c r="V97" s="63"/>
    </row>
    <row r="98" spans="1:22" s="30" customFormat="1" ht="129" customHeight="1" x14ac:dyDescent="0.3">
      <c r="A98" s="29">
        <v>1</v>
      </c>
      <c r="B98" s="20" t="s">
        <v>90</v>
      </c>
      <c r="C98" s="21" t="s">
        <v>197</v>
      </c>
      <c r="D98" s="22" t="s">
        <v>91</v>
      </c>
      <c r="E98" s="22" t="s">
        <v>20</v>
      </c>
      <c r="F98" s="26" t="s">
        <v>20</v>
      </c>
      <c r="G98" s="22" t="s">
        <v>49</v>
      </c>
      <c r="H98" s="22" t="s">
        <v>24</v>
      </c>
      <c r="I98" s="25">
        <v>33800000</v>
      </c>
      <c r="J98" s="24">
        <f>J99</f>
        <v>764393</v>
      </c>
      <c r="K98" s="24">
        <f t="shared" ref="K98:U98" si="55">K99</f>
        <v>764393</v>
      </c>
      <c r="L98" s="24">
        <f t="shared" si="55"/>
        <v>0</v>
      </c>
      <c r="M98" s="24">
        <f t="shared" si="55"/>
        <v>0</v>
      </c>
      <c r="N98" s="24">
        <f t="shared" si="55"/>
        <v>0</v>
      </c>
      <c r="O98" s="24">
        <f t="shared" si="55"/>
        <v>0</v>
      </c>
      <c r="P98" s="24">
        <f>P99</f>
        <v>0</v>
      </c>
      <c r="Q98" s="24">
        <f t="shared" si="55"/>
        <v>0</v>
      </c>
      <c r="R98" s="24">
        <f t="shared" si="55"/>
        <v>0</v>
      </c>
      <c r="S98" s="24">
        <f t="shared" si="55"/>
        <v>0</v>
      </c>
      <c r="T98" s="24">
        <f t="shared" si="55"/>
        <v>0</v>
      </c>
      <c r="U98" s="24">
        <f t="shared" si="55"/>
        <v>0</v>
      </c>
      <c r="V98" s="63"/>
    </row>
    <row r="99" spans="1:22" s="30" customFormat="1" ht="78.599999999999994" customHeight="1" x14ac:dyDescent="0.3">
      <c r="A99" s="29">
        <v>0</v>
      </c>
      <c r="B99" s="20" t="s">
        <v>20</v>
      </c>
      <c r="C99" s="21"/>
      <c r="D99" s="22" t="s">
        <v>20</v>
      </c>
      <c r="E99" s="22" t="s">
        <v>52</v>
      </c>
      <c r="F99" s="26" t="s">
        <v>53</v>
      </c>
      <c r="G99" s="22" t="s">
        <v>49</v>
      </c>
      <c r="H99" s="22" t="s">
        <v>20</v>
      </c>
      <c r="I99" s="23" t="s">
        <v>20</v>
      </c>
      <c r="J99" s="25">
        <f>K99</f>
        <v>764393</v>
      </c>
      <c r="K99" s="25">
        <f>567755+196638</f>
        <v>764393</v>
      </c>
      <c r="L99" s="25">
        <v>0</v>
      </c>
      <c r="M99" s="25">
        <v>0</v>
      </c>
      <c r="N99" s="25">
        <v>0</v>
      </c>
      <c r="O99" s="25">
        <v>0</v>
      </c>
      <c r="P99" s="25">
        <f>Q99</f>
        <v>0</v>
      </c>
      <c r="Q99" s="25"/>
      <c r="R99" s="25"/>
      <c r="S99" s="25"/>
      <c r="T99" s="25"/>
      <c r="U99" s="25"/>
      <c r="V99" s="63"/>
    </row>
    <row r="100" spans="1:22" s="30" customFormat="1" ht="87" customHeight="1" x14ac:dyDescent="0.3">
      <c r="A100" s="29">
        <v>1</v>
      </c>
      <c r="B100" s="28" t="s">
        <v>92</v>
      </c>
      <c r="C100" s="21" t="s">
        <v>199</v>
      </c>
      <c r="D100" s="22" t="s">
        <v>101</v>
      </c>
      <c r="E100" s="22" t="s">
        <v>20</v>
      </c>
      <c r="F100" s="26" t="s">
        <v>20</v>
      </c>
      <c r="G100" s="22" t="s">
        <v>49</v>
      </c>
      <c r="H100" s="22" t="s">
        <v>102</v>
      </c>
      <c r="I100" s="25">
        <v>26767307</v>
      </c>
      <c r="J100" s="24">
        <f>J101</f>
        <v>7000000</v>
      </c>
      <c r="K100" s="24">
        <f t="shared" ref="K100:U100" si="56">K101</f>
        <v>7000000</v>
      </c>
      <c r="L100" s="24">
        <f t="shared" si="56"/>
        <v>0</v>
      </c>
      <c r="M100" s="24">
        <f t="shared" si="56"/>
        <v>0</v>
      </c>
      <c r="N100" s="24">
        <f t="shared" si="56"/>
        <v>0</v>
      </c>
      <c r="O100" s="24">
        <f t="shared" si="56"/>
        <v>0</v>
      </c>
      <c r="P100" s="24">
        <f>P101</f>
        <v>0</v>
      </c>
      <c r="Q100" s="24">
        <f t="shared" si="56"/>
        <v>0</v>
      </c>
      <c r="R100" s="24">
        <f t="shared" si="56"/>
        <v>0</v>
      </c>
      <c r="S100" s="24">
        <f t="shared" si="56"/>
        <v>0</v>
      </c>
      <c r="T100" s="24">
        <f t="shared" si="56"/>
        <v>0</v>
      </c>
      <c r="U100" s="24">
        <f t="shared" si="56"/>
        <v>0</v>
      </c>
      <c r="V100" s="63"/>
    </row>
    <row r="101" spans="1:22" s="30" customFormat="1" ht="77.099999999999994" customHeight="1" x14ac:dyDescent="0.3">
      <c r="A101" s="29">
        <v>0</v>
      </c>
      <c r="B101" s="20" t="s">
        <v>20</v>
      </c>
      <c r="C101" s="21"/>
      <c r="D101" s="22" t="s">
        <v>20</v>
      </c>
      <c r="E101" s="22" t="s">
        <v>52</v>
      </c>
      <c r="F101" s="26" t="s">
        <v>53</v>
      </c>
      <c r="G101" s="22" t="s">
        <v>49</v>
      </c>
      <c r="H101" s="22" t="s">
        <v>20</v>
      </c>
      <c r="I101" s="23" t="s">
        <v>20</v>
      </c>
      <c r="J101" s="25">
        <v>7000000</v>
      </c>
      <c r="K101" s="25">
        <v>7000000</v>
      </c>
      <c r="L101" s="25">
        <v>0</v>
      </c>
      <c r="M101" s="25">
        <v>0</v>
      </c>
      <c r="N101" s="25">
        <v>0</v>
      </c>
      <c r="O101" s="25">
        <v>0</v>
      </c>
      <c r="P101" s="25"/>
      <c r="Q101" s="25"/>
      <c r="R101" s="25"/>
      <c r="S101" s="25"/>
      <c r="T101" s="25"/>
      <c r="U101" s="25"/>
      <c r="V101" s="63"/>
    </row>
    <row r="102" spans="1:22" s="30" customFormat="1" ht="90.95" customHeight="1" x14ac:dyDescent="0.3">
      <c r="A102" s="29">
        <v>1</v>
      </c>
      <c r="B102" s="28" t="s">
        <v>97</v>
      </c>
      <c r="C102" s="21" t="s">
        <v>200</v>
      </c>
      <c r="D102" s="22" t="s">
        <v>104</v>
      </c>
      <c r="E102" s="22" t="s">
        <v>20</v>
      </c>
      <c r="F102" s="26" t="s">
        <v>20</v>
      </c>
      <c r="G102" s="22" t="s">
        <v>49</v>
      </c>
      <c r="H102" s="22" t="s">
        <v>29</v>
      </c>
      <c r="I102" s="25">
        <v>6504287</v>
      </c>
      <c r="J102" s="24">
        <f>J103</f>
        <v>6504287</v>
      </c>
      <c r="K102" s="24">
        <f t="shared" ref="K102:U102" si="57">K103</f>
        <v>6504287</v>
      </c>
      <c r="L102" s="24">
        <f t="shared" si="57"/>
        <v>0</v>
      </c>
      <c r="M102" s="24">
        <f t="shared" si="57"/>
        <v>0</v>
      </c>
      <c r="N102" s="24">
        <f t="shared" si="57"/>
        <v>0</v>
      </c>
      <c r="O102" s="24">
        <f t="shared" si="57"/>
        <v>0</v>
      </c>
      <c r="P102" s="24">
        <f>P103</f>
        <v>0</v>
      </c>
      <c r="Q102" s="24">
        <f t="shared" si="57"/>
        <v>0</v>
      </c>
      <c r="R102" s="24">
        <f t="shared" si="57"/>
        <v>0</v>
      </c>
      <c r="S102" s="24">
        <f t="shared" si="57"/>
        <v>0</v>
      </c>
      <c r="T102" s="24">
        <f t="shared" si="57"/>
        <v>0</v>
      </c>
      <c r="U102" s="24">
        <f t="shared" si="57"/>
        <v>0</v>
      </c>
      <c r="V102" s="63"/>
    </row>
    <row r="103" spans="1:22" s="30" customFormat="1" ht="81.95" customHeight="1" x14ac:dyDescent="0.3">
      <c r="A103" s="29">
        <v>0</v>
      </c>
      <c r="B103" s="20" t="s">
        <v>20</v>
      </c>
      <c r="C103" s="21"/>
      <c r="D103" s="22" t="s">
        <v>20</v>
      </c>
      <c r="E103" s="22" t="s">
        <v>52</v>
      </c>
      <c r="F103" s="26" t="s">
        <v>53</v>
      </c>
      <c r="G103" s="22" t="s">
        <v>49</v>
      </c>
      <c r="H103" s="22" t="s">
        <v>20</v>
      </c>
      <c r="I103" s="23" t="s">
        <v>20</v>
      </c>
      <c r="J103" s="25">
        <v>6504287</v>
      </c>
      <c r="K103" s="25">
        <v>6504287</v>
      </c>
      <c r="L103" s="25">
        <v>0</v>
      </c>
      <c r="M103" s="25">
        <v>0</v>
      </c>
      <c r="N103" s="25">
        <v>0</v>
      </c>
      <c r="O103" s="25">
        <v>0</v>
      </c>
      <c r="P103" s="25"/>
      <c r="Q103" s="25"/>
      <c r="R103" s="25"/>
      <c r="S103" s="25"/>
      <c r="T103" s="25"/>
      <c r="U103" s="25"/>
      <c r="V103" s="63"/>
    </row>
    <row r="104" spans="1:22" s="30" customFormat="1" ht="102" customHeight="1" x14ac:dyDescent="0.3">
      <c r="A104" s="29">
        <v>1</v>
      </c>
      <c r="B104" s="28" t="s">
        <v>100</v>
      </c>
      <c r="C104" s="21" t="s">
        <v>201</v>
      </c>
      <c r="D104" s="22" t="s">
        <v>106</v>
      </c>
      <c r="E104" s="22" t="s">
        <v>20</v>
      </c>
      <c r="F104" s="26" t="s">
        <v>20</v>
      </c>
      <c r="G104" s="22" t="s">
        <v>49</v>
      </c>
      <c r="H104" s="22" t="s">
        <v>107</v>
      </c>
      <c r="I104" s="25">
        <v>16954259</v>
      </c>
      <c r="J104" s="24">
        <f>J105</f>
        <v>1700000</v>
      </c>
      <c r="K104" s="24">
        <f t="shared" ref="K104:U104" si="58">K105</f>
        <v>1700000</v>
      </c>
      <c r="L104" s="24">
        <f t="shared" si="58"/>
        <v>0</v>
      </c>
      <c r="M104" s="24">
        <f t="shared" si="58"/>
        <v>0</v>
      </c>
      <c r="N104" s="24">
        <f t="shared" si="58"/>
        <v>0</v>
      </c>
      <c r="O104" s="24">
        <f t="shared" si="58"/>
        <v>0</v>
      </c>
      <c r="P104" s="24">
        <f>P105</f>
        <v>0</v>
      </c>
      <c r="Q104" s="24">
        <f t="shared" si="58"/>
        <v>0</v>
      </c>
      <c r="R104" s="24">
        <f t="shared" si="58"/>
        <v>0</v>
      </c>
      <c r="S104" s="24">
        <f t="shared" si="58"/>
        <v>0</v>
      </c>
      <c r="T104" s="24">
        <f t="shared" si="58"/>
        <v>0</v>
      </c>
      <c r="U104" s="24">
        <f t="shared" si="58"/>
        <v>0</v>
      </c>
      <c r="V104" s="63">
        <v>29</v>
      </c>
    </row>
    <row r="105" spans="1:22" s="30" customFormat="1" ht="83.45" customHeight="1" x14ac:dyDescent="0.3">
      <c r="A105" s="29">
        <v>0</v>
      </c>
      <c r="B105" s="20" t="s">
        <v>20</v>
      </c>
      <c r="C105" s="21"/>
      <c r="D105" s="22" t="s">
        <v>20</v>
      </c>
      <c r="E105" s="22" t="s">
        <v>52</v>
      </c>
      <c r="F105" s="26" t="s">
        <v>53</v>
      </c>
      <c r="G105" s="22" t="s">
        <v>49</v>
      </c>
      <c r="H105" s="22" t="s">
        <v>20</v>
      </c>
      <c r="I105" s="23" t="s">
        <v>20</v>
      </c>
      <c r="J105" s="25">
        <v>1700000</v>
      </c>
      <c r="K105" s="25">
        <v>1700000</v>
      </c>
      <c r="L105" s="25">
        <v>0</v>
      </c>
      <c r="M105" s="25">
        <v>0</v>
      </c>
      <c r="N105" s="25">
        <v>0</v>
      </c>
      <c r="O105" s="25">
        <v>0</v>
      </c>
      <c r="P105" s="25"/>
      <c r="Q105" s="25"/>
      <c r="R105" s="25"/>
      <c r="S105" s="25"/>
      <c r="T105" s="25"/>
      <c r="U105" s="25"/>
      <c r="V105" s="63"/>
    </row>
    <row r="106" spans="1:22" s="30" customFormat="1" ht="111.95" customHeight="1" x14ac:dyDescent="0.3">
      <c r="A106" s="29">
        <v>1</v>
      </c>
      <c r="B106" s="28" t="s">
        <v>103</v>
      </c>
      <c r="C106" s="21" t="s">
        <v>202</v>
      </c>
      <c r="D106" s="22" t="s">
        <v>113</v>
      </c>
      <c r="E106" s="22" t="s">
        <v>20</v>
      </c>
      <c r="F106" s="26" t="s">
        <v>20</v>
      </c>
      <c r="G106" s="22" t="s">
        <v>49</v>
      </c>
      <c r="H106" s="22" t="s">
        <v>29</v>
      </c>
      <c r="I106" s="25">
        <v>7850866</v>
      </c>
      <c r="J106" s="24">
        <f>J107</f>
        <v>7850866</v>
      </c>
      <c r="K106" s="24">
        <f t="shared" ref="K106:U106" si="59">K107</f>
        <v>7850866</v>
      </c>
      <c r="L106" s="24">
        <f t="shared" si="59"/>
        <v>0</v>
      </c>
      <c r="M106" s="24">
        <f t="shared" si="59"/>
        <v>0</v>
      </c>
      <c r="N106" s="24">
        <f t="shared" si="59"/>
        <v>0</v>
      </c>
      <c r="O106" s="24">
        <f t="shared" si="59"/>
        <v>0</v>
      </c>
      <c r="P106" s="24">
        <f>P107</f>
        <v>0</v>
      </c>
      <c r="Q106" s="24">
        <f t="shared" si="59"/>
        <v>0</v>
      </c>
      <c r="R106" s="24">
        <f t="shared" si="59"/>
        <v>0</v>
      </c>
      <c r="S106" s="24">
        <f t="shared" si="59"/>
        <v>0</v>
      </c>
      <c r="T106" s="24">
        <f t="shared" si="59"/>
        <v>0</v>
      </c>
      <c r="U106" s="24">
        <f t="shared" si="59"/>
        <v>0</v>
      </c>
      <c r="V106" s="63"/>
    </row>
    <row r="107" spans="1:22" s="30" customFormat="1" ht="83.45" customHeight="1" x14ac:dyDescent="0.3">
      <c r="A107" s="29">
        <v>0</v>
      </c>
      <c r="B107" s="20" t="s">
        <v>20</v>
      </c>
      <c r="C107" s="21"/>
      <c r="D107" s="22" t="s">
        <v>20</v>
      </c>
      <c r="E107" s="22" t="s">
        <v>52</v>
      </c>
      <c r="F107" s="26" t="s">
        <v>53</v>
      </c>
      <c r="G107" s="22" t="s">
        <v>49</v>
      </c>
      <c r="H107" s="22" t="s">
        <v>20</v>
      </c>
      <c r="I107" s="23" t="s">
        <v>20</v>
      </c>
      <c r="J107" s="25">
        <v>7850866</v>
      </c>
      <c r="K107" s="25">
        <v>7850866</v>
      </c>
      <c r="L107" s="25">
        <v>0</v>
      </c>
      <c r="M107" s="25">
        <v>0</v>
      </c>
      <c r="N107" s="25">
        <v>0</v>
      </c>
      <c r="O107" s="25">
        <v>0</v>
      </c>
      <c r="P107" s="25"/>
      <c r="Q107" s="25"/>
      <c r="R107" s="25"/>
      <c r="S107" s="25"/>
      <c r="T107" s="25"/>
      <c r="U107" s="25"/>
      <c r="V107" s="63"/>
    </row>
    <row r="108" spans="1:22" s="30" customFormat="1" ht="87.95" customHeight="1" x14ac:dyDescent="0.3">
      <c r="A108" s="29">
        <v>1</v>
      </c>
      <c r="B108" s="28" t="s">
        <v>105</v>
      </c>
      <c r="C108" s="21" t="s">
        <v>93</v>
      </c>
      <c r="D108" s="22" t="s">
        <v>94</v>
      </c>
      <c r="E108" s="22" t="s">
        <v>20</v>
      </c>
      <c r="F108" s="26" t="s">
        <v>20</v>
      </c>
      <c r="G108" s="22" t="s">
        <v>49</v>
      </c>
      <c r="H108" s="22" t="s">
        <v>45</v>
      </c>
      <c r="I108" s="25">
        <v>40600000</v>
      </c>
      <c r="J108" s="24">
        <f>J109</f>
        <v>1000000</v>
      </c>
      <c r="K108" s="24">
        <f t="shared" ref="K108:U108" si="60">K109</f>
        <v>1000000</v>
      </c>
      <c r="L108" s="24">
        <f t="shared" si="60"/>
        <v>0</v>
      </c>
      <c r="M108" s="24">
        <f t="shared" si="60"/>
        <v>0</v>
      </c>
      <c r="N108" s="24">
        <f t="shared" si="60"/>
        <v>0</v>
      </c>
      <c r="O108" s="24">
        <f t="shared" si="60"/>
        <v>0</v>
      </c>
      <c r="P108" s="24">
        <f>P109</f>
        <v>134959.54</v>
      </c>
      <c r="Q108" s="24">
        <f t="shared" si="60"/>
        <v>134959.54</v>
      </c>
      <c r="R108" s="24">
        <f t="shared" si="60"/>
        <v>0</v>
      </c>
      <c r="S108" s="24">
        <f t="shared" si="60"/>
        <v>0</v>
      </c>
      <c r="T108" s="24">
        <f t="shared" si="60"/>
        <v>0</v>
      </c>
      <c r="U108" s="24">
        <f t="shared" si="60"/>
        <v>0</v>
      </c>
      <c r="V108" s="63"/>
    </row>
    <row r="109" spans="1:22" s="30" customFormat="1" ht="72" customHeight="1" x14ac:dyDescent="0.3">
      <c r="A109" s="29">
        <v>0</v>
      </c>
      <c r="B109" s="20" t="s">
        <v>20</v>
      </c>
      <c r="C109" s="21"/>
      <c r="D109" s="22" t="s">
        <v>20</v>
      </c>
      <c r="E109" s="22" t="s">
        <v>95</v>
      </c>
      <c r="F109" s="26" t="s">
        <v>96</v>
      </c>
      <c r="G109" s="22" t="s">
        <v>49</v>
      </c>
      <c r="H109" s="22" t="s">
        <v>20</v>
      </c>
      <c r="I109" s="23" t="s">
        <v>20</v>
      </c>
      <c r="J109" s="25">
        <f>K109</f>
        <v>1000000</v>
      </c>
      <c r="K109" s="25">
        <v>1000000</v>
      </c>
      <c r="L109" s="25">
        <v>0</v>
      </c>
      <c r="M109" s="25">
        <v>0</v>
      </c>
      <c r="N109" s="25">
        <v>0</v>
      </c>
      <c r="O109" s="25">
        <v>0</v>
      </c>
      <c r="P109" s="25">
        <f>Q109</f>
        <v>134959.54</v>
      </c>
      <c r="Q109" s="25">
        <v>134959.54</v>
      </c>
      <c r="R109" s="25">
        <v>0</v>
      </c>
      <c r="S109" s="25">
        <v>0</v>
      </c>
      <c r="T109" s="25">
        <v>0</v>
      </c>
      <c r="U109" s="25">
        <v>0</v>
      </c>
      <c r="V109" s="63"/>
    </row>
    <row r="110" spans="1:22" s="30" customFormat="1" ht="84.95" customHeight="1" x14ac:dyDescent="0.3">
      <c r="A110" s="29">
        <v>1</v>
      </c>
      <c r="B110" s="28" t="s">
        <v>108</v>
      </c>
      <c r="C110" s="21" t="s">
        <v>98</v>
      </c>
      <c r="D110" s="22" t="s">
        <v>99</v>
      </c>
      <c r="E110" s="22" t="s">
        <v>20</v>
      </c>
      <c r="F110" s="26" t="s">
        <v>20</v>
      </c>
      <c r="G110" s="22" t="s">
        <v>49</v>
      </c>
      <c r="H110" s="22" t="s">
        <v>45</v>
      </c>
      <c r="I110" s="25">
        <v>40000000</v>
      </c>
      <c r="J110" s="24">
        <f>J111</f>
        <v>10000000</v>
      </c>
      <c r="K110" s="24">
        <f t="shared" ref="K110:U110" si="61">K111</f>
        <v>10000000</v>
      </c>
      <c r="L110" s="24">
        <f t="shared" si="61"/>
        <v>0</v>
      </c>
      <c r="M110" s="24">
        <f t="shared" si="61"/>
        <v>0</v>
      </c>
      <c r="N110" s="24">
        <f t="shared" si="61"/>
        <v>0</v>
      </c>
      <c r="O110" s="24">
        <f t="shared" si="61"/>
        <v>0</v>
      </c>
      <c r="P110" s="24">
        <f>P111</f>
        <v>0</v>
      </c>
      <c r="Q110" s="24">
        <f t="shared" si="61"/>
        <v>0</v>
      </c>
      <c r="R110" s="24">
        <f t="shared" si="61"/>
        <v>0</v>
      </c>
      <c r="S110" s="24">
        <f t="shared" si="61"/>
        <v>0</v>
      </c>
      <c r="T110" s="24">
        <f t="shared" si="61"/>
        <v>0</v>
      </c>
      <c r="U110" s="24">
        <f t="shared" si="61"/>
        <v>0</v>
      </c>
      <c r="V110" s="63"/>
    </row>
    <row r="111" spans="1:22" s="30" customFormat="1" ht="79.5" customHeight="1" x14ac:dyDescent="0.3">
      <c r="A111" s="29">
        <v>0</v>
      </c>
      <c r="B111" s="20" t="s">
        <v>20</v>
      </c>
      <c r="C111" s="21"/>
      <c r="D111" s="22" t="s">
        <v>20</v>
      </c>
      <c r="E111" s="22" t="s">
        <v>95</v>
      </c>
      <c r="F111" s="26" t="s">
        <v>96</v>
      </c>
      <c r="G111" s="22" t="s">
        <v>49</v>
      </c>
      <c r="H111" s="22" t="s">
        <v>20</v>
      </c>
      <c r="I111" s="23" t="s">
        <v>20</v>
      </c>
      <c r="J111" s="25">
        <f>K111</f>
        <v>10000000</v>
      </c>
      <c r="K111" s="25">
        <v>10000000</v>
      </c>
      <c r="L111" s="25">
        <v>0</v>
      </c>
      <c r="M111" s="25">
        <v>0</v>
      </c>
      <c r="N111" s="25">
        <v>0</v>
      </c>
      <c r="O111" s="25">
        <v>0</v>
      </c>
      <c r="P111" s="25">
        <f>Q111</f>
        <v>0</v>
      </c>
      <c r="Q111" s="25"/>
      <c r="R111" s="25"/>
      <c r="S111" s="25"/>
      <c r="T111" s="25"/>
      <c r="U111" s="25"/>
      <c r="V111" s="63"/>
    </row>
    <row r="112" spans="1:22" s="30" customFormat="1" ht="85.5" customHeight="1" x14ac:dyDescent="0.3">
      <c r="A112" s="29">
        <v>1</v>
      </c>
      <c r="B112" s="28" t="s">
        <v>112</v>
      </c>
      <c r="C112" s="21" t="s">
        <v>203</v>
      </c>
      <c r="D112" s="22" t="s">
        <v>109</v>
      </c>
      <c r="E112" s="22" t="s">
        <v>20</v>
      </c>
      <c r="F112" s="26" t="s">
        <v>20</v>
      </c>
      <c r="G112" s="22" t="s">
        <v>49</v>
      </c>
      <c r="H112" s="22" t="s">
        <v>45</v>
      </c>
      <c r="I112" s="25">
        <v>148677806</v>
      </c>
      <c r="J112" s="24">
        <f>J113</f>
        <v>44195894</v>
      </c>
      <c r="K112" s="24">
        <f t="shared" ref="K112:U112" si="62">K113</f>
        <v>34195894</v>
      </c>
      <c r="L112" s="24">
        <f t="shared" si="62"/>
        <v>10000000</v>
      </c>
      <c r="M112" s="24">
        <f t="shared" si="62"/>
        <v>0</v>
      </c>
      <c r="N112" s="24">
        <f t="shared" si="62"/>
        <v>0</v>
      </c>
      <c r="O112" s="24">
        <f t="shared" si="62"/>
        <v>0</v>
      </c>
      <c r="P112" s="24">
        <f>P113</f>
        <v>0</v>
      </c>
      <c r="Q112" s="24">
        <f t="shared" si="62"/>
        <v>0</v>
      </c>
      <c r="R112" s="24">
        <f t="shared" si="62"/>
        <v>0</v>
      </c>
      <c r="S112" s="24">
        <f t="shared" si="62"/>
        <v>0</v>
      </c>
      <c r="T112" s="24">
        <f t="shared" si="62"/>
        <v>0</v>
      </c>
      <c r="U112" s="24">
        <f t="shared" si="62"/>
        <v>0</v>
      </c>
      <c r="V112" s="63"/>
    </row>
    <row r="113" spans="1:22" s="30" customFormat="1" ht="56.25" x14ac:dyDescent="0.3">
      <c r="A113" s="29">
        <v>0</v>
      </c>
      <c r="B113" s="20" t="s">
        <v>20</v>
      </c>
      <c r="C113" s="21"/>
      <c r="D113" s="22" t="s">
        <v>20</v>
      </c>
      <c r="E113" s="22" t="s">
        <v>110</v>
      </c>
      <c r="F113" s="26" t="s">
        <v>111</v>
      </c>
      <c r="G113" s="22" t="s">
        <v>49</v>
      </c>
      <c r="H113" s="22" t="s">
        <v>20</v>
      </c>
      <c r="I113" s="23" t="s">
        <v>20</v>
      </c>
      <c r="J113" s="25">
        <f>K113+L113</f>
        <v>44195894</v>
      </c>
      <c r="K113" s="25">
        <v>34195894</v>
      </c>
      <c r="L113" s="25">
        <v>10000000</v>
      </c>
      <c r="M113" s="25">
        <v>0</v>
      </c>
      <c r="N113" s="25">
        <v>0</v>
      </c>
      <c r="O113" s="25">
        <v>0</v>
      </c>
      <c r="P113" s="25">
        <f>Q113+R113</f>
        <v>0</v>
      </c>
      <c r="Q113" s="25"/>
      <c r="R113" s="25"/>
      <c r="S113" s="25"/>
      <c r="T113" s="25"/>
      <c r="U113" s="25"/>
      <c r="V113" s="63"/>
    </row>
    <row r="114" spans="1:22" s="30" customFormat="1" ht="75" x14ac:dyDescent="0.3">
      <c r="A114" s="29">
        <v>1</v>
      </c>
      <c r="B114" s="20"/>
      <c r="C114" s="21"/>
      <c r="D114" s="22" t="s">
        <v>20</v>
      </c>
      <c r="E114" s="22" t="s">
        <v>20</v>
      </c>
      <c r="F114" s="26" t="s">
        <v>20</v>
      </c>
      <c r="G114" s="22" t="s">
        <v>115</v>
      </c>
      <c r="H114" s="22" t="s">
        <v>20</v>
      </c>
      <c r="I114" s="23" t="s">
        <v>20</v>
      </c>
      <c r="J114" s="24">
        <f>J115+J117+J119+J121+J123</f>
        <v>105886400</v>
      </c>
      <c r="K114" s="24">
        <f t="shared" ref="K114:O114" si="63">K115+K117+K119+K121+K123</f>
        <v>105886400</v>
      </c>
      <c r="L114" s="24">
        <f t="shared" si="63"/>
        <v>0</v>
      </c>
      <c r="M114" s="24">
        <f t="shared" si="63"/>
        <v>0</v>
      </c>
      <c r="N114" s="24">
        <f t="shared" si="63"/>
        <v>0</v>
      </c>
      <c r="O114" s="24">
        <f t="shared" si="63"/>
        <v>0</v>
      </c>
      <c r="P114" s="24">
        <f>P115+P117+P119+P121+P123</f>
        <v>99462</v>
      </c>
      <c r="Q114" s="24">
        <f t="shared" ref="Q114:U114" si="64">Q115+Q117+Q119+Q121+Q123</f>
        <v>99462</v>
      </c>
      <c r="R114" s="24">
        <f t="shared" si="64"/>
        <v>0</v>
      </c>
      <c r="S114" s="24">
        <f t="shared" si="64"/>
        <v>0</v>
      </c>
      <c r="T114" s="24">
        <f t="shared" si="64"/>
        <v>0</v>
      </c>
      <c r="U114" s="24">
        <f t="shared" si="64"/>
        <v>0</v>
      </c>
      <c r="V114" s="63"/>
    </row>
    <row r="115" spans="1:22" s="30" customFormat="1" ht="96.6" customHeight="1" x14ac:dyDescent="0.3">
      <c r="A115" s="29">
        <v>1</v>
      </c>
      <c r="B115" s="28" t="s">
        <v>153</v>
      </c>
      <c r="C115" s="21" t="s">
        <v>118</v>
      </c>
      <c r="D115" s="22" t="s">
        <v>119</v>
      </c>
      <c r="E115" s="22" t="s">
        <v>20</v>
      </c>
      <c r="F115" s="26" t="s">
        <v>20</v>
      </c>
      <c r="G115" s="22" t="s">
        <v>115</v>
      </c>
      <c r="H115" s="22" t="s">
        <v>24</v>
      </c>
      <c r="I115" s="25">
        <v>102400000</v>
      </c>
      <c r="J115" s="24">
        <f>J116</f>
        <v>100086400</v>
      </c>
      <c r="K115" s="24">
        <f t="shared" ref="K115:U123" si="65">K116</f>
        <v>100086400</v>
      </c>
      <c r="L115" s="24">
        <f t="shared" si="65"/>
        <v>0</v>
      </c>
      <c r="M115" s="24">
        <f t="shared" si="65"/>
        <v>0</v>
      </c>
      <c r="N115" s="24">
        <f t="shared" si="65"/>
        <v>0</v>
      </c>
      <c r="O115" s="24">
        <f t="shared" si="65"/>
        <v>0</v>
      </c>
      <c r="P115" s="24">
        <f>P116</f>
        <v>99462</v>
      </c>
      <c r="Q115" s="24">
        <f t="shared" si="65"/>
        <v>99462</v>
      </c>
      <c r="R115" s="24">
        <f t="shared" si="65"/>
        <v>0</v>
      </c>
      <c r="S115" s="24">
        <f t="shared" si="65"/>
        <v>0</v>
      </c>
      <c r="T115" s="24">
        <f t="shared" si="65"/>
        <v>0</v>
      </c>
      <c r="U115" s="24">
        <f t="shared" si="65"/>
        <v>0</v>
      </c>
      <c r="V115" s="63"/>
    </row>
    <row r="116" spans="1:22" s="30" customFormat="1" ht="78.75" x14ac:dyDescent="0.3">
      <c r="A116" s="29">
        <v>0</v>
      </c>
      <c r="B116" s="20" t="s">
        <v>20</v>
      </c>
      <c r="C116" s="21"/>
      <c r="D116" s="22" t="s">
        <v>20</v>
      </c>
      <c r="E116" s="22" t="s">
        <v>120</v>
      </c>
      <c r="F116" s="26" t="s">
        <v>96</v>
      </c>
      <c r="G116" s="22" t="s">
        <v>115</v>
      </c>
      <c r="H116" s="22" t="s">
        <v>20</v>
      </c>
      <c r="I116" s="23" t="s">
        <v>20</v>
      </c>
      <c r="J116" s="25">
        <f>10086400+90000000</f>
        <v>100086400</v>
      </c>
      <c r="K116" s="25">
        <f>10086400+90000000</f>
        <v>100086400</v>
      </c>
      <c r="L116" s="25">
        <v>0</v>
      </c>
      <c r="M116" s="25">
        <v>0</v>
      </c>
      <c r="N116" s="25">
        <v>0</v>
      </c>
      <c r="O116" s="25">
        <v>0</v>
      </c>
      <c r="P116" s="25">
        <f>Q116+R116</f>
        <v>99462</v>
      </c>
      <c r="Q116" s="25">
        <v>99462</v>
      </c>
      <c r="R116" s="25">
        <v>0</v>
      </c>
      <c r="S116" s="25">
        <v>0</v>
      </c>
      <c r="T116" s="25">
        <v>0</v>
      </c>
      <c r="U116" s="25">
        <v>0</v>
      </c>
      <c r="V116" s="63"/>
    </row>
    <row r="117" spans="1:22" s="30" customFormat="1" ht="108.95" customHeight="1" x14ac:dyDescent="0.3">
      <c r="A117" s="29">
        <v>1</v>
      </c>
      <c r="B117" s="28" t="s">
        <v>161</v>
      </c>
      <c r="C117" s="31" t="s">
        <v>204</v>
      </c>
      <c r="D117" s="22" t="s">
        <v>162</v>
      </c>
      <c r="E117" s="22" t="s">
        <v>20</v>
      </c>
      <c r="F117" s="26" t="s">
        <v>20</v>
      </c>
      <c r="G117" s="22" t="s">
        <v>115</v>
      </c>
      <c r="H117" s="22" t="s">
        <v>24</v>
      </c>
      <c r="I117" s="25">
        <v>22500000</v>
      </c>
      <c r="J117" s="24">
        <f>J118</f>
        <v>1450000</v>
      </c>
      <c r="K117" s="24">
        <f t="shared" si="65"/>
        <v>1450000</v>
      </c>
      <c r="L117" s="24">
        <f t="shared" si="65"/>
        <v>0</v>
      </c>
      <c r="M117" s="24">
        <f t="shared" si="65"/>
        <v>0</v>
      </c>
      <c r="N117" s="24">
        <f t="shared" si="65"/>
        <v>0</v>
      </c>
      <c r="O117" s="24">
        <f t="shared" si="65"/>
        <v>0</v>
      </c>
      <c r="P117" s="24">
        <f>P118</f>
        <v>0</v>
      </c>
      <c r="Q117" s="24">
        <f t="shared" si="65"/>
        <v>0</v>
      </c>
      <c r="R117" s="24">
        <f t="shared" si="65"/>
        <v>0</v>
      </c>
      <c r="S117" s="24">
        <f t="shared" si="65"/>
        <v>0</v>
      </c>
      <c r="T117" s="24">
        <f t="shared" si="65"/>
        <v>0</v>
      </c>
      <c r="U117" s="24">
        <f t="shared" si="65"/>
        <v>0</v>
      </c>
      <c r="V117" s="63"/>
    </row>
    <row r="118" spans="1:22" s="30" customFormat="1" ht="78.75" x14ac:dyDescent="0.3">
      <c r="A118" s="29">
        <v>0</v>
      </c>
      <c r="B118" s="20" t="s">
        <v>20</v>
      </c>
      <c r="C118" s="21"/>
      <c r="D118" s="22" t="s">
        <v>20</v>
      </c>
      <c r="E118" s="22" t="s">
        <v>120</v>
      </c>
      <c r="F118" s="26" t="s">
        <v>96</v>
      </c>
      <c r="G118" s="22" t="s">
        <v>115</v>
      </c>
      <c r="H118" s="22" t="s">
        <v>20</v>
      </c>
      <c r="I118" s="23" t="s">
        <v>20</v>
      </c>
      <c r="J118" s="25">
        <f>K118</f>
        <v>1450000</v>
      </c>
      <c r="K118" s="25">
        <v>1450000</v>
      </c>
      <c r="L118" s="25">
        <v>0</v>
      </c>
      <c r="M118" s="25">
        <v>0</v>
      </c>
      <c r="N118" s="25">
        <v>0</v>
      </c>
      <c r="O118" s="25">
        <v>0</v>
      </c>
      <c r="P118" s="25">
        <f>Q118</f>
        <v>0</v>
      </c>
      <c r="Q118" s="25"/>
      <c r="R118" s="25"/>
      <c r="S118" s="25"/>
      <c r="T118" s="25"/>
      <c r="U118" s="25"/>
      <c r="V118" s="53">
        <v>30</v>
      </c>
    </row>
    <row r="119" spans="1:22" s="30" customFormat="1" ht="96.6" customHeight="1" x14ac:dyDescent="0.3">
      <c r="A119" s="29">
        <v>1</v>
      </c>
      <c r="B119" s="28" t="s">
        <v>163</v>
      </c>
      <c r="C119" s="21" t="s">
        <v>205</v>
      </c>
      <c r="D119" s="22" t="s">
        <v>164</v>
      </c>
      <c r="E119" s="22" t="s">
        <v>20</v>
      </c>
      <c r="F119" s="26" t="s">
        <v>20</v>
      </c>
      <c r="G119" s="22" t="s">
        <v>115</v>
      </c>
      <c r="H119" s="22" t="s">
        <v>24</v>
      </c>
      <c r="I119" s="25">
        <v>33500000</v>
      </c>
      <c r="J119" s="24">
        <f>J120</f>
        <v>1450000</v>
      </c>
      <c r="K119" s="24">
        <f t="shared" si="65"/>
        <v>1450000</v>
      </c>
      <c r="L119" s="24">
        <f t="shared" si="65"/>
        <v>0</v>
      </c>
      <c r="M119" s="24">
        <f t="shared" si="65"/>
        <v>0</v>
      </c>
      <c r="N119" s="24">
        <f t="shared" si="65"/>
        <v>0</v>
      </c>
      <c r="O119" s="24">
        <f t="shared" si="65"/>
        <v>0</v>
      </c>
      <c r="P119" s="24">
        <f>P120</f>
        <v>0</v>
      </c>
      <c r="Q119" s="24">
        <f t="shared" si="65"/>
        <v>0</v>
      </c>
      <c r="R119" s="24">
        <f t="shared" si="65"/>
        <v>0</v>
      </c>
      <c r="S119" s="24">
        <f t="shared" si="65"/>
        <v>0</v>
      </c>
      <c r="T119" s="24">
        <f t="shared" si="65"/>
        <v>0</v>
      </c>
      <c r="U119" s="24">
        <f t="shared" si="65"/>
        <v>0</v>
      </c>
      <c r="V119" s="53"/>
    </row>
    <row r="120" spans="1:22" s="30" customFormat="1" ht="78.75" x14ac:dyDescent="0.3">
      <c r="A120" s="29">
        <v>0</v>
      </c>
      <c r="B120" s="20" t="s">
        <v>20</v>
      </c>
      <c r="C120" s="21"/>
      <c r="D120" s="22" t="s">
        <v>20</v>
      </c>
      <c r="E120" s="22" t="s">
        <v>120</v>
      </c>
      <c r="F120" s="26" t="s">
        <v>96</v>
      </c>
      <c r="G120" s="22" t="s">
        <v>115</v>
      </c>
      <c r="H120" s="22" t="s">
        <v>20</v>
      </c>
      <c r="I120" s="23" t="s">
        <v>20</v>
      </c>
      <c r="J120" s="25">
        <f>K120</f>
        <v>1450000</v>
      </c>
      <c r="K120" s="25">
        <v>1450000</v>
      </c>
      <c r="L120" s="25">
        <v>0</v>
      </c>
      <c r="M120" s="25">
        <v>0</v>
      </c>
      <c r="N120" s="25">
        <v>0</v>
      </c>
      <c r="O120" s="25">
        <v>0</v>
      </c>
      <c r="P120" s="25">
        <f>Q120</f>
        <v>0</v>
      </c>
      <c r="Q120" s="25"/>
      <c r="R120" s="25"/>
      <c r="S120" s="25"/>
      <c r="T120" s="25"/>
      <c r="U120" s="25"/>
      <c r="V120" s="53"/>
    </row>
    <row r="121" spans="1:22" s="30" customFormat="1" ht="96.6" customHeight="1" x14ac:dyDescent="0.3">
      <c r="A121" s="29">
        <v>1</v>
      </c>
      <c r="B121" s="28" t="s">
        <v>165</v>
      </c>
      <c r="C121" s="21" t="s">
        <v>206</v>
      </c>
      <c r="D121" s="22" t="s">
        <v>166</v>
      </c>
      <c r="E121" s="22" t="s">
        <v>20</v>
      </c>
      <c r="F121" s="26" t="s">
        <v>20</v>
      </c>
      <c r="G121" s="22" t="s">
        <v>115</v>
      </c>
      <c r="H121" s="22" t="s">
        <v>24</v>
      </c>
      <c r="I121" s="25">
        <v>17500000</v>
      </c>
      <c r="J121" s="24">
        <f>J122</f>
        <v>1450000</v>
      </c>
      <c r="K121" s="24">
        <f t="shared" si="65"/>
        <v>1450000</v>
      </c>
      <c r="L121" s="24">
        <f t="shared" si="65"/>
        <v>0</v>
      </c>
      <c r="M121" s="24">
        <f t="shared" si="65"/>
        <v>0</v>
      </c>
      <c r="N121" s="24">
        <f t="shared" si="65"/>
        <v>0</v>
      </c>
      <c r="O121" s="24">
        <f t="shared" si="65"/>
        <v>0</v>
      </c>
      <c r="P121" s="24">
        <f>P122</f>
        <v>0</v>
      </c>
      <c r="Q121" s="24">
        <f t="shared" si="65"/>
        <v>0</v>
      </c>
      <c r="R121" s="24">
        <f t="shared" si="65"/>
        <v>0</v>
      </c>
      <c r="S121" s="24">
        <f t="shared" si="65"/>
        <v>0</v>
      </c>
      <c r="T121" s="24">
        <f t="shared" si="65"/>
        <v>0</v>
      </c>
      <c r="U121" s="24">
        <f t="shared" si="65"/>
        <v>0</v>
      </c>
      <c r="V121" s="53"/>
    </row>
    <row r="122" spans="1:22" s="30" customFormat="1" ht="78.75" x14ac:dyDescent="0.3">
      <c r="A122" s="29">
        <v>0</v>
      </c>
      <c r="B122" s="20" t="s">
        <v>20</v>
      </c>
      <c r="C122" s="21"/>
      <c r="D122" s="22" t="s">
        <v>20</v>
      </c>
      <c r="E122" s="22" t="s">
        <v>120</v>
      </c>
      <c r="F122" s="26" t="s">
        <v>96</v>
      </c>
      <c r="G122" s="22" t="s">
        <v>115</v>
      </c>
      <c r="H122" s="22" t="s">
        <v>20</v>
      </c>
      <c r="I122" s="23" t="s">
        <v>20</v>
      </c>
      <c r="J122" s="25">
        <f>K122</f>
        <v>1450000</v>
      </c>
      <c r="K122" s="25">
        <v>1450000</v>
      </c>
      <c r="L122" s="25">
        <v>0</v>
      </c>
      <c r="M122" s="25">
        <v>0</v>
      </c>
      <c r="N122" s="25">
        <v>0</v>
      </c>
      <c r="O122" s="25">
        <v>0</v>
      </c>
      <c r="P122" s="25">
        <f>Q122</f>
        <v>0</v>
      </c>
      <c r="Q122" s="25"/>
      <c r="R122" s="25"/>
      <c r="S122" s="25"/>
      <c r="T122" s="25"/>
      <c r="U122" s="25"/>
      <c r="V122" s="53"/>
    </row>
    <row r="123" spans="1:22" s="30" customFormat="1" ht="104.1" customHeight="1" x14ac:dyDescent="0.3">
      <c r="A123" s="29">
        <v>1</v>
      </c>
      <c r="B123" s="28" t="s">
        <v>167</v>
      </c>
      <c r="C123" s="21" t="s">
        <v>207</v>
      </c>
      <c r="D123" s="22" t="s">
        <v>168</v>
      </c>
      <c r="E123" s="22" t="s">
        <v>20</v>
      </c>
      <c r="F123" s="26" t="s">
        <v>20</v>
      </c>
      <c r="G123" s="22" t="s">
        <v>115</v>
      </c>
      <c r="H123" s="22" t="s">
        <v>24</v>
      </c>
      <c r="I123" s="25">
        <v>17500000</v>
      </c>
      <c r="J123" s="24">
        <f>J124</f>
        <v>1450000</v>
      </c>
      <c r="K123" s="24">
        <f t="shared" si="65"/>
        <v>1450000</v>
      </c>
      <c r="L123" s="24">
        <f t="shared" si="65"/>
        <v>0</v>
      </c>
      <c r="M123" s="24">
        <f t="shared" si="65"/>
        <v>0</v>
      </c>
      <c r="N123" s="24">
        <f t="shared" si="65"/>
        <v>0</v>
      </c>
      <c r="O123" s="24">
        <f t="shared" si="65"/>
        <v>0</v>
      </c>
      <c r="P123" s="24">
        <f>P124</f>
        <v>0</v>
      </c>
      <c r="Q123" s="24">
        <f t="shared" si="65"/>
        <v>0</v>
      </c>
      <c r="R123" s="24">
        <f t="shared" si="65"/>
        <v>0</v>
      </c>
      <c r="S123" s="24">
        <f t="shared" si="65"/>
        <v>0</v>
      </c>
      <c r="T123" s="24">
        <f t="shared" si="65"/>
        <v>0</v>
      </c>
      <c r="U123" s="24">
        <f t="shared" si="65"/>
        <v>0</v>
      </c>
      <c r="V123" s="53"/>
    </row>
    <row r="124" spans="1:22" s="30" customFormat="1" ht="78.75" x14ac:dyDescent="0.3">
      <c r="A124" s="29">
        <v>0</v>
      </c>
      <c r="B124" s="20" t="s">
        <v>20</v>
      </c>
      <c r="C124" s="21"/>
      <c r="D124" s="22" t="s">
        <v>20</v>
      </c>
      <c r="E124" s="22" t="s">
        <v>120</v>
      </c>
      <c r="F124" s="26" t="s">
        <v>96</v>
      </c>
      <c r="G124" s="22" t="s">
        <v>115</v>
      </c>
      <c r="H124" s="22" t="s">
        <v>20</v>
      </c>
      <c r="I124" s="23" t="s">
        <v>20</v>
      </c>
      <c r="J124" s="25">
        <f>K124</f>
        <v>1450000</v>
      </c>
      <c r="K124" s="25">
        <v>1450000</v>
      </c>
      <c r="L124" s="25">
        <v>0</v>
      </c>
      <c r="M124" s="25">
        <v>0</v>
      </c>
      <c r="N124" s="25">
        <v>0</v>
      </c>
      <c r="O124" s="25">
        <v>0</v>
      </c>
      <c r="P124" s="25">
        <f>Q124</f>
        <v>0</v>
      </c>
      <c r="Q124" s="25"/>
      <c r="R124" s="25"/>
      <c r="S124" s="25"/>
      <c r="T124" s="25"/>
      <c r="U124" s="25"/>
      <c r="V124" s="53"/>
    </row>
    <row r="125" spans="1:22" s="30" customFormat="1" ht="75" x14ac:dyDescent="0.3">
      <c r="A125" s="29">
        <v>1</v>
      </c>
      <c r="B125" s="20" t="s">
        <v>114</v>
      </c>
      <c r="C125" s="21" t="s">
        <v>141</v>
      </c>
      <c r="D125" s="22" t="s">
        <v>20</v>
      </c>
      <c r="E125" s="22" t="s">
        <v>20</v>
      </c>
      <c r="F125" s="26" t="s">
        <v>20</v>
      </c>
      <c r="G125" s="22" t="s">
        <v>115</v>
      </c>
      <c r="H125" s="22" t="s">
        <v>20</v>
      </c>
      <c r="I125" s="23" t="s">
        <v>20</v>
      </c>
      <c r="J125" s="24">
        <f>J126</f>
        <v>120000000</v>
      </c>
      <c r="K125" s="24">
        <f t="shared" ref="K125:U125" si="66">K126</f>
        <v>120000000</v>
      </c>
      <c r="L125" s="24">
        <f t="shared" si="66"/>
        <v>0</v>
      </c>
      <c r="M125" s="24">
        <f t="shared" si="66"/>
        <v>0</v>
      </c>
      <c r="N125" s="24">
        <f t="shared" si="66"/>
        <v>0</v>
      </c>
      <c r="O125" s="24">
        <f t="shared" si="66"/>
        <v>0</v>
      </c>
      <c r="P125" s="24">
        <f>P126</f>
        <v>2464453</v>
      </c>
      <c r="Q125" s="24">
        <f t="shared" si="66"/>
        <v>2464453</v>
      </c>
      <c r="R125" s="24">
        <f t="shared" si="66"/>
        <v>0</v>
      </c>
      <c r="S125" s="24">
        <f t="shared" si="66"/>
        <v>0</v>
      </c>
      <c r="T125" s="24">
        <f t="shared" si="66"/>
        <v>0</v>
      </c>
      <c r="U125" s="24">
        <f t="shared" si="66"/>
        <v>0</v>
      </c>
      <c r="V125" s="53"/>
    </row>
    <row r="126" spans="1:22" s="30" customFormat="1" ht="108.6" customHeight="1" x14ac:dyDescent="0.3">
      <c r="A126" s="29">
        <v>1</v>
      </c>
      <c r="B126" s="20" t="s">
        <v>116</v>
      </c>
      <c r="C126" s="21" t="s">
        <v>208</v>
      </c>
      <c r="D126" s="22" t="s">
        <v>117</v>
      </c>
      <c r="E126" s="22" t="s">
        <v>20</v>
      </c>
      <c r="F126" s="26" t="s">
        <v>20</v>
      </c>
      <c r="G126" s="22" t="s">
        <v>115</v>
      </c>
      <c r="H126" s="22" t="s">
        <v>24</v>
      </c>
      <c r="I126" s="25">
        <v>151200000</v>
      </c>
      <c r="J126" s="24">
        <f>J127</f>
        <v>120000000</v>
      </c>
      <c r="K126" s="24">
        <f t="shared" ref="K126:U126" si="67">K127</f>
        <v>120000000</v>
      </c>
      <c r="L126" s="24">
        <f t="shared" si="67"/>
        <v>0</v>
      </c>
      <c r="M126" s="24">
        <f t="shared" si="67"/>
        <v>0</v>
      </c>
      <c r="N126" s="24">
        <f t="shared" si="67"/>
        <v>0</v>
      </c>
      <c r="O126" s="24">
        <f t="shared" si="67"/>
        <v>0</v>
      </c>
      <c r="P126" s="24">
        <f>P127</f>
        <v>2464453</v>
      </c>
      <c r="Q126" s="24">
        <f t="shared" si="67"/>
        <v>2464453</v>
      </c>
      <c r="R126" s="24">
        <f t="shared" si="67"/>
        <v>0</v>
      </c>
      <c r="S126" s="24">
        <f t="shared" si="67"/>
        <v>0</v>
      </c>
      <c r="T126" s="24">
        <f t="shared" si="67"/>
        <v>0</v>
      </c>
      <c r="U126" s="24">
        <f t="shared" si="67"/>
        <v>0</v>
      </c>
      <c r="V126" s="53"/>
    </row>
    <row r="127" spans="1:22" s="30" customFormat="1" ht="78.95" customHeight="1" x14ac:dyDescent="0.3">
      <c r="A127" s="29">
        <v>0</v>
      </c>
      <c r="B127" s="20" t="s">
        <v>20</v>
      </c>
      <c r="C127" s="21"/>
      <c r="D127" s="22" t="s">
        <v>20</v>
      </c>
      <c r="E127" s="22">
        <v>1516081</v>
      </c>
      <c r="F127" s="26" t="s">
        <v>155</v>
      </c>
      <c r="G127" s="22" t="s">
        <v>115</v>
      </c>
      <c r="H127" s="22" t="s">
        <v>20</v>
      </c>
      <c r="I127" s="23" t="s">
        <v>20</v>
      </c>
      <c r="J127" s="25">
        <f>40000000+80000000</f>
        <v>120000000</v>
      </c>
      <c r="K127" s="25">
        <f>40000000+80000000</f>
        <v>120000000</v>
      </c>
      <c r="L127" s="25">
        <v>0</v>
      </c>
      <c r="M127" s="25">
        <v>0</v>
      </c>
      <c r="N127" s="25">
        <v>0</v>
      </c>
      <c r="O127" s="25">
        <v>0</v>
      </c>
      <c r="P127" s="25">
        <f>Q127</f>
        <v>2464453</v>
      </c>
      <c r="Q127" s="25">
        <v>2464453</v>
      </c>
      <c r="R127" s="25">
        <v>0</v>
      </c>
      <c r="S127" s="25">
        <v>0</v>
      </c>
      <c r="T127" s="25">
        <v>0</v>
      </c>
      <c r="U127" s="25">
        <v>0</v>
      </c>
      <c r="V127" s="53"/>
    </row>
    <row r="128" spans="1:22" s="30" customFormat="1" ht="39.950000000000003" customHeight="1" x14ac:dyDescent="0.3">
      <c r="A128" s="29">
        <v>1</v>
      </c>
      <c r="B128" s="20" t="s">
        <v>20</v>
      </c>
      <c r="C128" s="21"/>
      <c r="D128" s="22" t="s">
        <v>20</v>
      </c>
      <c r="E128" s="22" t="s">
        <v>20</v>
      </c>
      <c r="F128" s="21" t="s">
        <v>20</v>
      </c>
      <c r="G128" s="22" t="s">
        <v>20</v>
      </c>
      <c r="H128" s="22" t="s">
        <v>20</v>
      </c>
      <c r="I128" s="23" t="s">
        <v>137</v>
      </c>
      <c r="J128" s="24">
        <f t="shared" ref="J128:O128" si="68">J12+J53+J58+J125</f>
        <v>991782585</v>
      </c>
      <c r="K128" s="24">
        <f t="shared" si="68"/>
        <v>519434900</v>
      </c>
      <c r="L128" s="24">
        <f t="shared" si="68"/>
        <v>363741194</v>
      </c>
      <c r="M128" s="24">
        <f t="shared" si="68"/>
        <v>0</v>
      </c>
      <c r="N128" s="24">
        <f t="shared" si="68"/>
        <v>108606491</v>
      </c>
      <c r="O128" s="24">
        <f t="shared" si="68"/>
        <v>0</v>
      </c>
      <c r="P128" s="24">
        <f t="shared" ref="P128:U128" si="69">P12+P53+P58+P125</f>
        <v>6884961.54</v>
      </c>
      <c r="Q128" s="24">
        <f t="shared" si="69"/>
        <v>4037781.54</v>
      </c>
      <c r="R128" s="24">
        <f t="shared" si="69"/>
        <v>2847180</v>
      </c>
      <c r="S128" s="24">
        <f t="shared" si="69"/>
        <v>0</v>
      </c>
      <c r="T128" s="24">
        <f t="shared" si="69"/>
        <v>0</v>
      </c>
      <c r="U128" s="24">
        <f t="shared" si="69"/>
        <v>0</v>
      </c>
      <c r="V128" s="53"/>
    </row>
    <row r="129" spans="1:23" x14ac:dyDescent="0.2">
      <c r="V129" s="53"/>
    </row>
    <row r="130" spans="1:23" x14ac:dyDescent="0.2"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37"/>
      <c r="Q130" s="37"/>
      <c r="R130" s="37"/>
      <c r="S130" s="37"/>
      <c r="T130" s="37"/>
      <c r="U130" s="37"/>
      <c r="V130" s="53"/>
    </row>
    <row r="131" spans="1:23" x14ac:dyDescent="0.2">
      <c r="V131" s="53"/>
    </row>
    <row r="132" spans="1:23" x14ac:dyDescent="0.2">
      <c r="V132" s="53"/>
    </row>
    <row r="133" spans="1:23" s="47" customFormat="1" ht="27.75" x14ac:dyDescent="0.4">
      <c r="A133" s="61" t="s">
        <v>181</v>
      </c>
      <c r="B133" s="61"/>
      <c r="C133" s="61"/>
      <c r="D133" s="61"/>
      <c r="E133" s="61"/>
      <c r="F133" s="46"/>
      <c r="G133" s="46"/>
      <c r="K133" s="48"/>
      <c r="M133" s="49"/>
      <c r="O133" s="50"/>
      <c r="V133" s="53"/>
    </row>
    <row r="134" spans="1:23" s="47" customFormat="1" ht="27.75" x14ac:dyDescent="0.4">
      <c r="A134" s="61" t="s">
        <v>182</v>
      </c>
      <c r="B134" s="61"/>
      <c r="C134" s="61"/>
      <c r="D134" s="61"/>
      <c r="E134" s="61"/>
      <c r="J134" s="51"/>
      <c r="K134" s="48"/>
      <c r="L134" s="49"/>
      <c r="M134" s="49"/>
      <c r="N134" s="52"/>
      <c r="O134" s="50"/>
      <c r="R134" s="62" t="s">
        <v>183</v>
      </c>
      <c r="S134" s="62"/>
      <c r="V134" s="53"/>
    </row>
    <row r="135" spans="1:23" ht="26.25" x14ac:dyDescent="0.4">
      <c r="C135" s="64"/>
      <c r="D135" s="64"/>
      <c r="E135" s="64"/>
      <c r="F135" s="64"/>
      <c r="G135" s="64"/>
      <c r="H135" s="64"/>
      <c r="I135" s="64"/>
      <c r="V135" s="53"/>
    </row>
    <row r="136" spans="1:23" x14ac:dyDescent="0.2">
      <c r="V136" s="53"/>
    </row>
    <row r="137" spans="1:23" x14ac:dyDescent="0.2">
      <c r="V137" s="53"/>
    </row>
    <row r="138" spans="1:23" x14ac:dyDescent="0.2">
      <c r="V138" s="53"/>
    </row>
    <row r="144" spans="1:23" ht="65.45" customHeight="1" x14ac:dyDescent="0.2">
      <c r="I144" s="41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3"/>
      <c r="W144" s="44"/>
    </row>
    <row r="145" spans="9:23" x14ac:dyDescent="0.2"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3"/>
      <c r="W145" s="44"/>
    </row>
  </sheetData>
  <mergeCells count="38">
    <mergeCell ref="B130:O130"/>
    <mergeCell ref="K9:O9"/>
    <mergeCell ref="A133:E133"/>
    <mergeCell ref="A134:E134"/>
    <mergeCell ref="R134:S134"/>
    <mergeCell ref="V18:V25"/>
    <mergeCell ref="V26:V32"/>
    <mergeCell ref="V33:V39"/>
    <mergeCell ref="V40:V46"/>
    <mergeCell ref="V47:V58"/>
    <mergeCell ref="V59:V69"/>
    <mergeCell ref="V70:V80"/>
    <mergeCell ref="V81:V91"/>
    <mergeCell ref="V92:V103"/>
    <mergeCell ref="V104:V117"/>
    <mergeCell ref="V118:V138"/>
    <mergeCell ref="C135:I135"/>
    <mergeCell ref="F9:F10"/>
    <mergeCell ref="G9:G10"/>
    <mergeCell ref="H9:H10"/>
    <mergeCell ref="I9:I10"/>
    <mergeCell ref="J9:J10"/>
    <mergeCell ref="V1:V17"/>
    <mergeCell ref="P1:T1"/>
    <mergeCell ref="P2:T2"/>
    <mergeCell ref="P3:T3"/>
    <mergeCell ref="P9:P10"/>
    <mergeCell ref="Q9:U9"/>
    <mergeCell ref="B5:U5"/>
    <mergeCell ref="J1:N1"/>
    <mergeCell ref="J2:N2"/>
    <mergeCell ref="B9:B10"/>
    <mergeCell ref="C9:C10"/>
    <mergeCell ref="D9:D10"/>
    <mergeCell ref="E9:E10"/>
    <mergeCell ref="J3:N3"/>
    <mergeCell ref="B6:C6"/>
    <mergeCell ref="B7:C7"/>
  </mergeCells>
  <conditionalFormatting sqref="B12 B53:B55 B14:B39 B41:B50 B125:B128 B58 B60:B116">
    <cfRule type="expression" dxfId="203" priority="201" stopIfTrue="1">
      <formula>A12=1</formula>
    </cfRule>
  </conditionalFormatting>
  <conditionalFormatting sqref="C12 C53:C55 C14:C39 C41:C50 C125:C128 C58 C60:C116">
    <cfRule type="expression" dxfId="202" priority="202" stopIfTrue="1">
      <formula>A12=1</formula>
    </cfRule>
  </conditionalFormatting>
  <conditionalFormatting sqref="D12 D53:D55 D14:D39 D41:D50 D125:D128 D58 D60:D116">
    <cfRule type="expression" dxfId="201" priority="203" stopIfTrue="1">
      <formula>A12=1</formula>
    </cfRule>
  </conditionalFormatting>
  <conditionalFormatting sqref="E12 E30:E31 E53:E55 E14:E28 E47:E50 E36:E39 E41:E45 E33:E34 E125:E128 E58 E60:E116">
    <cfRule type="expression" dxfId="200" priority="204" stopIfTrue="1">
      <formula>A12=1</formula>
    </cfRule>
  </conditionalFormatting>
  <conditionalFormatting sqref="F12 F14:F28 F30:F31 F44:F45 F53:F55 F47:F50 F36:F39 F41:F42 F33:F34 F125:F128 F58 F60:F116">
    <cfRule type="expression" dxfId="199" priority="205" stopIfTrue="1">
      <formula>A12=1</formula>
    </cfRule>
  </conditionalFormatting>
  <conditionalFormatting sqref="G12 G30:G31 G44:G45 G53:G55 G14:G28 G47:G50 G36:G39 G41:G42 G33:G34 G125:G128 G58 G60:G116">
    <cfRule type="expression" dxfId="198" priority="206" stopIfTrue="1">
      <formula>A12=1</formula>
    </cfRule>
  </conditionalFormatting>
  <conditionalFormatting sqref="H12 H44:H45 H53:H55 H14:H28 H41:H42 H30:H39 H47:H50 H125:H128 H58 H60:H116">
    <cfRule type="expression" dxfId="197" priority="207" stopIfTrue="1">
      <formula>A12=1</formula>
    </cfRule>
  </conditionalFormatting>
  <conditionalFormatting sqref="I12 I44:I45 I53:I55 I14:I28 I41:I42 I30:I39 I47:I50 I125:I128 I58 I60:I116">
    <cfRule type="expression" dxfId="196" priority="208" stopIfTrue="1">
      <formula>A12=1</formula>
    </cfRule>
  </conditionalFormatting>
  <conditionalFormatting sqref="K125:O126 K49:N49 K27:O27 K41:O41 K44:O44 K14:O14 K16:O16 K18:O18 K47:O47 K36:O36 J12:O12 K60:O60 K62:O62 K64:O64 K66:O66 K68:O68 K70:O70 K72:O72 K74:O74 K76:O76 K78:O78 K80:O80 K82:O82 K84:O84 K86:O86 K88:O88 K90:O90 K92:O92 K94:O94 K96:O96 K98:O98 K108:O108 K110:O110 K100:O100 K102:O102 K104:O104 K112:O112 K106:O106 K128:O128 K20:O20 K30:O30 K33:O33 K38:O38 K23:O24 J53:J55 J14:J39 J41:J50 J125:J128 K114:O115 J58:O58 K53:O54 J60:J116">
    <cfRule type="expression" dxfId="195" priority="209" stopIfTrue="1">
      <formula>A12=1</formula>
    </cfRule>
  </conditionalFormatting>
  <conditionalFormatting sqref="K15 K61 K127 K116 K50 K25:K26 K28:K29 K42:K43 K45:K46 K17 K19 K21:K22 K31:K32 K48 K34:K35 K37 K39 K55 K63 K65 K67 K69 K71 K73 K75 K77 K79 K81 K83 K85 K87 K89 K91 K93 K95 K97 K99 K109 K111 K101 K103 K105 K113 K107">
    <cfRule type="expression" dxfId="194" priority="210" stopIfTrue="1">
      <formula>A15=1</formula>
    </cfRule>
  </conditionalFormatting>
  <conditionalFormatting sqref="L15 L61 L127 L116 L50 L25:L26 L28:L29 L42:L43 L45:L46 L17 L19 L21:L22 L31:L32 L48 L34:L35 L37 L39 L55 L63 L65 L67 L69 L71 L73 L75 L77 L79 L81 L83 L85 L87 L89 L91 L93 L95 L97 L99 L109 L111 L101 L103 L105 L113 L107">
    <cfRule type="expression" dxfId="193" priority="211" stopIfTrue="1">
      <formula>A15=1</formula>
    </cfRule>
  </conditionalFormatting>
  <conditionalFormatting sqref="M15 M61 M127 M116 M50 M25:M26 M28:M29 M42:M43 M45:M46 M17 M19 M21:M22 M31:M32 M48 M34:M35 M37 M39 M55 M63 M65 M67 M69 M71 M73 M75 M77 M79 M81 M83 M85 M87 M89 M91 M93 M95 M97 M99 M109 M111 M101 M103 M105 M113 M107">
    <cfRule type="expression" dxfId="192" priority="212" stopIfTrue="1">
      <formula>A15=1</formula>
    </cfRule>
  </conditionalFormatting>
  <conditionalFormatting sqref="N15 N61 N127 N116 N50 N25:N26 N28:N29 N42:N43 N45:N46 N17 N19 N21:N22 N31:N32 N48 N34:N35 N37 N39 N55 N63 N65 N67 N69 N71 N73 N75 N77 N79 N81 N83 N85 N87 N89 N91 N93 N95 N97 N99 N109 N111 N101 N103 N105 N113 N107">
    <cfRule type="expression" dxfId="191" priority="213" stopIfTrue="1">
      <formula>A15=1</formula>
    </cfRule>
  </conditionalFormatting>
  <conditionalFormatting sqref="O15 O61 O127 O116 O25:O26 O28:O29 O42:O43 O45:O46 O17 O19 O21:O22 O31:O32 O48:O50 O34:O35 O37 O39 O55 O63 O65 O67 O69 O71 O73 O75 O77 O79 O81 O83 O85 O87 O89 O91 O93 O95 O97 O99 O109 O111 O101 O103 O105 O113 O107">
    <cfRule type="expression" dxfId="190" priority="214" stopIfTrue="1">
      <formula>A15=1</formula>
    </cfRule>
  </conditionalFormatting>
  <conditionalFormatting sqref="B13">
    <cfRule type="expression" dxfId="189" priority="187" stopIfTrue="1">
      <formula>A13=1</formula>
    </cfRule>
  </conditionalFormatting>
  <conditionalFormatting sqref="C13">
    <cfRule type="expression" dxfId="188" priority="188" stopIfTrue="1">
      <formula>A13=1</formula>
    </cfRule>
  </conditionalFormatting>
  <conditionalFormatting sqref="D13">
    <cfRule type="expression" dxfId="187" priority="189" stopIfTrue="1">
      <formula>A13=1</formula>
    </cfRule>
  </conditionalFormatting>
  <conditionalFormatting sqref="E13">
    <cfRule type="expression" dxfId="186" priority="190" stopIfTrue="1">
      <formula>A13=1</formula>
    </cfRule>
  </conditionalFormatting>
  <conditionalFormatting sqref="F13">
    <cfRule type="expression" dxfId="185" priority="191" stopIfTrue="1">
      <formula>A13=1</formula>
    </cfRule>
  </conditionalFormatting>
  <conditionalFormatting sqref="G13">
    <cfRule type="expression" dxfId="184" priority="192" stopIfTrue="1">
      <formula>A13=1</formula>
    </cfRule>
  </conditionalFormatting>
  <conditionalFormatting sqref="H13">
    <cfRule type="expression" dxfId="183" priority="193" stopIfTrue="1">
      <formula>A13=1</formula>
    </cfRule>
  </conditionalFormatting>
  <conditionalFormatting sqref="I13">
    <cfRule type="expression" dxfId="182" priority="194" stopIfTrue="1">
      <formula>A13=1</formula>
    </cfRule>
  </conditionalFormatting>
  <conditionalFormatting sqref="J13:O13">
    <cfRule type="expression" dxfId="181" priority="195" stopIfTrue="1">
      <formula>A13=1</formula>
    </cfRule>
  </conditionalFormatting>
  <conditionalFormatting sqref="B59">
    <cfRule type="expression" dxfId="180" priority="173" stopIfTrue="1">
      <formula>A59=1</formula>
    </cfRule>
  </conditionalFormatting>
  <conditionalFormatting sqref="C59">
    <cfRule type="expression" dxfId="179" priority="174" stopIfTrue="1">
      <formula>A59=1</formula>
    </cfRule>
  </conditionalFormatting>
  <conditionalFormatting sqref="D59">
    <cfRule type="expression" dxfId="178" priority="175" stopIfTrue="1">
      <formula>A59=1</formula>
    </cfRule>
  </conditionalFormatting>
  <conditionalFormatting sqref="E59">
    <cfRule type="expression" dxfId="177" priority="176" stopIfTrue="1">
      <formula>A59=1</formula>
    </cfRule>
  </conditionalFormatting>
  <conditionalFormatting sqref="F59">
    <cfRule type="expression" dxfId="176" priority="177" stopIfTrue="1">
      <formula>A59=1</formula>
    </cfRule>
  </conditionalFormatting>
  <conditionalFormatting sqref="G59">
    <cfRule type="expression" dxfId="175" priority="178" stopIfTrue="1">
      <formula>A59=1</formula>
    </cfRule>
  </conditionalFormatting>
  <conditionalFormatting sqref="H59">
    <cfRule type="expression" dxfId="174" priority="179" stopIfTrue="1">
      <formula>A59=1</formula>
    </cfRule>
  </conditionalFormatting>
  <conditionalFormatting sqref="I59">
    <cfRule type="expression" dxfId="173" priority="180" stopIfTrue="1">
      <formula>A59=1</formula>
    </cfRule>
  </conditionalFormatting>
  <conditionalFormatting sqref="J59:O59">
    <cfRule type="expression" dxfId="172" priority="181" stopIfTrue="1">
      <formula>A59=1</formula>
    </cfRule>
  </conditionalFormatting>
  <conditionalFormatting sqref="J144:O144">
    <cfRule type="expression" dxfId="171" priority="172" stopIfTrue="1">
      <formula>A144=1</formula>
    </cfRule>
  </conditionalFormatting>
  <conditionalFormatting sqref="E29">
    <cfRule type="expression" dxfId="170" priority="167" stopIfTrue="1">
      <formula>A29=1</formula>
    </cfRule>
  </conditionalFormatting>
  <conditionalFormatting sqref="F29">
    <cfRule type="expression" dxfId="169" priority="168" stopIfTrue="1">
      <formula>A29=1</formula>
    </cfRule>
  </conditionalFormatting>
  <conditionalFormatting sqref="G29">
    <cfRule type="expression" dxfId="168" priority="169" stopIfTrue="1">
      <formula>A29=1</formula>
    </cfRule>
  </conditionalFormatting>
  <conditionalFormatting sqref="H29">
    <cfRule type="expression" dxfId="167" priority="170" stopIfTrue="1">
      <formula>A29=1</formula>
    </cfRule>
  </conditionalFormatting>
  <conditionalFormatting sqref="I29">
    <cfRule type="expression" dxfId="166" priority="171" stopIfTrue="1">
      <formula>A29=1</formula>
    </cfRule>
  </conditionalFormatting>
  <conditionalFormatting sqref="F43">
    <cfRule type="expression" dxfId="165" priority="163" stopIfTrue="1">
      <formula>A43=1</formula>
    </cfRule>
  </conditionalFormatting>
  <conditionalFormatting sqref="G43">
    <cfRule type="expression" dxfId="164" priority="164" stopIfTrue="1">
      <formula>A43=1</formula>
    </cfRule>
  </conditionalFormatting>
  <conditionalFormatting sqref="H43">
    <cfRule type="expression" dxfId="163" priority="165" stopIfTrue="1">
      <formula>A43=1</formula>
    </cfRule>
  </conditionalFormatting>
  <conditionalFormatting sqref="I43">
    <cfRule type="expression" dxfId="162" priority="166" stopIfTrue="1">
      <formula>A43=1</formula>
    </cfRule>
  </conditionalFormatting>
  <conditionalFormatting sqref="E46">
    <cfRule type="expression" dxfId="161" priority="162" stopIfTrue="1">
      <formula>A46=1</formula>
    </cfRule>
  </conditionalFormatting>
  <conditionalFormatting sqref="F46">
    <cfRule type="expression" dxfId="160" priority="158" stopIfTrue="1">
      <formula>A46=1</formula>
    </cfRule>
  </conditionalFormatting>
  <conditionalFormatting sqref="G46">
    <cfRule type="expression" dxfId="159" priority="159" stopIfTrue="1">
      <formula>A46=1</formula>
    </cfRule>
  </conditionalFormatting>
  <conditionalFormatting sqref="H46">
    <cfRule type="expression" dxfId="158" priority="160" stopIfTrue="1">
      <formula>A46=1</formula>
    </cfRule>
  </conditionalFormatting>
  <conditionalFormatting sqref="I46">
    <cfRule type="expression" dxfId="157" priority="161" stopIfTrue="1">
      <formula>A46=1</formula>
    </cfRule>
  </conditionalFormatting>
  <conditionalFormatting sqref="E32">
    <cfRule type="expression" dxfId="156" priority="155" stopIfTrue="1">
      <formula>A32=1</formula>
    </cfRule>
  </conditionalFormatting>
  <conditionalFormatting sqref="F32">
    <cfRule type="expression" dxfId="155" priority="156" stopIfTrue="1">
      <formula>A32=1</formula>
    </cfRule>
  </conditionalFormatting>
  <conditionalFormatting sqref="G32">
    <cfRule type="expression" dxfId="154" priority="157" stopIfTrue="1">
      <formula>A32=1</formula>
    </cfRule>
  </conditionalFormatting>
  <conditionalFormatting sqref="E35">
    <cfRule type="expression" dxfId="153" priority="152" stopIfTrue="1">
      <formula>A35=1</formula>
    </cfRule>
  </conditionalFormatting>
  <conditionalFormatting sqref="F35">
    <cfRule type="expression" dxfId="152" priority="153" stopIfTrue="1">
      <formula>A35=1</formula>
    </cfRule>
  </conditionalFormatting>
  <conditionalFormatting sqref="G35">
    <cfRule type="expression" dxfId="151" priority="154" stopIfTrue="1">
      <formula>A35=1</formula>
    </cfRule>
  </conditionalFormatting>
  <conditionalFormatting sqref="B40">
    <cfRule type="expression" dxfId="150" priority="141" stopIfTrue="1">
      <formula>A40=1</formula>
    </cfRule>
  </conditionalFormatting>
  <conditionalFormatting sqref="C40">
    <cfRule type="expression" dxfId="149" priority="142" stopIfTrue="1">
      <formula>A40=1</formula>
    </cfRule>
  </conditionalFormatting>
  <conditionalFormatting sqref="D40">
    <cfRule type="expression" dxfId="148" priority="143" stopIfTrue="1">
      <formula>A40=1</formula>
    </cfRule>
  </conditionalFormatting>
  <conditionalFormatting sqref="H40">
    <cfRule type="expression" dxfId="147" priority="144" stopIfTrue="1">
      <formula>A40=1</formula>
    </cfRule>
  </conditionalFormatting>
  <conditionalFormatting sqref="I40">
    <cfRule type="expression" dxfId="146" priority="145" stopIfTrue="1">
      <formula>A40=1</formula>
    </cfRule>
  </conditionalFormatting>
  <conditionalFormatting sqref="J40">
    <cfRule type="expression" dxfId="145" priority="146" stopIfTrue="1">
      <formula>A40=1</formula>
    </cfRule>
  </conditionalFormatting>
  <conditionalFormatting sqref="K40">
    <cfRule type="expression" dxfId="144" priority="147" stopIfTrue="1">
      <formula>A40=1</formula>
    </cfRule>
  </conditionalFormatting>
  <conditionalFormatting sqref="L40">
    <cfRule type="expression" dxfId="143" priority="148" stopIfTrue="1">
      <formula>A40=1</formula>
    </cfRule>
  </conditionalFormatting>
  <conditionalFormatting sqref="M40">
    <cfRule type="expression" dxfId="142" priority="149" stopIfTrue="1">
      <formula>A40=1</formula>
    </cfRule>
  </conditionalFormatting>
  <conditionalFormatting sqref="N40">
    <cfRule type="expression" dxfId="141" priority="150" stopIfTrue="1">
      <formula>A40=1</formula>
    </cfRule>
  </conditionalFormatting>
  <conditionalFormatting sqref="O40">
    <cfRule type="expression" dxfId="140" priority="151" stopIfTrue="1">
      <formula>A40=1</formula>
    </cfRule>
  </conditionalFormatting>
  <conditionalFormatting sqref="E40">
    <cfRule type="expression" dxfId="139" priority="138" stopIfTrue="1">
      <formula>A40=1</formula>
    </cfRule>
  </conditionalFormatting>
  <conditionalFormatting sqref="F40">
    <cfRule type="expression" dxfId="138" priority="139" stopIfTrue="1">
      <formula>A40=1</formula>
    </cfRule>
  </conditionalFormatting>
  <conditionalFormatting sqref="G40">
    <cfRule type="expression" dxfId="137" priority="140" stopIfTrue="1">
      <formula>A40=1</formula>
    </cfRule>
  </conditionalFormatting>
  <conditionalFormatting sqref="B51:B52">
    <cfRule type="expression" dxfId="136" priority="124" stopIfTrue="1">
      <formula>A51=1</formula>
    </cfRule>
  </conditionalFormatting>
  <conditionalFormatting sqref="C51:C52">
    <cfRule type="expression" dxfId="135" priority="125" stopIfTrue="1">
      <formula>A51=1</formula>
    </cfRule>
  </conditionalFormatting>
  <conditionalFormatting sqref="D51:D52">
    <cfRule type="expression" dxfId="134" priority="126" stopIfTrue="1">
      <formula>A51=1</formula>
    </cfRule>
  </conditionalFormatting>
  <conditionalFormatting sqref="E51:E52">
    <cfRule type="expression" dxfId="133" priority="127" stopIfTrue="1">
      <formula>A51=1</formula>
    </cfRule>
  </conditionalFormatting>
  <conditionalFormatting sqref="F51:F52">
    <cfRule type="expression" dxfId="132" priority="128" stopIfTrue="1">
      <formula>A51=1</formula>
    </cfRule>
  </conditionalFormatting>
  <conditionalFormatting sqref="G51:G52">
    <cfRule type="expression" dxfId="131" priority="129" stopIfTrue="1">
      <formula>A51=1</formula>
    </cfRule>
  </conditionalFormatting>
  <conditionalFormatting sqref="H51:H52">
    <cfRule type="expression" dxfId="130" priority="130" stopIfTrue="1">
      <formula>A51=1</formula>
    </cfRule>
  </conditionalFormatting>
  <conditionalFormatting sqref="I51:I52">
    <cfRule type="expression" dxfId="129" priority="131" stopIfTrue="1">
      <formula>A51=1</formula>
    </cfRule>
  </conditionalFormatting>
  <conditionalFormatting sqref="K51:N51 J51:J52">
    <cfRule type="expression" dxfId="128" priority="132" stopIfTrue="1">
      <formula>A51=1</formula>
    </cfRule>
  </conditionalFormatting>
  <conditionalFormatting sqref="K52">
    <cfRule type="expression" dxfId="127" priority="133" stopIfTrue="1">
      <formula>A52=1</formula>
    </cfRule>
  </conditionalFormatting>
  <conditionalFormatting sqref="L52">
    <cfRule type="expression" dxfId="126" priority="134" stopIfTrue="1">
      <formula>A52=1</formula>
    </cfRule>
  </conditionalFormatting>
  <conditionalFormatting sqref="M52">
    <cfRule type="expression" dxfId="125" priority="135" stopIfTrue="1">
      <formula>A52=1</formula>
    </cfRule>
  </conditionalFormatting>
  <conditionalFormatting sqref="N52">
    <cfRule type="expression" dxfId="124" priority="136" stopIfTrue="1">
      <formula>A52=1</formula>
    </cfRule>
  </conditionalFormatting>
  <conditionalFormatting sqref="O51:O52">
    <cfRule type="expression" dxfId="123" priority="137" stopIfTrue="1">
      <formula>A51=1</formula>
    </cfRule>
  </conditionalFormatting>
  <conditionalFormatting sqref="B117:B118">
    <cfRule type="expression" dxfId="122" priority="110" stopIfTrue="1">
      <formula>A117=1</formula>
    </cfRule>
  </conditionalFormatting>
  <conditionalFormatting sqref="C117:C118">
    <cfRule type="expression" dxfId="121" priority="111" stopIfTrue="1">
      <formula>A117=1</formula>
    </cfRule>
  </conditionalFormatting>
  <conditionalFormatting sqref="D117:D118">
    <cfRule type="expression" dxfId="120" priority="112" stopIfTrue="1">
      <formula>A117=1</formula>
    </cfRule>
  </conditionalFormatting>
  <conditionalFormatting sqref="E117:E118">
    <cfRule type="expression" dxfId="119" priority="113" stopIfTrue="1">
      <formula>A117=1</formula>
    </cfRule>
  </conditionalFormatting>
  <conditionalFormatting sqref="F117:F118">
    <cfRule type="expression" dxfId="118" priority="114" stopIfTrue="1">
      <formula>A117=1</formula>
    </cfRule>
  </conditionalFormatting>
  <conditionalFormatting sqref="G117:G118">
    <cfRule type="expression" dxfId="117" priority="115" stopIfTrue="1">
      <formula>A117=1</formula>
    </cfRule>
  </conditionalFormatting>
  <conditionalFormatting sqref="H117:H118">
    <cfRule type="expression" dxfId="116" priority="116" stopIfTrue="1">
      <formula>A117=1</formula>
    </cfRule>
  </conditionalFormatting>
  <conditionalFormatting sqref="I117:I118">
    <cfRule type="expression" dxfId="115" priority="117" stopIfTrue="1">
      <formula>A117=1</formula>
    </cfRule>
  </conditionalFormatting>
  <conditionalFormatting sqref="J117:J118 K117:O117">
    <cfRule type="expression" dxfId="114" priority="118" stopIfTrue="1">
      <formula>A117=1</formula>
    </cfRule>
  </conditionalFormatting>
  <conditionalFormatting sqref="K118">
    <cfRule type="expression" dxfId="113" priority="119" stopIfTrue="1">
      <formula>A118=1</formula>
    </cfRule>
  </conditionalFormatting>
  <conditionalFormatting sqref="L118">
    <cfRule type="expression" dxfId="112" priority="120" stopIfTrue="1">
      <formula>A118=1</formula>
    </cfRule>
  </conditionalFormatting>
  <conditionalFormatting sqref="M118">
    <cfRule type="expression" dxfId="111" priority="121" stopIfTrue="1">
      <formula>A118=1</formula>
    </cfRule>
  </conditionalFormatting>
  <conditionalFormatting sqref="N118">
    <cfRule type="expression" dxfId="110" priority="122" stopIfTrue="1">
      <formula>A118=1</formula>
    </cfRule>
  </conditionalFormatting>
  <conditionalFormatting sqref="O118">
    <cfRule type="expression" dxfId="109" priority="123" stopIfTrue="1">
      <formula>A118=1</formula>
    </cfRule>
  </conditionalFormatting>
  <conditionalFormatting sqref="B119:B120">
    <cfRule type="expression" dxfId="108" priority="96" stopIfTrue="1">
      <formula>A119=1</formula>
    </cfRule>
  </conditionalFormatting>
  <conditionalFormatting sqref="C119:C120">
    <cfRule type="expression" dxfId="107" priority="97" stopIfTrue="1">
      <formula>A119=1</formula>
    </cfRule>
  </conditionalFormatting>
  <conditionalFormatting sqref="D119:D120">
    <cfRule type="expression" dxfId="106" priority="98" stopIfTrue="1">
      <formula>A119=1</formula>
    </cfRule>
  </conditionalFormatting>
  <conditionalFormatting sqref="E119:E120">
    <cfRule type="expression" dxfId="105" priority="99" stopIfTrue="1">
      <formula>A119=1</formula>
    </cfRule>
  </conditionalFormatting>
  <conditionalFormatting sqref="F119:F120">
    <cfRule type="expression" dxfId="104" priority="100" stopIfTrue="1">
      <formula>A119=1</formula>
    </cfRule>
  </conditionalFormatting>
  <conditionalFormatting sqref="G119:G120">
    <cfRule type="expression" dxfId="103" priority="101" stopIfTrue="1">
      <formula>A119=1</formula>
    </cfRule>
  </conditionalFormatting>
  <conditionalFormatting sqref="H119:H120">
    <cfRule type="expression" dxfId="102" priority="102" stopIfTrue="1">
      <formula>A119=1</formula>
    </cfRule>
  </conditionalFormatting>
  <conditionalFormatting sqref="I119:I120">
    <cfRule type="expression" dxfId="101" priority="103" stopIfTrue="1">
      <formula>A119=1</formula>
    </cfRule>
  </conditionalFormatting>
  <conditionalFormatting sqref="J119:J120 K119:O119">
    <cfRule type="expression" dxfId="100" priority="104" stopIfTrue="1">
      <formula>A119=1</formula>
    </cfRule>
  </conditionalFormatting>
  <conditionalFormatting sqref="K120">
    <cfRule type="expression" dxfId="99" priority="105" stopIfTrue="1">
      <formula>A120=1</formula>
    </cfRule>
  </conditionalFormatting>
  <conditionalFormatting sqref="L120">
    <cfRule type="expression" dxfId="98" priority="106" stopIfTrue="1">
      <formula>A120=1</formula>
    </cfRule>
  </conditionalFormatting>
  <conditionalFormatting sqref="M120">
    <cfRule type="expression" dxfId="97" priority="107" stopIfTrue="1">
      <formula>A120=1</formula>
    </cfRule>
  </conditionalFormatting>
  <conditionalFormatting sqref="N120">
    <cfRule type="expression" dxfId="96" priority="108" stopIfTrue="1">
      <formula>A120=1</formula>
    </cfRule>
  </conditionalFormatting>
  <conditionalFormatting sqref="O120">
    <cfRule type="expression" dxfId="95" priority="109" stopIfTrue="1">
      <formula>A120=1</formula>
    </cfRule>
  </conditionalFormatting>
  <conditionalFormatting sqref="B121:B122">
    <cfRule type="expression" dxfId="94" priority="82" stopIfTrue="1">
      <formula>A121=1</formula>
    </cfRule>
  </conditionalFormatting>
  <conditionalFormatting sqref="C121:C122">
    <cfRule type="expression" dxfId="93" priority="83" stopIfTrue="1">
      <formula>A121=1</formula>
    </cfRule>
  </conditionalFormatting>
  <conditionalFormatting sqref="D121:D122">
    <cfRule type="expression" dxfId="92" priority="84" stopIfTrue="1">
      <formula>A121=1</formula>
    </cfRule>
  </conditionalFormatting>
  <conditionalFormatting sqref="E121:E122">
    <cfRule type="expression" dxfId="91" priority="85" stopIfTrue="1">
      <formula>A121=1</formula>
    </cfRule>
  </conditionalFormatting>
  <conditionalFormatting sqref="F121:F122">
    <cfRule type="expression" dxfId="90" priority="86" stopIfTrue="1">
      <formula>A121=1</formula>
    </cfRule>
  </conditionalFormatting>
  <conditionalFormatting sqref="G121:G122">
    <cfRule type="expression" dxfId="89" priority="87" stopIfTrue="1">
      <formula>A121=1</formula>
    </cfRule>
  </conditionalFormatting>
  <conditionalFormatting sqref="H121:H122">
    <cfRule type="expression" dxfId="88" priority="88" stopIfTrue="1">
      <formula>A121=1</formula>
    </cfRule>
  </conditionalFormatting>
  <conditionalFormatting sqref="I121:I122">
    <cfRule type="expression" dxfId="87" priority="89" stopIfTrue="1">
      <formula>A121=1</formula>
    </cfRule>
  </conditionalFormatting>
  <conditionalFormatting sqref="J121:J122 K121:O121">
    <cfRule type="expression" dxfId="86" priority="90" stopIfTrue="1">
      <formula>A121=1</formula>
    </cfRule>
  </conditionalFormatting>
  <conditionalFormatting sqref="K122">
    <cfRule type="expression" dxfId="85" priority="91" stopIfTrue="1">
      <formula>A122=1</formula>
    </cfRule>
  </conditionalFormatting>
  <conditionalFormatting sqref="L122">
    <cfRule type="expression" dxfId="84" priority="92" stopIfTrue="1">
      <formula>A122=1</formula>
    </cfRule>
  </conditionalFormatting>
  <conditionalFormatting sqref="M122">
    <cfRule type="expression" dxfId="83" priority="93" stopIfTrue="1">
      <formula>A122=1</formula>
    </cfRule>
  </conditionalFormatting>
  <conditionalFormatting sqref="N122">
    <cfRule type="expression" dxfId="82" priority="94" stopIfTrue="1">
      <formula>A122=1</formula>
    </cfRule>
  </conditionalFormatting>
  <conditionalFormatting sqref="O122">
    <cfRule type="expression" dxfId="81" priority="95" stopIfTrue="1">
      <formula>A122=1</formula>
    </cfRule>
  </conditionalFormatting>
  <conditionalFormatting sqref="B123:B124">
    <cfRule type="expression" dxfId="80" priority="68" stopIfTrue="1">
      <formula>A123=1</formula>
    </cfRule>
  </conditionalFormatting>
  <conditionalFormatting sqref="C123:C124">
    <cfRule type="expression" dxfId="79" priority="69" stopIfTrue="1">
      <formula>A123=1</formula>
    </cfRule>
  </conditionalFormatting>
  <conditionalFormatting sqref="D123:D124">
    <cfRule type="expression" dxfId="78" priority="70" stopIfTrue="1">
      <formula>A123=1</formula>
    </cfRule>
  </conditionalFormatting>
  <conditionalFormatting sqref="E123:E124">
    <cfRule type="expression" dxfId="77" priority="71" stopIfTrue="1">
      <formula>A123=1</formula>
    </cfRule>
  </conditionalFormatting>
  <conditionalFormatting sqref="F123:F124">
    <cfRule type="expression" dxfId="76" priority="72" stopIfTrue="1">
      <formula>A123=1</formula>
    </cfRule>
  </conditionalFormatting>
  <conditionalFormatting sqref="G123:G124">
    <cfRule type="expression" dxfId="75" priority="73" stopIfTrue="1">
      <formula>A123=1</formula>
    </cfRule>
  </conditionalFormatting>
  <conditionalFormatting sqref="H123:H124">
    <cfRule type="expression" dxfId="74" priority="74" stopIfTrue="1">
      <formula>A123=1</formula>
    </cfRule>
  </conditionalFormatting>
  <conditionalFormatting sqref="I123:I124">
    <cfRule type="expression" dxfId="73" priority="75" stopIfTrue="1">
      <formula>A123=1</formula>
    </cfRule>
  </conditionalFormatting>
  <conditionalFormatting sqref="J123:J124 K123:O123">
    <cfRule type="expression" dxfId="72" priority="76" stopIfTrue="1">
      <formula>A123=1</formula>
    </cfRule>
  </conditionalFormatting>
  <conditionalFormatting sqref="K124">
    <cfRule type="expression" dxfId="71" priority="77" stopIfTrue="1">
      <formula>A124=1</formula>
    </cfRule>
  </conditionalFormatting>
  <conditionalFormatting sqref="L124">
    <cfRule type="expression" dxfId="70" priority="78" stopIfTrue="1">
      <formula>A124=1</formula>
    </cfRule>
  </conditionalFormatting>
  <conditionalFormatting sqref="M124">
    <cfRule type="expression" dxfId="69" priority="79" stopIfTrue="1">
      <formula>A124=1</formula>
    </cfRule>
  </conditionalFormatting>
  <conditionalFormatting sqref="N124">
    <cfRule type="expression" dxfId="68" priority="80" stopIfTrue="1">
      <formula>A124=1</formula>
    </cfRule>
  </conditionalFormatting>
  <conditionalFormatting sqref="O124">
    <cfRule type="expression" dxfId="67" priority="81" stopIfTrue="1">
      <formula>A124=1</formula>
    </cfRule>
  </conditionalFormatting>
  <conditionalFormatting sqref="B56:B57">
    <cfRule type="expression" dxfId="66" priority="54" stopIfTrue="1">
      <formula>A56=1</formula>
    </cfRule>
  </conditionalFormatting>
  <conditionalFormatting sqref="C56:C57">
    <cfRule type="expression" dxfId="65" priority="55" stopIfTrue="1">
      <formula>A56=1</formula>
    </cfRule>
  </conditionalFormatting>
  <conditionalFormatting sqref="D56:D57">
    <cfRule type="expression" dxfId="64" priority="56" stopIfTrue="1">
      <formula>A56=1</formula>
    </cfRule>
  </conditionalFormatting>
  <conditionalFormatting sqref="E56:E57">
    <cfRule type="expression" dxfId="63" priority="57" stopIfTrue="1">
      <formula>A56=1</formula>
    </cfRule>
  </conditionalFormatting>
  <conditionalFormatting sqref="F56:F57">
    <cfRule type="expression" dxfId="62" priority="58" stopIfTrue="1">
      <formula>A56=1</formula>
    </cfRule>
  </conditionalFormatting>
  <conditionalFormatting sqref="G56:G57">
    <cfRule type="expression" dxfId="61" priority="59" stopIfTrue="1">
      <formula>A56=1</formula>
    </cfRule>
  </conditionalFormatting>
  <conditionalFormatting sqref="H56:H57">
    <cfRule type="expression" dxfId="60" priority="60" stopIfTrue="1">
      <formula>A56=1</formula>
    </cfRule>
  </conditionalFormatting>
  <conditionalFormatting sqref="I56:I57">
    <cfRule type="expression" dxfId="59" priority="61" stopIfTrue="1">
      <formula>A56=1</formula>
    </cfRule>
  </conditionalFormatting>
  <conditionalFormatting sqref="K56:O56 J56:J57">
    <cfRule type="expression" dxfId="58" priority="62" stopIfTrue="1">
      <formula>A56=1</formula>
    </cfRule>
  </conditionalFormatting>
  <conditionalFormatting sqref="K57">
    <cfRule type="expression" dxfId="57" priority="63" stopIfTrue="1">
      <formula>A57=1</formula>
    </cfRule>
  </conditionalFormatting>
  <conditionalFormatting sqref="L57">
    <cfRule type="expression" dxfId="56" priority="64" stopIfTrue="1">
      <formula>A57=1</formula>
    </cfRule>
  </conditionalFormatting>
  <conditionalFormatting sqref="M57">
    <cfRule type="expression" dxfId="55" priority="65" stopIfTrue="1">
      <formula>A57=1</formula>
    </cfRule>
  </conditionalFormatting>
  <conditionalFormatting sqref="N57">
    <cfRule type="expression" dxfId="54" priority="66" stopIfTrue="1">
      <formula>A57=1</formula>
    </cfRule>
  </conditionalFormatting>
  <conditionalFormatting sqref="O57">
    <cfRule type="expression" dxfId="53" priority="67" stopIfTrue="1">
      <formula>A57=1</formula>
    </cfRule>
  </conditionalFormatting>
  <conditionalFormatting sqref="Q49:T49 Q27:U27 Q41:U41 Q44:U44 Q14:U14 Q16:U16 Q18:U18 Q47:U47 Q36:U36 P12:U12 Q60:U60 Q62:U62 Q64:U64 Q66:U66 Q68:U68 Q70:U70 Q72:U72 Q74:U74 Q76:U76 Q78:U78 Q80:U80 Q82:U82 Q84:U84 Q86:U86 Q88:U88 Q90:U90 Q92:U92 Q94:U94 Q96:U96 Q98:U98 Q108:U108 Q110:U110 Q100:U100 Q102:U102 Q104:U104 Q112:U112 Q106:U106 Q20:U20 Q30:U30 Q33:U33 Q38:U38 Q23:U24 P125:U126 Q114:U115 P58:U58 P53:U54 P14:P39 P41:P50 P60:P116 P128:U128">
    <cfRule type="expression" dxfId="52" priority="48" stopIfTrue="1">
      <formula>G12=1</formula>
    </cfRule>
  </conditionalFormatting>
  <conditionalFormatting sqref="Q15 Q61 Q127 Q116 Q50 Q25:Q26 Q28:Q29 Q42:Q43 Q45:Q46 Q17 Q19 Q21:Q22 Q31:Q32 Q48 Q34:Q35 Q37 Q39 Q55 Q63 Q65 Q67 Q69 Q71 Q73 Q75 Q77 Q79 Q81 Q83 Q85 Q87 Q89 Q91 Q93 Q95 Q97 Q99 Q109 Q111 Q101 Q103 Q105 Q113 Q107">
    <cfRule type="expression" dxfId="51" priority="49" stopIfTrue="1">
      <formula>G15=1</formula>
    </cfRule>
  </conditionalFormatting>
  <conditionalFormatting sqref="R15 R61 R127 R116 R50 R25:R26 R28:R29 R42:R43 R45:R46 R17 R19 R21:R22 R31:R32 R48 R34:R35 R37 R39 R55 R63 R65 R67 R69 R71 R73 R75 R77 R79 R81 R83 R85 R87 R89 R91 R93 R95 R97 R99 R109 R111 R101 R103 R105 R113 R107">
    <cfRule type="expression" dxfId="50" priority="50" stopIfTrue="1">
      <formula>G15=1</formula>
    </cfRule>
  </conditionalFormatting>
  <conditionalFormatting sqref="S15 S61 S127 S116 S50 S25:S26 S28:S29 S42:S43 S45:S46 S17 S19 S21:S22 S31:S32 S48 S34:S35 S37 S39 S55 S63 S65 S67 S69 S71 S73 S75 S77 S79 S81 S83 S85 S87 S89 S91 S93 S95 S97 S99 S109 S111 S101 S103 S105 S113 S107">
    <cfRule type="expression" dxfId="49" priority="51" stopIfTrue="1">
      <formula>G15=1</formula>
    </cfRule>
  </conditionalFormatting>
  <conditionalFormatting sqref="T15 T61 T127 T116 T50 T25:T26 T28:T29 T42:T43 T45:T46 T17 T19 T21:T22 T31:T32 T48 T34:T35 T37 T39 T55 T63 T65 T67 T69 T71 T73 T75 T77 T79 T81 T83 T85 T87 T89 T91 T93 T95 T97 T99 T109 T111 T101 T103 T105 T113 T107">
    <cfRule type="expression" dxfId="48" priority="52" stopIfTrue="1">
      <formula>G15=1</formula>
    </cfRule>
  </conditionalFormatting>
  <conditionalFormatting sqref="U15 U61 U127 U116 U25:U26 U28:U29 U42:U43 U45:U46 U17 U19 U21:U22 U31:U32 U48:U50 U34:U35 U37 U39 U55 U63 U65 U67 U69 U71 U73 U75 U77 U79 U81 U83 U85 U87 U89 U91 U93 U95 U97 U99 U109 U111 U101 U103 U105 U113 U107">
    <cfRule type="expression" dxfId="47" priority="53" stopIfTrue="1">
      <formula>G15=1</formula>
    </cfRule>
  </conditionalFormatting>
  <conditionalFormatting sqref="P13:U13">
    <cfRule type="expression" dxfId="46" priority="47" stopIfTrue="1">
      <formula>G13=1</formula>
    </cfRule>
  </conditionalFormatting>
  <conditionalFormatting sqref="P59:U59">
    <cfRule type="expression" dxfId="45" priority="46" stopIfTrue="1">
      <formula>G59=1</formula>
    </cfRule>
  </conditionalFormatting>
  <conditionalFormatting sqref="P144:U144">
    <cfRule type="expression" dxfId="44" priority="45" stopIfTrue="1">
      <formula>G144=1</formula>
    </cfRule>
  </conditionalFormatting>
  <conditionalFormatting sqref="P40">
    <cfRule type="expression" dxfId="43" priority="39" stopIfTrue="1">
      <formula>G40=1</formula>
    </cfRule>
  </conditionalFormatting>
  <conditionalFormatting sqref="Q40">
    <cfRule type="expression" dxfId="42" priority="40" stopIfTrue="1">
      <formula>G40=1</formula>
    </cfRule>
  </conditionalFormatting>
  <conditionalFormatting sqref="R40">
    <cfRule type="expression" dxfId="41" priority="41" stopIfTrue="1">
      <formula>G40=1</formula>
    </cfRule>
  </conditionalFormatting>
  <conditionalFormatting sqref="S40">
    <cfRule type="expression" dxfId="40" priority="42" stopIfTrue="1">
      <formula>G40=1</formula>
    </cfRule>
  </conditionalFormatting>
  <conditionalFormatting sqref="T40">
    <cfRule type="expression" dxfId="39" priority="43" stopIfTrue="1">
      <formula>G40=1</formula>
    </cfRule>
  </conditionalFormatting>
  <conditionalFormatting sqref="U40">
    <cfRule type="expression" dxfId="38" priority="44" stopIfTrue="1">
      <formula>G40=1</formula>
    </cfRule>
  </conditionalFormatting>
  <conditionalFormatting sqref="Q51:T51 P51:P52">
    <cfRule type="expression" dxfId="37" priority="33" stopIfTrue="1">
      <formula>G51=1</formula>
    </cfRule>
  </conditionalFormatting>
  <conditionalFormatting sqref="Q52">
    <cfRule type="expression" dxfId="36" priority="34" stopIfTrue="1">
      <formula>G52=1</formula>
    </cfRule>
  </conditionalFormatting>
  <conditionalFormatting sqref="R52">
    <cfRule type="expression" dxfId="35" priority="35" stopIfTrue="1">
      <formula>G52=1</formula>
    </cfRule>
  </conditionalFormatting>
  <conditionalFormatting sqref="S52">
    <cfRule type="expression" dxfId="34" priority="36" stopIfTrue="1">
      <formula>G52=1</formula>
    </cfRule>
  </conditionalFormatting>
  <conditionalFormatting sqref="T52">
    <cfRule type="expression" dxfId="33" priority="37" stopIfTrue="1">
      <formula>G52=1</formula>
    </cfRule>
  </conditionalFormatting>
  <conditionalFormatting sqref="U51:U52">
    <cfRule type="expression" dxfId="32" priority="38" stopIfTrue="1">
      <formula>G51=1</formula>
    </cfRule>
  </conditionalFormatting>
  <conditionalFormatting sqref="P117:P118 Q117:U117">
    <cfRule type="expression" dxfId="31" priority="27" stopIfTrue="1">
      <formula>G117=1</formula>
    </cfRule>
  </conditionalFormatting>
  <conditionalFormatting sqref="Q118">
    <cfRule type="expression" dxfId="30" priority="28" stopIfTrue="1">
      <formula>G118=1</formula>
    </cfRule>
  </conditionalFormatting>
  <conditionalFormatting sqref="R118">
    <cfRule type="expression" dxfId="29" priority="29" stopIfTrue="1">
      <formula>G118=1</formula>
    </cfRule>
  </conditionalFormatting>
  <conditionalFormatting sqref="S118">
    <cfRule type="expression" dxfId="28" priority="30" stopIfTrue="1">
      <formula>G118=1</formula>
    </cfRule>
  </conditionalFormatting>
  <conditionalFormatting sqref="T118">
    <cfRule type="expression" dxfId="27" priority="31" stopIfTrue="1">
      <formula>G118=1</formula>
    </cfRule>
  </conditionalFormatting>
  <conditionalFormatting sqref="U118">
    <cfRule type="expression" dxfId="26" priority="32" stopIfTrue="1">
      <formula>G118=1</formula>
    </cfRule>
  </conditionalFormatting>
  <conditionalFormatting sqref="P119:P120 Q119:U119">
    <cfRule type="expression" dxfId="25" priority="21" stopIfTrue="1">
      <formula>G119=1</formula>
    </cfRule>
  </conditionalFormatting>
  <conditionalFormatting sqref="Q120">
    <cfRule type="expression" dxfId="24" priority="22" stopIfTrue="1">
      <formula>G120=1</formula>
    </cfRule>
  </conditionalFormatting>
  <conditionalFormatting sqref="R120">
    <cfRule type="expression" dxfId="23" priority="23" stopIfTrue="1">
      <formula>G120=1</formula>
    </cfRule>
  </conditionalFormatting>
  <conditionalFormatting sqref="S120">
    <cfRule type="expression" dxfId="22" priority="24" stopIfTrue="1">
      <formula>G120=1</formula>
    </cfRule>
  </conditionalFormatting>
  <conditionalFormatting sqref="T120">
    <cfRule type="expression" dxfId="21" priority="25" stopIfTrue="1">
      <formula>G120=1</formula>
    </cfRule>
  </conditionalFormatting>
  <conditionalFormatting sqref="U120">
    <cfRule type="expression" dxfId="20" priority="26" stopIfTrue="1">
      <formula>G120=1</formula>
    </cfRule>
  </conditionalFormatting>
  <conditionalFormatting sqref="P121:P122 Q121:U121">
    <cfRule type="expression" dxfId="19" priority="15" stopIfTrue="1">
      <formula>G121=1</formula>
    </cfRule>
  </conditionalFormatting>
  <conditionalFormatting sqref="Q122">
    <cfRule type="expression" dxfId="18" priority="16" stopIfTrue="1">
      <formula>G122=1</formula>
    </cfRule>
  </conditionalFormatting>
  <conditionalFormatting sqref="R122">
    <cfRule type="expression" dxfId="17" priority="17" stopIfTrue="1">
      <formula>G122=1</formula>
    </cfRule>
  </conditionalFormatting>
  <conditionalFormatting sqref="S122">
    <cfRule type="expression" dxfId="16" priority="18" stopIfTrue="1">
      <formula>G122=1</formula>
    </cfRule>
  </conditionalFormatting>
  <conditionalFormatting sqref="T122">
    <cfRule type="expression" dxfId="15" priority="19" stopIfTrue="1">
      <formula>G122=1</formula>
    </cfRule>
  </conditionalFormatting>
  <conditionalFormatting sqref="U122">
    <cfRule type="expression" dxfId="14" priority="20" stopIfTrue="1">
      <formula>G122=1</formula>
    </cfRule>
  </conditionalFormatting>
  <conditionalFormatting sqref="P123:P124 Q123:U123">
    <cfRule type="expression" dxfId="13" priority="9" stopIfTrue="1">
      <formula>G123=1</formula>
    </cfRule>
  </conditionalFormatting>
  <conditionalFormatting sqref="Q124">
    <cfRule type="expression" dxfId="12" priority="10" stopIfTrue="1">
      <formula>G124=1</formula>
    </cfRule>
  </conditionalFormatting>
  <conditionalFormatting sqref="R124">
    <cfRule type="expression" dxfId="11" priority="11" stopIfTrue="1">
      <formula>G124=1</formula>
    </cfRule>
  </conditionalFormatting>
  <conditionalFormatting sqref="S124">
    <cfRule type="expression" dxfId="10" priority="12" stopIfTrue="1">
      <formula>G124=1</formula>
    </cfRule>
  </conditionalFormatting>
  <conditionalFormatting sqref="T124">
    <cfRule type="expression" dxfId="9" priority="13" stopIfTrue="1">
      <formula>G124=1</formula>
    </cfRule>
  </conditionalFormatting>
  <conditionalFormatting sqref="U124">
    <cfRule type="expression" dxfId="8" priority="14" stopIfTrue="1">
      <formula>G124=1</formula>
    </cfRule>
  </conditionalFormatting>
  <conditionalFormatting sqref="Q56:U56 P56:P57">
    <cfRule type="expression" dxfId="7" priority="3" stopIfTrue="1">
      <formula>G56=1</formula>
    </cfRule>
  </conditionalFormatting>
  <conditionalFormatting sqref="Q57">
    <cfRule type="expression" dxfId="6" priority="4" stopIfTrue="1">
      <formula>G57=1</formula>
    </cfRule>
  </conditionalFormatting>
  <conditionalFormatting sqref="R57">
    <cfRule type="expression" dxfId="5" priority="5" stopIfTrue="1">
      <formula>G57=1</formula>
    </cfRule>
  </conditionalFormatting>
  <conditionalFormatting sqref="S57">
    <cfRule type="expression" dxfId="4" priority="6" stopIfTrue="1">
      <formula>G57=1</formula>
    </cfRule>
  </conditionalFormatting>
  <conditionalFormatting sqref="T57">
    <cfRule type="expression" dxfId="3" priority="7" stopIfTrue="1">
      <formula>G57=1</formula>
    </cfRule>
  </conditionalFormatting>
  <conditionalFormatting sqref="U57">
    <cfRule type="expression" dxfId="2" priority="8" stopIfTrue="1">
      <formula>G57=1</formula>
    </cfRule>
  </conditionalFormatting>
  <conditionalFormatting sqref="P55">
    <cfRule type="expression" dxfId="1" priority="2" stopIfTrue="1">
      <formula>G55=1</formula>
    </cfRule>
  </conditionalFormatting>
  <conditionalFormatting sqref="P127">
    <cfRule type="expression" dxfId="0" priority="1" stopIfTrue="1">
      <formula>G127=1</formula>
    </cfRule>
  </conditionalFormatting>
  <printOptions horizontalCentered="1"/>
  <pageMargins left="0.35433070866141736" right="0.35433070866141736" top="0.78740157480314965" bottom="0.23622047244094491" header="0.31496062992125984" footer="0.23622047244094491"/>
  <pageSetup paperSize="9" scale="37" fitToHeight="20" orientation="landscape" r:id="rId1"/>
  <headerFooter differentFirst="1" scaleWithDoc="0" alignWithMargins="0">
    <oddHeader>&amp;R&amp;"Times New Roman,обычный"&amp;12Продовження додатку</oddHeader>
  </headerFooter>
  <rowBreaks count="6" manualBreakCount="6">
    <brk id="25" min="1" max="21" man="1"/>
    <brk id="32" min="1" max="21" man="1"/>
    <brk id="39" min="1" max="21" man="1"/>
    <brk id="46" min="1" max="21" man="1"/>
    <brk id="58" min="1" max="21" man="1"/>
    <brk id="91" min="1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rish_dod_6</vt:lpstr>
      <vt:lpstr>rish_dod_6!Заголовки_для_печати</vt:lpstr>
      <vt:lpstr>rish_dod_6!Область_печати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Цибульник Неля Миколаївна</dc:creator>
  <cp:lastModifiedBy>Яненко Наталія Олександрівна</cp:lastModifiedBy>
  <cp:lastPrinted>2026-05-11T11:20:34Z</cp:lastPrinted>
  <dcterms:created xsi:type="dcterms:W3CDTF">2025-12-12T13:56:35Z</dcterms:created>
  <dcterms:modified xsi:type="dcterms:W3CDTF">2026-05-29T07:20:51Z</dcterms:modified>
</cp:coreProperties>
</file>