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7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(с)'!$A$1:$F$163</definedName>
  </definedNames>
  <calcPr fullCalcOnLoad="1"/>
</workbook>
</file>

<file path=xl/sharedStrings.xml><?xml version="1.0" encoding="utf-8"?>
<sst xmlns="http://schemas.openxmlformats.org/spreadsheetml/2006/main" count="200" uniqueCount="194">
  <si>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</si>
  <si>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</si>
  <si>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</si>
  <si>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</si>
  <si>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</si>
  <si>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</si>
  <si>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</si>
  <si>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</si>
  <si>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</si>
  <si>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</si>
  <si>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</si>
  <si>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</si>
  <si>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</si>
  <si>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</si>
  <si>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</si>
  <si>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</si>
  <si>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</si>
  <si>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</si>
  <si>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</si>
  <si>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</si>
  <si>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</si>
  <si>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</si>
  <si>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</si>
  <si>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</si>
  <si>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</si>
  <si>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</si>
  <si>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</si>
  <si>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</si>
  <si>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</si>
  <si>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</si>
  <si>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</si>
  <si>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</si>
  <si>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</si>
  <si>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</si>
  <si>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</si>
  <si>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</si>
  <si>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</si>
  <si>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</si>
  <si>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</si>
  <si>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</si>
  <si>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</si>
  <si>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</si>
  <si>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</si>
  <si>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</si>
  <si>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</si>
  <si>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</si>
  <si>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</si>
  <si>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</si>
  <si>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</si>
  <si>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</si>
  <si>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</si>
  <si>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</si>
  <si>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</si>
  <si>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</si>
  <si>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</si>
  <si>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</si>
  <si>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</si>
  <si>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</si>
  <si>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</si>
  <si>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</si>
  <si>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</si>
  <si>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</si>
  <si>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</si>
  <si>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</si>
  <si>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</si>
  <si>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</si>
  <si>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</si>
  <si>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</si>
  <si>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</si>
  <si>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</si>
  <si>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</si>
  <si>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</si>
  <si>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</si>
  <si>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</si>
  <si>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</si>
  <si>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</si>
  <si>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</si>
  <si>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</si>
  <si>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</si>
  <si>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</si>
  <si>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</si>
  <si>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</si>
  <si>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</si>
  <si>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</si>
  <si>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</si>
  <si>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</si>
  <si>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</si>
  <si>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</si>
  <si>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</si>
  <si>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</si>
  <si>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</si>
  <si>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</si>
  <si>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</si>
  <si>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</si>
  <si>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</si>
  <si>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</si>
  <si>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</si>
  <si>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</si>
  <si>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</si>
  <si>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</si>
  <si>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</si>
  <si>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</si>
  <si>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</si>
  <si>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</si>
  <si>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</si>
  <si>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</si>
  <si>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</si>
  <si>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</si>
  <si>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</si>
  <si>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</si>
  <si>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</si>
  <si>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</si>
  <si>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</si>
  <si>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</si>
  <si>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</si>
  <si>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</si>
  <si>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</si>
  <si>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</si>
  <si>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</si>
  <si>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</si>
  <si>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</si>
  <si>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</si>
  <si>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</si>
  <si>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</si>
  <si>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</si>
  <si>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</si>
  <si>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</si>
  <si>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</si>
  <si>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</si>
  <si>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</si>
  <si>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</si>
  <si>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</si>
  <si>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</si>
  <si>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</si>
  <si>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</si>
  <si>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</si>
  <si>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</si>
  <si>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</si>
  <si>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</si>
  <si>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</si>
  <si>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</si>
  <si>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</si>
  <si>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</si>
  <si>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</si>
  <si>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</si>
  <si>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</si>
  <si>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</si>
  <si>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</si>
  <si>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</si>
  <si>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</si>
  <si>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</si>
  <si>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</si>
  <si>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</si>
  <si>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</si>
  <si>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</si>
  <si>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</si>
  <si>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</si>
  <si>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</si>
  <si>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</si>
  <si>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</si>
  <si>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</si>
  <si>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</si>
  <si>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</si>
  <si>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</si>
  <si>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</si>
  <si>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</si>
  <si>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</si>
  <si>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</si>
  <si>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</si>
  <si>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</si>
  <si>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</si>
  <si>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</si>
  <si>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</si>
  <si>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</si>
  <si>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</si>
  <si>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</si>
  <si>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</si>
  <si>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</si>
  <si>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</si>
  <si>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</si>
  <si>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</si>
  <si>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</si>
  <si>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</si>
  <si>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 xml:space="preserve">                       Додаток №  1</t>
  </si>
  <si>
    <t>до  міського   бюджету   на  2018 рік»</t>
  </si>
  <si>
    <t>«Про   внесення  змін  та  доповнень</t>
  </si>
  <si>
    <t>до   рішення  Сумської  міської  ради</t>
  </si>
  <si>
    <t>Виконавець: Липова С.А.</t>
  </si>
  <si>
    <t>_____________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</si>
  <si>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</si>
  <si>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Сумський міський голова</t>
  </si>
  <si>
    <t>О.М. Лисенко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</si>
  <si>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</si>
  <si>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від  25 квітня  2018 року № 3305 - МР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</si>
</sst>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9" fillId="26" borderId="0" xfId="0" applyFont="1" applyFill="1" applyAlignment="1">
      <alignment/>
    </xf>
    <xf numFmtId="0" fontId="39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26" borderId="0" xfId="0" applyNumberFormat="1" applyFont="1" applyFill="1" applyAlignment="1" applyProtection="1">
      <alignment/>
      <protection/>
    </xf>
    <xf numFmtId="0" fontId="29" fillId="20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 applyProtection="1">
      <alignment horizontal="right" vertical="center" wrapText="1"/>
      <protection/>
    </xf>
    <xf numFmtId="4" fontId="30" fillId="20" borderId="13" xfId="0" applyNumberFormat="1" applyFont="1" applyFill="1" applyBorder="1" applyAlignment="1">
      <alignment vertical="center" wrapText="1"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0" fontId="29" fillId="26" borderId="12" xfId="0" applyNumberFormat="1" applyFont="1" applyFill="1" applyBorder="1" applyAlignment="1" applyProtection="1">
      <alignment wrapText="1"/>
      <protection/>
    </xf>
    <xf numFmtId="0" fontId="29" fillId="26" borderId="12" xfId="0" applyFont="1" applyFill="1" applyBorder="1" applyAlignment="1">
      <alignment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vertical="center"/>
      <protection/>
    </xf>
    <xf numFmtId="4" fontId="29" fillId="26" borderId="14" xfId="0" applyNumberFormat="1" applyFont="1" applyFill="1" applyBorder="1" applyAlignment="1" applyProtection="1">
      <alignment horizontal="right" vertical="center" wrapText="1"/>
      <protection/>
    </xf>
    <xf numFmtId="4" fontId="30" fillId="26" borderId="14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4" fontId="35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 applyProtection="1">
      <alignment vertical="center" readingOrder="1"/>
      <protection/>
    </xf>
    <xf numFmtId="0" fontId="29" fillId="0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4" fontId="27" fillId="0" borderId="14" xfId="0" applyNumberFormat="1" applyFont="1" applyFill="1" applyBorder="1" applyAlignment="1" applyProtection="1">
      <alignment horizontal="right" vertical="center" wrapText="1"/>
      <protection/>
    </xf>
    <xf numFmtId="4" fontId="30" fillId="0" borderId="14" xfId="0" applyNumberFormat="1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vertical="center" wrapText="1"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4" fontId="29" fillId="0" borderId="14" xfId="0" applyNumberFormat="1" applyFont="1" applyFill="1" applyBorder="1" applyAlignment="1" applyProtection="1">
      <alignment horizontal="right" vertical="center" wrapText="1"/>
      <protection/>
    </xf>
    <xf numFmtId="0" fontId="37" fillId="26" borderId="0" xfId="0" applyFont="1" applyFill="1" applyAlignment="1">
      <alignment horizontal="center" vertical="center" textRotation="180"/>
    </xf>
    <xf numFmtId="0" fontId="37" fillId="26" borderId="0" xfId="0" applyFont="1" applyFill="1" applyAlignment="1">
      <alignment vertical="center" textRotation="180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" fontId="30" fillId="26" borderId="13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37" fillId="26" borderId="0" xfId="0" applyFont="1" applyFill="1" applyAlignment="1">
      <alignment horizontal="center" vertical="center" textRotation="180"/>
    </xf>
    <xf numFmtId="0" fontId="37" fillId="0" borderId="19" xfId="0" applyFont="1" applyFill="1" applyBorder="1" applyAlignment="1">
      <alignment horizontal="center" vertical="center" textRotation="180"/>
    </xf>
    <xf numFmtId="0" fontId="37" fillId="26" borderId="19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textRotation="180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7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4" fontId="0" fillId="26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07"/>
  <sheetViews>
    <sheetView showGridLines="0" showZeros="0" tabSelected="1" view="pageBreakPreview" zoomScale="85" zoomScaleNormal="70" zoomScaleSheetLayoutView="85" workbookViewId="0" topLeftCell="A150">
      <selection activeCell="C171" sqref="C171"/>
    </sheetView>
  </sheetViews>
  <sheetFormatPr defaultColWidth="9.16015625" defaultRowHeight="12.75"/>
  <cols>
    <col min="1" max="1" width="15.16015625" style="1" customWidth="1"/>
    <col min="2" max="2" width="58.66015625" style="2" customWidth="1"/>
    <col min="3" max="3" width="23" style="2" customWidth="1"/>
    <col min="4" max="4" width="22.83203125" style="2" customWidth="1"/>
    <col min="5" max="5" width="18.33203125" style="2" customWidth="1"/>
    <col min="6" max="6" width="17.66015625" style="2" customWidth="1"/>
    <col min="7" max="7" width="5.83203125" style="112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183</v>
      </c>
      <c r="E1" s="3"/>
      <c r="G1" s="119"/>
    </row>
    <row r="2" spans="1:253" s="42" customFormat="1" ht="18.75" customHeight="1">
      <c r="A2" s="40"/>
      <c r="B2" s="41"/>
      <c r="C2" s="41"/>
      <c r="D2" s="51" t="s">
        <v>186</v>
      </c>
      <c r="E2" s="52"/>
      <c r="F2" s="41"/>
      <c r="G2" s="119"/>
      <c r="H2" s="41"/>
      <c r="I2" s="41"/>
      <c r="J2" s="41"/>
      <c r="K2" s="41"/>
      <c r="L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42" customFormat="1" ht="18.75" customHeight="1">
      <c r="A3" s="40"/>
      <c r="B3" s="41"/>
      <c r="C3" s="41"/>
      <c r="D3" s="51" t="s">
        <v>185</v>
      </c>
      <c r="E3" s="52"/>
      <c r="F3" s="41"/>
      <c r="G3" s="119"/>
      <c r="H3" s="41"/>
      <c r="I3" s="41"/>
      <c r="J3" s="41"/>
      <c r="K3" s="41"/>
      <c r="L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42" customFormat="1" ht="18.75" customHeight="1">
      <c r="A4" s="40"/>
      <c r="B4" s="41"/>
      <c r="C4" s="41"/>
      <c r="D4" s="51" t="s">
        <v>184</v>
      </c>
      <c r="E4" s="52"/>
      <c r="F4" s="41"/>
      <c r="G4" s="119"/>
      <c r="H4" s="41"/>
      <c r="I4" s="41"/>
      <c r="J4" s="41"/>
      <c r="K4" s="41"/>
      <c r="L4" s="41"/>
      <c r="IK4" s="41"/>
      <c r="IL4" s="41"/>
      <c r="IM4" s="41"/>
      <c r="IN4" s="41"/>
      <c r="IO4" s="41"/>
      <c r="IP4" s="41"/>
      <c r="IQ4" s="41"/>
      <c r="IR4" s="41"/>
      <c r="IS4" s="41"/>
    </row>
    <row r="5" spans="1:253" s="42" customFormat="1" ht="18.75" customHeight="1">
      <c r="A5" s="40"/>
      <c r="B5" s="41"/>
      <c r="C5" s="41"/>
      <c r="D5" s="117" t="s">
        <v>193</v>
      </c>
      <c r="E5" s="52"/>
      <c r="F5" s="41"/>
      <c r="G5" s="119"/>
      <c r="H5" s="41"/>
      <c r="I5" s="41"/>
      <c r="J5" s="41"/>
      <c r="K5" s="41"/>
      <c r="L5" s="41"/>
      <c r="IK5" s="41"/>
      <c r="IL5" s="41"/>
      <c r="IM5" s="41"/>
      <c r="IN5" s="41"/>
      <c r="IO5" s="41"/>
      <c r="IP5" s="41"/>
      <c r="IQ5" s="41"/>
      <c r="IR5" s="41"/>
      <c r="IS5" s="41"/>
    </row>
    <row r="6" spans="3:7" ht="15.75">
      <c r="C6" s="5"/>
      <c r="G6" s="119"/>
    </row>
    <row r="7" spans="1:7" ht="20.25">
      <c r="A7" s="123" t="s">
        <v>144</v>
      </c>
      <c r="B7" s="123"/>
      <c r="C7" s="123"/>
      <c r="D7" s="123"/>
      <c r="E7" s="123"/>
      <c r="F7" s="123"/>
      <c r="G7" s="119"/>
    </row>
    <row r="8" spans="2:7" ht="15.75">
      <c r="B8" s="6"/>
      <c r="C8" s="6"/>
      <c r="D8" s="6"/>
      <c r="E8" s="6"/>
      <c r="F8" s="7" t="s">
        <v>26</v>
      </c>
      <c r="G8" s="119"/>
    </row>
    <row r="9" spans="1:7" ht="21.75" customHeight="1">
      <c r="A9" s="124" t="s">
        <v>0</v>
      </c>
      <c r="B9" s="125" t="s">
        <v>1</v>
      </c>
      <c r="C9" s="125" t="s">
        <v>17</v>
      </c>
      <c r="D9" s="126" t="s">
        <v>15</v>
      </c>
      <c r="E9" s="125" t="s">
        <v>16</v>
      </c>
      <c r="F9" s="125"/>
      <c r="G9" s="119"/>
    </row>
    <row r="10" spans="1:7" ht="35.25" customHeight="1">
      <c r="A10" s="124"/>
      <c r="B10" s="125"/>
      <c r="C10" s="125"/>
      <c r="D10" s="127"/>
      <c r="E10" s="9" t="s">
        <v>17</v>
      </c>
      <c r="F10" s="10" t="s">
        <v>18</v>
      </c>
      <c r="G10" s="119"/>
    </row>
    <row r="11" spans="1:253" s="12" customFormat="1" ht="17.25" customHeigh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19"/>
      <c r="H11" s="11"/>
      <c r="I11" s="11"/>
      <c r="J11" s="11"/>
      <c r="K11" s="11"/>
      <c r="L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92" customFormat="1" ht="14.25">
      <c r="A12" s="8">
        <v>10000000</v>
      </c>
      <c r="B12" s="89" t="s">
        <v>3</v>
      </c>
      <c r="C12" s="90">
        <f>D12+E12</f>
        <v>1539523049</v>
      </c>
      <c r="D12" s="13">
        <f>D13+D23++D28+D34+D53</f>
        <v>1536023049</v>
      </c>
      <c r="E12" s="13">
        <f>E13+E23++E28+E34+E53</f>
        <v>3500000</v>
      </c>
      <c r="F12" s="13">
        <f>F13+F23++F28+F34+F53</f>
        <v>0</v>
      </c>
      <c r="G12" s="119"/>
      <c r="H12" s="91"/>
      <c r="I12" s="91"/>
      <c r="J12" s="91"/>
      <c r="K12" s="91"/>
      <c r="L12" s="91"/>
      <c r="IK12" s="91"/>
      <c r="IL12" s="91"/>
      <c r="IM12" s="91"/>
      <c r="IN12" s="91"/>
      <c r="IO12" s="91"/>
      <c r="IP12" s="91"/>
      <c r="IQ12" s="91"/>
      <c r="IR12" s="91"/>
      <c r="IS12" s="91"/>
    </row>
    <row r="13" spans="1:253" s="19" customFormat="1" ht="30">
      <c r="A13" s="14">
        <v>11000000</v>
      </c>
      <c r="B13" s="15" t="s">
        <v>4</v>
      </c>
      <c r="C13" s="16">
        <f aca="true" t="shared" si="0" ref="C13:C91">D13+E13</f>
        <v>1034296140</v>
      </c>
      <c r="D13" s="17">
        <f>D14+D20</f>
        <v>1034296140</v>
      </c>
      <c r="E13" s="17"/>
      <c r="F13" s="17"/>
      <c r="G13" s="119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15">
      <c r="A14" s="14">
        <v>11010000</v>
      </c>
      <c r="B14" s="15" t="s">
        <v>125</v>
      </c>
      <c r="C14" s="16">
        <f t="shared" si="0"/>
        <v>1034017740</v>
      </c>
      <c r="D14" s="16">
        <f>D15+D16+D17+D18+D19</f>
        <v>1034017740</v>
      </c>
      <c r="E14" s="17"/>
      <c r="F14" s="17"/>
      <c r="G14" s="119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5">
      <c r="A15" s="14">
        <v>11010100</v>
      </c>
      <c r="B15" s="15" t="s">
        <v>22</v>
      </c>
      <c r="C15" s="17">
        <f t="shared" si="0"/>
        <v>914952484.96</v>
      </c>
      <c r="D15" s="17">
        <f>895692500+19259984.96</f>
        <v>914952484.96</v>
      </c>
      <c r="E15" s="17"/>
      <c r="F15" s="17"/>
      <c r="G15" s="119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75">
      <c r="A16" s="14">
        <v>11010200</v>
      </c>
      <c r="B16" s="15" t="s">
        <v>23</v>
      </c>
      <c r="C16" s="16">
        <f t="shared" si="0"/>
        <v>71253000</v>
      </c>
      <c r="D16" s="37">
        <f>68400000+2300000+553000</f>
        <v>71253000</v>
      </c>
      <c r="E16" s="17"/>
      <c r="F16" s="17"/>
      <c r="G16" s="119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5" customHeight="1">
      <c r="A17" s="14">
        <v>11010400</v>
      </c>
      <c r="B17" s="15" t="s">
        <v>24</v>
      </c>
      <c r="C17" s="16">
        <f t="shared" si="0"/>
        <v>25720154</v>
      </c>
      <c r="D17" s="17">
        <f>25578000+142154</f>
        <v>25720154</v>
      </c>
      <c r="E17" s="17"/>
      <c r="F17" s="17"/>
      <c r="G17" s="119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33.75" customHeight="1">
      <c r="A18" s="14">
        <v>11010500</v>
      </c>
      <c r="B18" s="15" t="s">
        <v>25</v>
      </c>
      <c r="C18" s="16">
        <f t="shared" si="0"/>
        <v>21900000</v>
      </c>
      <c r="D18" s="17">
        <v>21900000</v>
      </c>
      <c r="E18" s="17"/>
      <c r="F18" s="17"/>
      <c r="G18" s="119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63.75" customHeight="1">
      <c r="A19" s="14">
        <v>11010900</v>
      </c>
      <c r="B19" s="15" t="s">
        <v>141</v>
      </c>
      <c r="C19" s="16">
        <f t="shared" si="0"/>
        <v>192101.04000000004</v>
      </c>
      <c r="D19" s="17">
        <f>1429500-1237398.96</f>
        <v>192101.04000000004</v>
      </c>
      <c r="E19" s="17"/>
      <c r="F19" s="17"/>
      <c r="G19" s="120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7" s="38" customFormat="1" ht="15">
      <c r="A20" s="80">
        <v>11020000</v>
      </c>
      <c r="B20" s="83" t="s">
        <v>5</v>
      </c>
      <c r="C20" s="36">
        <f t="shared" si="0"/>
        <v>278400</v>
      </c>
      <c r="D20" s="36">
        <f>D21+D22</f>
        <v>278400</v>
      </c>
      <c r="E20" s="36"/>
      <c r="F20" s="36"/>
      <c r="G20" s="120"/>
    </row>
    <row r="21" spans="1:253" s="39" customFormat="1" ht="30">
      <c r="A21" s="80">
        <v>11020200</v>
      </c>
      <c r="B21" s="83" t="s">
        <v>27</v>
      </c>
      <c r="C21" s="36">
        <f t="shared" si="0"/>
        <v>278400</v>
      </c>
      <c r="D21" s="37">
        <v>278400</v>
      </c>
      <c r="E21" s="37"/>
      <c r="F21" s="37"/>
      <c r="G21" s="120"/>
      <c r="H21" s="38"/>
      <c r="I21" s="38"/>
      <c r="J21" s="38"/>
      <c r="K21" s="38"/>
      <c r="L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59" customFormat="1" ht="30" customHeight="1" hidden="1">
      <c r="A22" s="54">
        <v>11023200</v>
      </c>
      <c r="B22" s="55" t="s">
        <v>28</v>
      </c>
      <c r="C22" s="56">
        <f t="shared" si="0"/>
        <v>0</v>
      </c>
      <c r="D22" s="57"/>
      <c r="E22" s="57"/>
      <c r="F22" s="57"/>
      <c r="G22" s="120"/>
      <c r="H22" s="58"/>
      <c r="I22" s="58"/>
      <c r="J22" s="58"/>
      <c r="K22" s="58"/>
      <c r="L22" s="58"/>
      <c r="IK22" s="58"/>
      <c r="IL22" s="58"/>
      <c r="IM22" s="58"/>
      <c r="IN22" s="58"/>
      <c r="IO22" s="58"/>
      <c r="IP22" s="58"/>
      <c r="IQ22" s="58"/>
      <c r="IR22" s="58"/>
      <c r="IS22" s="58"/>
    </row>
    <row r="23" spans="1:253" s="39" customFormat="1" ht="30">
      <c r="A23" s="80">
        <v>13000000</v>
      </c>
      <c r="B23" s="83" t="s">
        <v>29</v>
      </c>
      <c r="C23" s="36">
        <f t="shared" si="0"/>
        <v>76600</v>
      </c>
      <c r="D23" s="37">
        <f>D24+D26</f>
        <v>76600</v>
      </c>
      <c r="E23" s="37"/>
      <c r="F23" s="37"/>
      <c r="G23" s="120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16.5" customHeight="1">
      <c r="A24" s="80">
        <v>13010000</v>
      </c>
      <c r="B24" s="83" t="s">
        <v>30</v>
      </c>
      <c r="C24" s="36">
        <f t="shared" si="0"/>
        <v>56600</v>
      </c>
      <c r="D24" s="37">
        <f>D25</f>
        <v>56600</v>
      </c>
      <c r="E24" s="37"/>
      <c r="F24" s="37"/>
      <c r="G24" s="120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60.75" customHeight="1">
      <c r="A25" s="80">
        <v>13010200</v>
      </c>
      <c r="B25" s="83" t="s">
        <v>31</v>
      </c>
      <c r="C25" s="36">
        <f t="shared" si="0"/>
        <v>56600</v>
      </c>
      <c r="D25" s="37">
        <v>56600</v>
      </c>
      <c r="E25" s="37"/>
      <c r="F25" s="37"/>
      <c r="G25" s="120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15">
      <c r="A26" s="80">
        <v>13030000</v>
      </c>
      <c r="B26" s="83" t="s">
        <v>32</v>
      </c>
      <c r="C26" s="36">
        <f t="shared" si="0"/>
        <v>20000</v>
      </c>
      <c r="D26" s="37">
        <f>D27</f>
        <v>20000</v>
      </c>
      <c r="E26" s="37"/>
      <c r="F26" s="37"/>
      <c r="G26" s="120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35.25" customHeight="1">
      <c r="A27" s="80">
        <v>13030200</v>
      </c>
      <c r="B27" s="83" t="s">
        <v>33</v>
      </c>
      <c r="C27" s="36">
        <f t="shared" si="0"/>
        <v>20000</v>
      </c>
      <c r="D27" s="37">
        <v>20000</v>
      </c>
      <c r="E27" s="37"/>
      <c r="F27" s="37"/>
      <c r="G27" s="120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15">
      <c r="A28" s="80">
        <v>14000000</v>
      </c>
      <c r="B28" s="83" t="s">
        <v>11</v>
      </c>
      <c r="C28" s="36">
        <f>D28+E28</f>
        <v>145802800</v>
      </c>
      <c r="D28" s="37">
        <f>D33+D30+D32</f>
        <v>145802800</v>
      </c>
      <c r="E28" s="37"/>
      <c r="F28" s="37"/>
      <c r="G28" s="120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31.5" customHeight="1">
      <c r="A29" s="80">
        <v>14020000</v>
      </c>
      <c r="B29" s="83" t="s">
        <v>147</v>
      </c>
      <c r="C29" s="36">
        <f>C30</f>
        <v>11953585</v>
      </c>
      <c r="D29" s="36">
        <f>D30</f>
        <v>11953585</v>
      </c>
      <c r="E29" s="37"/>
      <c r="F29" s="37"/>
      <c r="G29" s="120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39" customFormat="1" ht="15.75">
      <c r="A30" s="80">
        <v>14021900</v>
      </c>
      <c r="B30" s="88" t="s">
        <v>143</v>
      </c>
      <c r="C30" s="36">
        <f t="shared" si="0"/>
        <v>11953585</v>
      </c>
      <c r="D30" s="37">
        <f>11200000+753585</f>
        <v>11953585</v>
      </c>
      <c r="E30" s="37"/>
      <c r="F30" s="37"/>
      <c r="G30" s="120"/>
      <c r="H30" s="38"/>
      <c r="I30" s="38"/>
      <c r="J30" s="38"/>
      <c r="K30" s="38"/>
      <c r="L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95" customFormat="1" ht="30">
      <c r="A31" s="93">
        <v>14030000</v>
      </c>
      <c r="B31" s="83" t="s">
        <v>146</v>
      </c>
      <c r="C31" s="36">
        <f>C32</f>
        <v>46252290</v>
      </c>
      <c r="D31" s="37">
        <f>D32</f>
        <v>46252290</v>
      </c>
      <c r="E31" s="37"/>
      <c r="F31" s="37"/>
      <c r="G31" s="120"/>
      <c r="H31" s="94"/>
      <c r="I31" s="94"/>
      <c r="J31" s="94"/>
      <c r="K31" s="94"/>
      <c r="L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39" customFormat="1" ht="15.75">
      <c r="A32" s="80">
        <v>14031900</v>
      </c>
      <c r="B32" s="88" t="s">
        <v>143</v>
      </c>
      <c r="C32" s="36">
        <f t="shared" si="0"/>
        <v>46252290</v>
      </c>
      <c r="D32" s="37">
        <f>44320000+1932290</f>
        <v>46252290</v>
      </c>
      <c r="E32" s="37"/>
      <c r="F32" s="37"/>
      <c r="G32" s="120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33.75" customHeight="1">
      <c r="A33" s="80">
        <v>14040000</v>
      </c>
      <c r="B33" s="83" t="s">
        <v>34</v>
      </c>
      <c r="C33" s="36">
        <f t="shared" si="0"/>
        <v>87596925</v>
      </c>
      <c r="D33" s="37">
        <f>78650000+11632800-2685875</f>
        <v>87596925</v>
      </c>
      <c r="E33" s="37"/>
      <c r="F33" s="37"/>
      <c r="G33" s="120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80">
        <v>18000000</v>
      </c>
      <c r="B34" s="83" t="s">
        <v>126</v>
      </c>
      <c r="C34" s="36">
        <f t="shared" si="0"/>
        <v>355847509</v>
      </c>
      <c r="D34" s="37">
        <f>D35+D46+D49</f>
        <v>355847509</v>
      </c>
      <c r="E34" s="37"/>
      <c r="F34" s="37"/>
      <c r="G34" s="120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15">
      <c r="A35" s="80" t="s">
        <v>35</v>
      </c>
      <c r="B35" s="83" t="s">
        <v>127</v>
      </c>
      <c r="C35" s="36">
        <f t="shared" si="0"/>
        <v>173466000</v>
      </c>
      <c r="D35" s="37">
        <f>D36+D37+D39+D40+D41+D42+D43+D44+D45+D38</f>
        <v>173466000</v>
      </c>
      <c r="E35" s="37"/>
      <c r="F35" s="37"/>
      <c r="G35" s="120"/>
      <c r="H35" s="38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47.25" customHeight="1">
      <c r="A36" s="80" t="s">
        <v>36</v>
      </c>
      <c r="B36" s="83" t="s">
        <v>38</v>
      </c>
      <c r="C36" s="36">
        <f t="shared" si="0"/>
        <v>151200</v>
      </c>
      <c r="D36" s="37">
        <v>151200</v>
      </c>
      <c r="E36" s="37"/>
      <c r="F36" s="37"/>
      <c r="G36" s="120"/>
      <c r="H36" s="87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39.75" customHeight="1">
      <c r="A37" s="80" t="s">
        <v>37</v>
      </c>
      <c r="B37" s="83" t="s">
        <v>39</v>
      </c>
      <c r="C37" s="36">
        <f t="shared" si="0"/>
        <v>1259700</v>
      </c>
      <c r="D37" s="37">
        <v>1259700</v>
      </c>
      <c r="E37" s="37"/>
      <c r="F37" s="37"/>
      <c r="G37" s="120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45" customHeight="1">
      <c r="A38" s="80" t="s">
        <v>40</v>
      </c>
      <c r="B38" s="83" t="s">
        <v>42</v>
      </c>
      <c r="C38" s="36">
        <f t="shared" si="0"/>
        <v>783700</v>
      </c>
      <c r="D38" s="37">
        <v>783700</v>
      </c>
      <c r="E38" s="37"/>
      <c r="F38" s="37"/>
      <c r="G38" s="120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48" customHeight="1">
      <c r="A39" s="80" t="s">
        <v>41</v>
      </c>
      <c r="B39" s="83" t="s">
        <v>43</v>
      </c>
      <c r="C39" s="36">
        <f t="shared" si="0"/>
        <v>5442800</v>
      </c>
      <c r="D39" s="37">
        <v>5442800</v>
      </c>
      <c r="E39" s="37"/>
      <c r="F39" s="37"/>
      <c r="G39" s="120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15">
      <c r="A40" s="80">
        <v>18010500</v>
      </c>
      <c r="B40" s="83" t="s">
        <v>44</v>
      </c>
      <c r="C40" s="36">
        <f t="shared" si="0"/>
        <v>50490000</v>
      </c>
      <c r="D40" s="37">
        <f>57850000-7360000</f>
        <v>50490000</v>
      </c>
      <c r="E40" s="37"/>
      <c r="F40" s="37"/>
      <c r="G40" s="120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15">
      <c r="A41" s="80">
        <v>18010600</v>
      </c>
      <c r="B41" s="83" t="s">
        <v>45</v>
      </c>
      <c r="C41" s="36">
        <f t="shared" si="0"/>
        <v>96620000</v>
      </c>
      <c r="D41" s="37">
        <f>99400000-2780000</f>
        <v>96620000</v>
      </c>
      <c r="E41" s="37"/>
      <c r="F41" s="37"/>
      <c r="G41" s="120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15">
      <c r="A42" s="80">
        <v>18010700</v>
      </c>
      <c r="B42" s="83" t="s">
        <v>46</v>
      </c>
      <c r="C42" s="36">
        <f t="shared" si="0"/>
        <v>4430300</v>
      </c>
      <c r="D42" s="37">
        <f>4800000-369700</f>
        <v>4430300</v>
      </c>
      <c r="E42" s="37"/>
      <c r="F42" s="37"/>
      <c r="G42" s="120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17.25" customHeight="1">
      <c r="A43" s="80">
        <v>18010900</v>
      </c>
      <c r="B43" s="83" t="s">
        <v>47</v>
      </c>
      <c r="C43" s="36">
        <f t="shared" si="0"/>
        <v>13368300</v>
      </c>
      <c r="D43" s="37">
        <f>14450000-1081700</f>
        <v>13368300</v>
      </c>
      <c r="E43" s="37"/>
      <c r="F43" s="37"/>
      <c r="G43" s="120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15" customHeight="1">
      <c r="A44" s="80">
        <v>18011000</v>
      </c>
      <c r="B44" s="83" t="s">
        <v>48</v>
      </c>
      <c r="C44" s="36">
        <f t="shared" si="0"/>
        <v>470000</v>
      </c>
      <c r="D44" s="37">
        <v>470000</v>
      </c>
      <c r="E44" s="37"/>
      <c r="F44" s="37"/>
      <c r="G44" s="120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15" customHeight="1">
      <c r="A45" s="80">
        <v>18011100</v>
      </c>
      <c r="B45" s="83" t="s">
        <v>49</v>
      </c>
      <c r="C45" s="36">
        <f t="shared" si="0"/>
        <v>450000</v>
      </c>
      <c r="D45" s="37">
        <v>450000</v>
      </c>
      <c r="E45" s="37"/>
      <c r="F45" s="37"/>
      <c r="G45" s="120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15">
      <c r="A46" s="80">
        <v>18030000</v>
      </c>
      <c r="B46" s="83" t="s">
        <v>52</v>
      </c>
      <c r="C46" s="36">
        <f t="shared" si="0"/>
        <v>200000</v>
      </c>
      <c r="D46" s="37">
        <f>D47+D48</f>
        <v>200000</v>
      </c>
      <c r="E46" s="37"/>
      <c r="F46" s="37"/>
      <c r="G46" s="120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17.25" customHeight="1">
      <c r="A47" s="80">
        <v>18030100</v>
      </c>
      <c r="B47" s="83" t="s">
        <v>50</v>
      </c>
      <c r="C47" s="36">
        <f t="shared" si="0"/>
        <v>134000</v>
      </c>
      <c r="D47" s="37">
        <v>134000</v>
      </c>
      <c r="E47" s="37"/>
      <c r="F47" s="37"/>
      <c r="G47" s="120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15.75" customHeight="1">
      <c r="A48" s="80">
        <v>18030200</v>
      </c>
      <c r="B48" s="83" t="s">
        <v>51</v>
      </c>
      <c r="C48" s="36">
        <f t="shared" si="0"/>
        <v>66000</v>
      </c>
      <c r="D48" s="37">
        <v>66000</v>
      </c>
      <c r="E48" s="37"/>
      <c r="F48" s="37"/>
      <c r="G48" s="120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15">
      <c r="A49" s="80" t="s">
        <v>53</v>
      </c>
      <c r="B49" s="83" t="s">
        <v>54</v>
      </c>
      <c r="C49" s="36">
        <f>D49+E49</f>
        <v>182181509</v>
      </c>
      <c r="D49" s="37">
        <f>D50+D51+D52</f>
        <v>182181509</v>
      </c>
      <c r="E49" s="37"/>
      <c r="F49" s="37"/>
      <c r="G49" s="120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5">
      <c r="A50" s="80" t="s">
        <v>55</v>
      </c>
      <c r="B50" s="83" t="s">
        <v>56</v>
      </c>
      <c r="C50" s="36">
        <f t="shared" si="0"/>
        <v>35000000</v>
      </c>
      <c r="D50" s="37">
        <v>35000000</v>
      </c>
      <c r="E50" s="37"/>
      <c r="F50" s="37"/>
      <c r="G50" s="120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15">
      <c r="A51" s="80" t="s">
        <v>57</v>
      </c>
      <c r="B51" s="83" t="s">
        <v>58</v>
      </c>
      <c r="C51" s="36">
        <f t="shared" si="0"/>
        <v>146990109</v>
      </c>
      <c r="D51" s="37">
        <f>140990109+2000000+4000000</f>
        <v>146990109</v>
      </c>
      <c r="E51" s="37"/>
      <c r="F51" s="37"/>
      <c r="G51" s="120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60.75" customHeight="1">
      <c r="A52" s="80">
        <v>18050500</v>
      </c>
      <c r="B52" s="83" t="s">
        <v>128</v>
      </c>
      <c r="C52" s="36">
        <f t="shared" si="0"/>
        <v>191400</v>
      </c>
      <c r="D52" s="37">
        <f>232800-41400</f>
        <v>191400</v>
      </c>
      <c r="E52" s="37"/>
      <c r="F52" s="37"/>
      <c r="G52" s="120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9" customFormat="1" ht="15">
      <c r="A53" s="80">
        <v>19000000</v>
      </c>
      <c r="B53" s="83" t="s">
        <v>6</v>
      </c>
      <c r="C53" s="36">
        <f t="shared" si="0"/>
        <v>3500000</v>
      </c>
      <c r="D53" s="37">
        <f>D54</f>
        <v>0</v>
      </c>
      <c r="E53" s="37">
        <f>E54</f>
        <v>3500000</v>
      </c>
      <c r="F53" s="37"/>
      <c r="G53" s="120"/>
      <c r="H53" s="38"/>
      <c r="I53" s="38"/>
      <c r="J53" s="38"/>
      <c r="K53" s="38"/>
      <c r="L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39" customFormat="1" ht="15">
      <c r="A54" s="80" t="s">
        <v>59</v>
      </c>
      <c r="B54" s="83" t="s">
        <v>60</v>
      </c>
      <c r="C54" s="36">
        <f t="shared" si="0"/>
        <v>3500000</v>
      </c>
      <c r="D54" s="37">
        <f>D55+D56+D57</f>
        <v>0</v>
      </c>
      <c r="E54" s="37">
        <f>E55+E56+E57</f>
        <v>3500000</v>
      </c>
      <c r="F54" s="37"/>
      <c r="G54" s="120"/>
      <c r="H54" s="38"/>
      <c r="I54" s="38"/>
      <c r="J54" s="38"/>
      <c r="K54" s="38"/>
      <c r="L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39" customFormat="1" ht="33.75" customHeight="1">
      <c r="A55" s="80" t="s">
        <v>61</v>
      </c>
      <c r="B55" s="83" t="s">
        <v>62</v>
      </c>
      <c r="C55" s="36">
        <f t="shared" si="0"/>
        <v>2500000</v>
      </c>
      <c r="D55" s="37"/>
      <c r="E55" s="37">
        <f>1830000+670000</f>
        <v>2500000</v>
      </c>
      <c r="F55" s="37"/>
      <c r="G55" s="120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39" customFormat="1" ht="30">
      <c r="A56" s="80">
        <v>19010200</v>
      </c>
      <c r="B56" s="83" t="s">
        <v>63</v>
      </c>
      <c r="C56" s="36">
        <f t="shared" si="0"/>
        <v>270000</v>
      </c>
      <c r="D56" s="37"/>
      <c r="E56" s="37">
        <f>170000+100000</f>
        <v>270000</v>
      </c>
      <c r="F56" s="37"/>
      <c r="G56" s="120"/>
      <c r="H56" s="38"/>
      <c r="I56" s="38"/>
      <c r="J56" s="38"/>
      <c r="K56" s="38"/>
      <c r="L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39" customFormat="1" ht="48.75" customHeight="1">
      <c r="A57" s="80">
        <v>19010300</v>
      </c>
      <c r="B57" s="83" t="s">
        <v>64</v>
      </c>
      <c r="C57" s="36">
        <f t="shared" si="0"/>
        <v>730000</v>
      </c>
      <c r="D57" s="37"/>
      <c r="E57" s="37">
        <f>500000+230000</f>
        <v>730000</v>
      </c>
      <c r="F57" s="37"/>
      <c r="G57" s="120"/>
      <c r="H57" s="38"/>
      <c r="I57" s="38"/>
      <c r="J57" s="38"/>
      <c r="K57" s="38"/>
      <c r="L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253" s="76" customFormat="1" ht="23.25" customHeight="1">
      <c r="A58" s="70">
        <v>20000000</v>
      </c>
      <c r="B58" s="71" t="s">
        <v>7</v>
      </c>
      <c r="C58" s="72">
        <f t="shared" si="0"/>
        <v>127510627</v>
      </c>
      <c r="D58" s="73">
        <f>D59+D68+D81+D91</f>
        <v>55744535</v>
      </c>
      <c r="E58" s="73">
        <f>E83+E90+E91+E87</f>
        <v>71766092</v>
      </c>
      <c r="F58" s="73">
        <f>F83+F90+F91+F87</f>
        <v>1300000</v>
      </c>
      <c r="G58" s="120"/>
      <c r="H58" s="75"/>
      <c r="I58" s="75"/>
      <c r="J58" s="75"/>
      <c r="K58" s="75"/>
      <c r="L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1:253" s="39" customFormat="1" ht="20.25" customHeight="1">
      <c r="A59" s="80">
        <v>21000000</v>
      </c>
      <c r="B59" s="83" t="s">
        <v>8</v>
      </c>
      <c r="C59" s="36">
        <f t="shared" si="0"/>
        <v>10195702</v>
      </c>
      <c r="D59" s="37">
        <f>D60+D63+D62</f>
        <v>10195702</v>
      </c>
      <c r="E59" s="37"/>
      <c r="F59" s="37"/>
      <c r="G59" s="120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90.75" customHeight="1">
      <c r="A60" s="80" t="s">
        <v>65</v>
      </c>
      <c r="B60" s="83" t="s">
        <v>168</v>
      </c>
      <c r="C60" s="36">
        <f t="shared" si="0"/>
        <v>79350</v>
      </c>
      <c r="D60" s="37">
        <f>D61</f>
        <v>79350</v>
      </c>
      <c r="E60" s="37"/>
      <c r="F60" s="37"/>
      <c r="G60" s="120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47.25" customHeight="1">
      <c r="A61" s="80" t="s">
        <v>66</v>
      </c>
      <c r="B61" s="83" t="s">
        <v>67</v>
      </c>
      <c r="C61" s="36">
        <f t="shared" si="0"/>
        <v>79350</v>
      </c>
      <c r="D61" s="37">
        <v>79350</v>
      </c>
      <c r="E61" s="37"/>
      <c r="F61" s="37"/>
      <c r="G61" s="120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27" customHeight="1">
      <c r="A62" s="80">
        <v>21050000</v>
      </c>
      <c r="B62" s="83" t="s">
        <v>137</v>
      </c>
      <c r="C62" s="36">
        <f t="shared" si="0"/>
        <v>9253800</v>
      </c>
      <c r="D62" s="37">
        <f>9200000+53800</f>
        <v>9253800</v>
      </c>
      <c r="E62" s="37"/>
      <c r="F62" s="37"/>
      <c r="G62" s="120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9" customFormat="1" ht="15">
      <c r="A63" s="80" t="s">
        <v>68</v>
      </c>
      <c r="B63" s="83" t="s">
        <v>69</v>
      </c>
      <c r="C63" s="36">
        <f t="shared" si="0"/>
        <v>862552</v>
      </c>
      <c r="D63" s="37">
        <f>D66+D65+D64+D67</f>
        <v>862552</v>
      </c>
      <c r="E63" s="37"/>
      <c r="F63" s="37"/>
      <c r="G63" s="120"/>
      <c r="H63" s="38"/>
      <c r="I63" s="38"/>
      <c r="J63" s="38"/>
      <c r="K63" s="38"/>
      <c r="L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59" customFormat="1" ht="15" customHeight="1" hidden="1">
      <c r="A64" s="54">
        <v>21080500</v>
      </c>
      <c r="B64" s="55" t="s">
        <v>73</v>
      </c>
      <c r="C64" s="56">
        <f t="shared" si="0"/>
        <v>0</v>
      </c>
      <c r="D64" s="57"/>
      <c r="E64" s="37"/>
      <c r="F64" s="57"/>
      <c r="G64" s="120"/>
      <c r="H64" s="58"/>
      <c r="I64" s="58"/>
      <c r="J64" s="58"/>
      <c r="K64" s="58"/>
      <c r="L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59" customFormat="1" ht="63.75" customHeight="1" hidden="1">
      <c r="A65" s="54">
        <v>21080900</v>
      </c>
      <c r="B65" s="55" t="s">
        <v>70</v>
      </c>
      <c r="C65" s="56">
        <f t="shared" si="0"/>
        <v>0</v>
      </c>
      <c r="D65" s="57"/>
      <c r="E65" s="37"/>
      <c r="F65" s="57"/>
      <c r="G65" s="120"/>
      <c r="H65" s="58"/>
      <c r="I65" s="58"/>
      <c r="J65" s="58"/>
      <c r="K65" s="58"/>
      <c r="L65" s="58"/>
      <c r="IK65" s="58"/>
      <c r="IL65" s="58"/>
      <c r="IM65" s="58"/>
      <c r="IN65" s="58"/>
      <c r="IO65" s="58"/>
      <c r="IP65" s="58"/>
      <c r="IQ65" s="58"/>
      <c r="IR65" s="58"/>
      <c r="IS65" s="58"/>
    </row>
    <row r="66" spans="1:253" s="39" customFormat="1" ht="15">
      <c r="A66" s="80" t="s">
        <v>71</v>
      </c>
      <c r="B66" s="83" t="s">
        <v>72</v>
      </c>
      <c r="C66" s="36">
        <f t="shared" si="0"/>
        <v>712552</v>
      </c>
      <c r="D66" s="37">
        <f>621500+91052</f>
        <v>712552</v>
      </c>
      <c r="E66" s="37"/>
      <c r="F66" s="37"/>
      <c r="G66" s="120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45">
      <c r="A67" s="80">
        <v>21081500</v>
      </c>
      <c r="B67" s="83" t="s">
        <v>136</v>
      </c>
      <c r="C67" s="36">
        <f t="shared" si="0"/>
        <v>150000</v>
      </c>
      <c r="D67" s="37">
        <v>150000</v>
      </c>
      <c r="E67" s="37"/>
      <c r="F67" s="37"/>
      <c r="G67" s="120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30">
      <c r="A68" s="80">
        <v>22000000</v>
      </c>
      <c r="B68" s="83" t="s">
        <v>9</v>
      </c>
      <c r="C68" s="36">
        <f>D68+E68</f>
        <v>42948833</v>
      </c>
      <c r="D68" s="37">
        <f>D74+D76+D69</f>
        <v>42948833</v>
      </c>
      <c r="E68" s="37"/>
      <c r="F68" s="37"/>
      <c r="G68" s="120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18" customHeight="1">
      <c r="A69" s="84" t="s">
        <v>131</v>
      </c>
      <c r="B69" s="83" t="s">
        <v>132</v>
      </c>
      <c r="C69" s="36">
        <f>C71+C70+C72+C73</f>
        <v>22488833</v>
      </c>
      <c r="D69" s="37">
        <f>D71+D70+D72+D73</f>
        <v>22488833</v>
      </c>
      <c r="E69" s="37"/>
      <c r="F69" s="37"/>
      <c r="G69" s="120"/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50.25" customHeight="1">
      <c r="A70" s="84">
        <v>22010300</v>
      </c>
      <c r="B70" s="86" t="s">
        <v>138</v>
      </c>
      <c r="C70" s="36">
        <f>D70+E70</f>
        <v>710000</v>
      </c>
      <c r="D70" s="37">
        <v>710000</v>
      </c>
      <c r="E70" s="37"/>
      <c r="F70" s="37"/>
      <c r="G70" s="120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24" customHeight="1">
      <c r="A71" s="80">
        <v>22012500</v>
      </c>
      <c r="B71" s="83" t="s">
        <v>133</v>
      </c>
      <c r="C71" s="36">
        <f>D71+E71</f>
        <v>20565833</v>
      </c>
      <c r="D71" s="37">
        <f>18000000+2565833</f>
        <v>20565833</v>
      </c>
      <c r="E71" s="37"/>
      <c r="F71" s="37"/>
      <c r="G71" s="120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35.25" customHeight="1">
      <c r="A72" s="80">
        <v>22012600</v>
      </c>
      <c r="B72" s="86" t="s">
        <v>139</v>
      </c>
      <c r="C72" s="36">
        <f>D72+E72</f>
        <v>1170000</v>
      </c>
      <c r="D72" s="37">
        <f>1100000+70000</f>
        <v>1170000</v>
      </c>
      <c r="E72" s="37"/>
      <c r="F72" s="37"/>
      <c r="G72" s="120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90" customHeight="1">
      <c r="A73" s="80">
        <v>22012900</v>
      </c>
      <c r="B73" s="86" t="s">
        <v>140</v>
      </c>
      <c r="C73" s="36">
        <f>D73+E73</f>
        <v>43000</v>
      </c>
      <c r="D73" s="37">
        <v>43000</v>
      </c>
      <c r="E73" s="37"/>
      <c r="F73" s="37"/>
      <c r="G73" s="120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33" customHeight="1">
      <c r="A74" s="80" t="s">
        <v>74</v>
      </c>
      <c r="B74" s="83" t="s">
        <v>75</v>
      </c>
      <c r="C74" s="36">
        <f t="shared" si="0"/>
        <v>20000000</v>
      </c>
      <c r="D74" s="37">
        <f>D75</f>
        <v>20000000</v>
      </c>
      <c r="E74" s="37"/>
      <c r="F74" s="37"/>
      <c r="G74" s="120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48.75" customHeight="1">
      <c r="A75" s="80" t="s">
        <v>76</v>
      </c>
      <c r="B75" s="83" t="s">
        <v>77</v>
      </c>
      <c r="C75" s="36">
        <f t="shared" si="0"/>
        <v>20000000</v>
      </c>
      <c r="D75" s="37">
        <v>20000000</v>
      </c>
      <c r="E75" s="37"/>
      <c r="F75" s="37"/>
      <c r="G75" s="120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15">
      <c r="A76" s="80" t="s">
        <v>78</v>
      </c>
      <c r="B76" s="83" t="s">
        <v>79</v>
      </c>
      <c r="C76" s="36">
        <f>C77+C78+C79+C80</f>
        <v>460000</v>
      </c>
      <c r="D76" s="36">
        <f>D77+D78+D79+D80</f>
        <v>460000</v>
      </c>
      <c r="E76" s="37"/>
      <c r="F76" s="37"/>
      <c r="G76" s="120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45" customHeight="1">
      <c r="A77" s="80" t="s">
        <v>80</v>
      </c>
      <c r="B77" s="83" t="s">
        <v>81</v>
      </c>
      <c r="C77" s="36">
        <f t="shared" si="0"/>
        <v>310000</v>
      </c>
      <c r="D77" s="37">
        <v>310000</v>
      </c>
      <c r="E77" s="37"/>
      <c r="F77" s="37"/>
      <c r="G77" s="120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22.5" customHeight="1" hidden="1">
      <c r="A78" s="80">
        <v>22090200</v>
      </c>
      <c r="B78" s="83" t="s">
        <v>134</v>
      </c>
      <c r="C78" s="36">
        <f t="shared" si="0"/>
        <v>0</v>
      </c>
      <c r="D78" s="37"/>
      <c r="E78" s="37"/>
      <c r="F78" s="37"/>
      <c r="G78" s="120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9" customFormat="1" ht="45" customHeight="1" hidden="1">
      <c r="A79" s="80">
        <v>22090300</v>
      </c>
      <c r="B79" s="83" t="s">
        <v>135</v>
      </c>
      <c r="C79" s="36">
        <f t="shared" si="0"/>
        <v>0</v>
      </c>
      <c r="D79" s="37"/>
      <c r="E79" s="37"/>
      <c r="F79" s="37"/>
      <c r="G79" s="120"/>
      <c r="H79" s="38"/>
      <c r="I79" s="38"/>
      <c r="J79" s="38"/>
      <c r="K79" s="38"/>
      <c r="L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39" customFormat="1" ht="45" customHeight="1">
      <c r="A80" s="80" t="s">
        <v>82</v>
      </c>
      <c r="B80" s="83" t="s">
        <v>83</v>
      </c>
      <c r="C80" s="36">
        <f t="shared" si="0"/>
        <v>150000</v>
      </c>
      <c r="D80" s="37">
        <v>150000</v>
      </c>
      <c r="E80" s="37"/>
      <c r="F80" s="37"/>
      <c r="G80" s="120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15" customHeight="1">
      <c r="A81" s="80">
        <v>24000000</v>
      </c>
      <c r="B81" s="83" t="s">
        <v>12</v>
      </c>
      <c r="C81" s="36">
        <f t="shared" si="0"/>
        <v>4199858</v>
      </c>
      <c r="D81" s="37">
        <f>D82+D83</f>
        <v>2600000</v>
      </c>
      <c r="E81" s="37">
        <f>E83+E87+E90</f>
        <v>1599858</v>
      </c>
      <c r="F81" s="37">
        <f>F90+F87</f>
        <v>1300000</v>
      </c>
      <c r="G81" s="120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48.75" customHeight="1" hidden="1">
      <c r="A82" s="80" t="s">
        <v>84</v>
      </c>
      <c r="B82" s="83" t="s">
        <v>85</v>
      </c>
      <c r="C82" s="36">
        <f t="shared" si="0"/>
        <v>0</v>
      </c>
      <c r="D82" s="37"/>
      <c r="E82" s="37"/>
      <c r="F82" s="37"/>
      <c r="G82" s="120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15">
      <c r="A83" s="80" t="s">
        <v>86</v>
      </c>
      <c r="B83" s="83" t="s">
        <v>69</v>
      </c>
      <c r="C83" s="36">
        <f t="shared" si="0"/>
        <v>2880000</v>
      </c>
      <c r="D83" s="37">
        <f>D84+D85+D86</f>
        <v>2600000</v>
      </c>
      <c r="E83" s="37">
        <f>E85+E86</f>
        <v>280000</v>
      </c>
      <c r="F83" s="37"/>
      <c r="G83" s="120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15">
      <c r="A84" s="80" t="s">
        <v>87</v>
      </c>
      <c r="B84" s="83" t="s">
        <v>69</v>
      </c>
      <c r="C84" s="36">
        <f t="shared" si="0"/>
        <v>2600000</v>
      </c>
      <c r="D84" s="37">
        <v>2600000</v>
      </c>
      <c r="E84" s="37"/>
      <c r="F84" s="37"/>
      <c r="G84" s="120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30">
      <c r="A85" s="80">
        <v>24061600</v>
      </c>
      <c r="B85" s="83" t="s">
        <v>88</v>
      </c>
      <c r="C85" s="36">
        <f t="shared" si="0"/>
        <v>250000</v>
      </c>
      <c r="D85" s="37"/>
      <c r="E85" s="37">
        <v>250000</v>
      </c>
      <c r="F85" s="37"/>
      <c r="G85" s="120"/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48" customHeight="1">
      <c r="A86" s="80" t="s">
        <v>89</v>
      </c>
      <c r="B86" s="83" t="s">
        <v>90</v>
      </c>
      <c r="C86" s="36">
        <f t="shared" si="0"/>
        <v>30000</v>
      </c>
      <c r="D86" s="37"/>
      <c r="E86" s="37">
        <v>30000</v>
      </c>
      <c r="F86" s="37"/>
      <c r="G86" s="121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39" customFormat="1" ht="18.75" customHeight="1">
      <c r="A87" s="80" t="s">
        <v>91</v>
      </c>
      <c r="B87" s="83" t="s">
        <v>92</v>
      </c>
      <c r="C87" s="36">
        <f t="shared" si="0"/>
        <v>19858</v>
      </c>
      <c r="D87" s="37">
        <f>D89</f>
        <v>0</v>
      </c>
      <c r="E87" s="37">
        <f>E89+E88</f>
        <v>19858</v>
      </c>
      <c r="F87" s="37">
        <f>F88</f>
        <v>0</v>
      </c>
      <c r="G87" s="121"/>
      <c r="H87" s="38"/>
      <c r="I87" s="38"/>
      <c r="J87" s="38"/>
      <c r="K87" s="38"/>
      <c r="L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 s="19" customFormat="1" ht="30" customHeight="1" hidden="1">
      <c r="A88" s="14">
        <v>24110600</v>
      </c>
      <c r="B88" s="15" t="s">
        <v>130</v>
      </c>
      <c r="C88" s="16">
        <f t="shared" si="0"/>
        <v>0</v>
      </c>
      <c r="D88" s="17"/>
      <c r="E88" s="17"/>
      <c r="F88" s="17">
        <f>E88</f>
        <v>0</v>
      </c>
      <c r="G88" s="121"/>
      <c r="H88" s="18"/>
      <c r="I88" s="18"/>
      <c r="J88" s="18"/>
      <c r="K88" s="18"/>
      <c r="L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s="39" customFormat="1" ht="60" customHeight="1">
      <c r="A89" s="80" t="s">
        <v>93</v>
      </c>
      <c r="B89" s="83" t="s">
        <v>94</v>
      </c>
      <c r="C89" s="36">
        <f t="shared" si="0"/>
        <v>19858</v>
      </c>
      <c r="D89" s="37"/>
      <c r="E89" s="37">
        <v>19858</v>
      </c>
      <c r="F89" s="37"/>
      <c r="G89" s="121"/>
      <c r="H89" s="38"/>
      <c r="I89" s="38"/>
      <c r="J89" s="38"/>
      <c r="K89" s="38"/>
      <c r="L89" s="38"/>
      <c r="IK89" s="38"/>
      <c r="IL89" s="38"/>
      <c r="IM89" s="38"/>
      <c r="IN89" s="38"/>
      <c r="IO89" s="38"/>
      <c r="IP89" s="38"/>
      <c r="IQ89" s="38"/>
      <c r="IR89" s="38"/>
      <c r="IS89" s="38"/>
    </row>
    <row r="90" spans="1:253" s="19" customFormat="1" ht="30">
      <c r="A90" s="14">
        <v>24170000</v>
      </c>
      <c r="B90" s="15" t="s">
        <v>95</v>
      </c>
      <c r="C90" s="16">
        <f t="shared" si="0"/>
        <v>1300000</v>
      </c>
      <c r="D90" s="16"/>
      <c r="E90" s="16">
        <v>1300000</v>
      </c>
      <c r="F90" s="16">
        <f>E90</f>
        <v>1300000</v>
      </c>
      <c r="G90" s="121"/>
      <c r="H90" s="18"/>
      <c r="I90" s="18"/>
      <c r="J90" s="18"/>
      <c r="K90" s="18"/>
      <c r="L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39" customFormat="1" ht="15">
      <c r="A91" s="80">
        <v>25000000</v>
      </c>
      <c r="B91" s="83" t="s">
        <v>19</v>
      </c>
      <c r="C91" s="36">
        <f t="shared" si="0"/>
        <v>70166234</v>
      </c>
      <c r="D91" s="36"/>
      <c r="E91" s="36">
        <f>E92+E97</f>
        <v>70166234</v>
      </c>
      <c r="F91" s="36"/>
      <c r="G91" s="121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36" customHeight="1">
      <c r="A92" s="80" t="s">
        <v>96</v>
      </c>
      <c r="B92" s="83" t="s">
        <v>97</v>
      </c>
      <c r="C92" s="36">
        <f aca="true" t="shared" si="1" ref="C92:C152">D92+E92</f>
        <v>66294034</v>
      </c>
      <c r="D92" s="36"/>
      <c r="E92" s="36">
        <f>E93+E94+E95+E96</f>
        <v>66294034</v>
      </c>
      <c r="F92" s="36"/>
      <c r="G92" s="121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36.75" customHeight="1">
      <c r="A93" s="80" t="s">
        <v>98</v>
      </c>
      <c r="B93" s="83" t="s">
        <v>99</v>
      </c>
      <c r="C93" s="36">
        <f t="shared" si="1"/>
        <v>58684342</v>
      </c>
      <c r="D93" s="36"/>
      <c r="E93" s="36">
        <v>58684342</v>
      </c>
      <c r="F93" s="36"/>
      <c r="G93" s="121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30">
      <c r="A94" s="80" t="s">
        <v>100</v>
      </c>
      <c r="B94" s="83" t="s">
        <v>101</v>
      </c>
      <c r="C94" s="36">
        <f t="shared" si="1"/>
        <v>7312360</v>
      </c>
      <c r="D94" s="36"/>
      <c r="E94" s="36">
        <v>7312360</v>
      </c>
      <c r="F94" s="36"/>
      <c r="G94" s="121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15" customHeight="1">
      <c r="A95" s="80" t="s">
        <v>102</v>
      </c>
      <c r="B95" s="83" t="s">
        <v>103</v>
      </c>
      <c r="C95" s="36">
        <f t="shared" si="1"/>
        <v>214200</v>
      </c>
      <c r="D95" s="36"/>
      <c r="E95" s="36">
        <v>214200</v>
      </c>
      <c r="F95" s="36"/>
      <c r="G95" s="121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30" customHeight="1">
      <c r="A96" s="80" t="s">
        <v>104</v>
      </c>
      <c r="B96" s="83" t="s">
        <v>105</v>
      </c>
      <c r="C96" s="36">
        <f t="shared" si="1"/>
        <v>83132</v>
      </c>
      <c r="D96" s="36"/>
      <c r="E96" s="36">
        <v>83132</v>
      </c>
      <c r="F96" s="36"/>
      <c r="G96" s="121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18" customHeight="1">
      <c r="A97" s="84" t="s">
        <v>106</v>
      </c>
      <c r="B97" s="85" t="s">
        <v>107</v>
      </c>
      <c r="C97" s="36">
        <f t="shared" si="1"/>
        <v>3872200</v>
      </c>
      <c r="D97" s="36"/>
      <c r="E97" s="36">
        <f>E98</f>
        <v>3872200</v>
      </c>
      <c r="F97" s="36"/>
      <c r="G97" s="121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39" customFormat="1" ht="103.5" customHeight="1">
      <c r="A98" s="80" t="s">
        <v>108</v>
      </c>
      <c r="B98" s="83" t="s">
        <v>109</v>
      </c>
      <c r="C98" s="36">
        <f t="shared" si="1"/>
        <v>3872200</v>
      </c>
      <c r="D98" s="36"/>
      <c r="E98" s="36">
        <v>3872200</v>
      </c>
      <c r="F98" s="36"/>
      <c r="G98" s="121"/>
      <c r="H98" s="38"/>
      <c r="I98" s="38"/>
      <c r="J98" s="38"/>
      <c r="K98" s="38"/>
      <c r="L98" s="38"/>
      <c r="IK98" s="38"/>
      <c r="IL98" s="38"/>
      <c r="IM98" s="38"/>
      <c r="IN98" s="38"/>
      <c r="IO98" s="38"/>
      <c r="IP98" s="38"/>
      <c r="IQ98" s="38"/>
      <c r="IR98" s="38"/>
      <c r="IS98" s="38"/>
    </row>
    <row r="99" spans="1:253" s="76" customFormat="1" ht="14.25">
      <c r="A99" s="70">
        <v>30000000</v>
      </c>
      <c r="B99" s="71" t="s">
        <v>13</v>
      </c>
      <c r="C99" s="72">
        <f t="shared" si="1"/>
        <v>1970000</v>
      </c>
      <c r="D99" s="72">
        <f>D100</f>
        <v>20000</v>
      </c>
      <c r="E99" s="72">
        <f>E104+E105</f>
        <v>1950000</v>
      </c>
      <c r="F99" s="72">
        <f>F104+F105</f>
        <v>1950000</v>
      </c>
      <c r="G99" s="121"/>
      <c r="H99" s="75"/>
      <c r="I99" s="75"/>
      <c r="J99" s="75"/>
      <c r="K99" s="75"/>
      <c r="L99" s="75"/>
      <c r="IK99" s="75"/>
      <c r="IL99" s="75"/>
      <c r="IM99" s="75"/>
      <c r="IN99" s="75"/>
      <c r="IO99" s="75"/>
      <c r="IP99" s="75"/>
      <c r="IQ99" s="75"/>
      <c r="IR99" s="75"/>
      <c r="IS99" s="75"/>
    </row>
    <row r="100" spans="1:253" s="39" customFormat="1" ht="15">
      <c r="A100" s="80">
        <v>31000000</v>
      </c>
      <c r="B100" s="83" t="s">
        <v>14</v>
      </c>
      <c r="C100" s="36">
        <f t="shared" si="1"/>
        <v>1020000</v>
      </c>
      <c r="D100" s="37">
        <f>D101+D103</f>
        <v>20000</v>
      </c>
      <c r="E100" s="37">
        <f>E104</f>
        <v>1000000</v>
      </c>
      <c r="F100" s="37">
        <f>F104</f>
        <v>1000000</v>
      </c>
      <c r="G100" s="121"/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75">
      <c r="A101" s="80" t="s">
        <v>110</v>
      </c>
      <c r="B101" s="83" t="s">
        <v>111</v>
      </c>
      <c r="C101" s="36">
        <f t="shared" si="1"/>
        <v>15000</v>
      </c>
      <c r="D101" s="37">
        <f>D102</f>
        <v>15000</v>
      </c>
      <c r="E101" s="37"/>
      <c r="F101" s="37"/>
      <c r="G101" s="121"/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57.75" customHeight="1">
      <c r="A102" s="80" t="s">
        <v>112</v>
      </c>
      <c r="B102" s="83" t="s">
        <v>113</v>
      </c>
      <c r="C102" s="36">
        <f t="shared" si="1"/>
        <v>15000</v>
      </c>
      <c r="D102" s="37">
        <v>15000</v>
      </c>
      <c r="E102" s="37"/>
      <c r="F102" s="37"/>
      <c r="G102" s="121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39" customFormat="1" ht="30">
      <c r="A103" s="80" t="s">
        <v>114</v>
      </c>
      <c r="B103" s="83" t="s">
        <v>115</v>
      </c>
      <c r="C103" s="36">
        <f t="shared" si="1"/>
        <v>5000</v>
      </c>
      <c r="D103" s="37">
        <v>5000</v>
      </c>
      <c r="E103" s="37"/>
      <c r="F103" s="37"/>
      <c r="G103" s="121"/>
      <c r="H103" s="38"/>
      <c r="I103" s="38"/>
      <c r="J103" s="38"/>
      <c r="K103" s="38"/>
      <c r="L103" s="38"/>
      <c r="IK103" s="38"/>
      <c r="IL103" s="38"/>
      <c r="IM103" s="38"/>
      <c r="IN103" s="38"/>
      <c r="IO103" s="38"/>
      <c r="IP103" s="38"/>
      <c r="IQ103" s="38"/>
      <c r="IR103" s="38"/>
      <c r="IS103" s="38"/>
    </row>
    <row r="104" spans="1:253" s="61" customFormat="1" ht="45">
      <c r="A104" s="14" t="s">
        <v>116</v>
      </c>
      <c r="B104" s="15" t="s">
        <v>117</v>
      </c>
      <c r="C104" s="16">
        <f t="shared" si="1"/>
        <v>1000000</v>
      </c>
      <c r="D104" s="17"/>
      <c r="E104" s="17">
        <v>1000000</v>
      </c>
      <c r="F104" s="17">
        <f>E104</f>
        <v>1000000</v>
      </c>
      <c r="G104" s="121"/>
      <c r="H104" s="60"/>
      <c r="I104" s="60"/>
      <c r="J104" s="60"/>
      <c r="K104" s="60"/>
      <c r="L104" s="60"/>
      <c r="IK104" s="60"/>
      <c r="IL104" s="60"/>
      <c r="IM104" s="60"/>
      <c r="IN104" s="60"/>
      <c r="IO104" s="60"/>
      <c r="IP104" s="60"/>
      <c r="IQ104" s="60"/>
      <c r="IR104" s="60"/>
      <c r="IS104" s="60"/>
    </row>
    <row r="105" spans="1:253" s="19" customFormat="1" ht="18" customHeight="1">
      <c r="A105" s="62">
        <v>33000000</v>
      </c>
      <c r="B105" s="63" t="s">
        <v>129</v>
      </c>
      <c r="C105" s="64">
        <f t="shared" si="1"/>
        <v>950000</v>
      </c>
      <c r="D105" s="65"/>
      <c r="E105" s="65">
        <f>E106</f>
        <v>950000</v>
      </c>
      <c r="F105" s="65">
        <f>F106</f>
        <v>950000</v>
      </c>
      <c r="G105" s="121"/>
      <c r="H105" s="18"/>
      <c r="I105" s="18"/>
      <c r="J105" s="18"/>
      <c r="K105" s="18"/>
      <c r="L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15">
      <c r="A106" s="14" t="s">
        <v>118</v>
      </c>
      <c r="B106" s="15" t="s">
        <v>119</v>
      </c>
      <c r="C106" s="16">
        <f t="shared" si="1"/>
        <v>950000</v>
      </c>
      <c r="D106" s="17"/>
      <c r="E106" s="17">
        <f>E107</f>
        <v>950000</v>
      </c>
      <c r="F106" s="17">
        <f>F107</f>
        <v>950000</v>
      </c>
      <c r="G106" s="121"/>
      <c r="H106" s="18"/>
      <c r="I106" s="18"/>
      <c r="J106" s="18"/>
      <c r="K106" s="18"/>
      <c r="L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19" customFormat="1" ht="69.75" customHeight="1">
      <c r="A107" s="14" t="s">
        <v>120</v>
      </c>
      <c r="B107" s="15" t="s">
        <v>121</v>
      </c>
      <c r="C107" s="16">
        <f t="shared" si="1"/>
        <v>950000</v>
      </c>
      <c r="D107" s="17"/>
      <c r="E107" s="17">
        <v>950000</v>
      </c>
      <c r="F107" s="17">
        <f>E107</f>
        <v>950000</v>
      </c>
      <c r="G107" s="121"/>
      <c r="H107" s="18"/>
      <c r="I107" s="18"/>
      <c r="J107" s="18"/>
      <c r="K107" s="18"/>
      <c r="L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1:253" s="25" customFormat="1" ht="14.25">
      <c r="A108" s="21">
        <v>40000000</v>
      </c>
      <c r="B108" s="22" t="s">
        <v>2</v>
      </c>
      <c r="C108" s="20">
        <f>C109</f>
        <v>1654182317.0900002</v>
      </c>
      <c r="D108" s="13">
        <f>D109</f>
        <v>1639977317.0900002</v>
      </c>
      <c r="E108" s="13">
        <f>E109</f>
        <v>14205000</v>
      </c>
      <c r="F108" s="13">
        <f>F109</f>
        <v>500000</v>
      </c>
      <c r="G108" s="121"/>
      <c r="H108" s="23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8" customFormat="1" ht="14.25">
      <c r="A109" s="21">
        <v>41000000</v>
      </c>
      <c r="B109" s="26" t="s">
        <v>20</v>
      </c>
      <c r="C109" s="20">
        <f>D109+E109</f>
        <v>1654182317.0900002</v>
      </c>
      <c r="D109" s="13">
        <f>D110+D116+D114</f>
        <v>1639977317.0900002</v>
      </c>
      <c r="E109" s="13">
        <f>E110+E116+E114</f>
        <v>14205000</v>
      </c>
      <c r="F109" s="13">
        <f>F133</f>
        <v>500000</v>
      </c>
      <c r="G109" s="121"/>
      <c r="H109" s="27"/>
      <c r="I109" s="27"/>
      <c r="J109" s="27"/>
      <c r="K109" s="27"/>
      <c r="L109" s="27"/>
      <c r="IK109" s="27"/>
      <c r="IL109" s="27"/>
      <c r="IM109" s="27"/>
      <c r="IN109" s="27"/>
      <c r="IO109" s="27"/>
      <c r="IP109" s="27"/>
      <c r="IQ109" s="27"/>
      <c r="IR109" s="27"/>
      <c r="IS109" s="27"/>
    </row>
    <row r="110" spans="1:253" s="98" customFormat="1" ht="20.25" customHeight="1">
      <c r="A110" s="96">
        <v>41030000</v>
      </c>
      <c r="B110" s="101" t="s">
        <v>169</v>
      </c>
      <c r="C110" s="72">
        <f>D110+E110</f>
        <v>475406200</v>
      </c>
      <c r="D110" s="73">
        <f>D112+D113+D111</f>
        <v>475406200</v>
      </c>
      <c r="E110" s="73">
        <f>E112+E113</f>
        <v>0</v>
      </c>
      <c r="F110" s="73"/>
      <c r="G110" s="121"/>
      <c r="H110" s="97"/>
      <c r="I110" s="97"/>
      <c r="J110" s="97"/>
      <c r="K110" s="97"/>
      <c r="L110" s="97"/>
      <c r="IK110" s="97"/>
      <c r="IL110" s="97"/>
      <c r="IM110" s="97"/>
      <c r="IN110" s="97"/>
      <c r="IO110" s="97"/>
      <c r="IP110" s="97"/>
      <c r="IQ110" s="97"/>
      <c r="IR110" s="97"/>
      <c r="IS110" s="97"/>
    </row>
    <row r="111" spans="1:253" s="95" customFormat="1" ht="45.75" customHeight="1">
      <c r="A111" s="93">
        <v>41033800</v>
      </c>
      <c r="B111" s="83" t="s">
        <v>192</v>
      </c>
      <c r="C111" s="36">
        <f>D111+E111</f>
        <v>2300000</v>
      </c>
      <c r="D111" s="37">
        <f>2300000</f>
        <v>2300000</v>
      </c>
      <c r="E111" s="37"/>
      <c r="F111" s="37"/>
      <c r="G111" s="121"/>
      <c r="H111" s="94"/>
      <c r="I111" s="94"/>
      <c r="J111" s="94"/>
      <c r="K111" s="94"/>
      <c r="L111" s="94"/>
      <c r="IK111" s="94"/>
      <c r="IL111" s="94"/>
      <c r="IM111" s="94"/>
      <c r="IN111" s="94"/>
      <c r="IO111" s="94"/>
      <c r="IP111" s="94"/>
      <c r="IQ111" s="94"/>
      <c r="IR111" s="94"/>
      <c r="IS111" s="94"/>
    </row>
    <row r="112" spans="1:253" s="39" customFormat="1" ht="30">
      <c r="A112" s="80">
        <v>41033900</v>
      </c>
      <c r="B112" s="83" t="s">
        <v>142</v>
      </c>
      <c r="C112" s="36">
        <f>D112+E112</f>
        <v>259300600</v>
      </c>
      <c r="D112" s="37">
        <v>259300600</v>
      </c>
      <c r="E112" s="37"/>
      <c r="F112" s="37"/>
      <c r="G112" s="121"/>
      <c r="H112" s="38"/>
      <c r="I112" s="38"/>
      <c r="J112" s="38"/>
      <c r="K112" s="38"/>
      <c r="L112" s="38"/>
      <c r="IK112" s="38"/>
      <c r="IL112" s="38"/>
      <c r="IM112" s="38"/>
      <c r="IN112" s="38"/>
      <c r="IO112" s="38"/>
      <c r="IP112" s="38"/>
      <c r="IQ112" s="38"/>
      <c r="IR112" s="38"/>
      <c r="IS112" s="38"/>
    </row>
    <row r="113" spans="1:253" s="39" customFormat="1" ht="30">
      <c r="A113" s="80">
        <v>41034200</v>
      </c>
      <c r="B113" s="83" t="s">
        <v>145</v>
      </c>
      <c r="C113" s="36">
        <f>D113+E113</f>
        <v>213805600</v>
      </c>
      <c r="D113" s="37">
        <v>213805600</v>
      </c>
      <c r="E113" s="37"/>
      <c r="F113" s="37"/>
      <c r="G113" s="121"/>
      <c r="H113" s="38"/>
      <c r="I113" s="38"/>
      <c r="J113" s="38"/>
      <c r="K113" s="38"/>
      <c r="L113" s="38"/>
      <c r="IK113" s="38"/>
      <c r="IL113" s="38"/>
      <c r="IM113" s="38"/>
      <c r="IN113" s="38"/>
      <c r="IO113" s="38"/>
      <c r="IP113" s="38"/>
      <c r="IQ113" s="38"/>
      <c r="IR113" s="38"/>
      <c r="IS113" s="38"/>
    </row>
    <row r="114" spans="1:253" s="98" customFormat="1" ht="28.5">
      <c r="A114" s="96">
        <v>41040000</v>
      </c>
      <c r="B114" s="101" t="s">
        <v>165</v>
      </c>
      <c r="C114" s="72">
        <f>D114</f>
        <v>2684590</v>
      </c>
      <c r="D114" s="73">
        <f>D115</f>
        <v>2684590</v>
      </c>
      <c r="E114" s="73"/>
      <c r="F114" s="73"/>
      <c r="G114" s="121"/>
      <c r="H114" s="97"/>
      <c r="I114" s="97"/>
      <c r="J114" s="97"/>
      <c r="K114" s="97"/>
      <c r="L114" s="97"/>
      <c r="IK114" s="97"/>
      <c r="IL114" s="97"/>
      <c r="IM114" s="97"/>
      <c r="IN114" s="97"/>
      <c r="IO114" s="97"/>
      <c r="IP114" s="97"/>
      <c r="IQ114" s="97"/>
      <c r="IR114" s="97"/>
      <c r="IS114" s="97"/>
    </row>
    <row r="115" spans="1:253" s="95" customFormat="1" ht="60" customHeight="1">
      <c r="A115" s="93">
        <v>41040200</v>
      </c>
      <c r="B115" s="83" t="s">
        <v>148</v>
      </c>
      <c r="C115" s="36">
        <f>D115</f>
        <v>2684590</v>
      </c>
      <c r="D115" s="37">
        <v>2684590</v>
      </c>
      <c r="E115" s="37"/>
      <c r="F115" s="37"/>
      <c r="G115" s="121"/>
      <c r="H115" s="94"/>
      <c r="I115" s="94"/>
      <c r="J115" s="94"/>
      <c r="K115" s="94"/>
      <c r="L115" s="94"/>
      <c r="IK115" s="94"/>
      <c r="IL115" s="94"/>
      <c r="IM115" s="94"/>
      <c r="IN115" s="94"/>
      <c r="IO115" s="94"/>
      <c r="IP115" s="94"/>
      <c r="IQ115" s="94"/>
      <c r="IR115" s="94"/>
      <c r="IS115" s="94"/>
    </row>
    <row r="116" spans="1:253" s="98" customFormat="1" ht="28.5">
      <c r="A116" s="96">
        <v>41050000</v>
      </c>
      <c r="B116" s="101" t="s">
        <v>149</v>
      </c>
      <c r="C116" s="72">
        <f t="shared" si="1"/>
        <v>1176091527.0900002</v>
      </c>
      <c r="D116" s="73">
        <f>D117+D118+D119+D120+D125+D130+D133+D132+D121+D124+D149+D131</f>
        <v>1161886527.0900002</v>
      </c>
      <c r="E116" s="73">
        <f>E117+E118+E119+E120+E125+E130+E133+E132+E121+E124+E149+E131</f>
        <v>14205000</v>
      </c>
      <c r="F116" s="73">
        <f>F146+F147</f>
        <v>500000</v>
      </c>
      <c r="G116" s="121"/>
      <c r="H116" s="97"/>
      <c r="I116" s="97"/>
      <c r="J116" s="97"/>
      <c r="K116" s="97"/>
      <c r="L116" s="97"/>
      <c r="IK116" s="97"/>
      <c r="IL116" s="97"/>
      <c r="IM116" s="97"/>
      <c r="IN116" s="97"/>
      <c r="IO116" s="97"/>
      <c r="IP116" s="97"/>
      <c r="IQ116" s="97"/>
      <c r="IR116" s="97"/>
      <c r="IS116" s="97"/>
    </row>
    <row r="117" spans="1:253" s="39" customFormat="1" ht="100.5" customHeight="1">
      <c r="A117" s="80">
        <v>41050100</v>
      </c>
      <c r="B117" s="83" t="s">
        <v>150</v>
      </c>
      <c r="C117" s="36">
        <f t="shared" si="1"/>
        <v>772232100</v>
      </c>
      <c r="D117" s="37">
        <v>772232100</v>
      </c>
      <c r="E117" s="37"/>
      <c r="F117" s="37"/>
      <c r="G117" s="121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39" customFormat="1" ht="63.75" customHeight="1">
      <c r="A118" s="80">
        <v>41050200</v>
      </c>
      <c r="B118" s="83" t="s">
        <v>151</v>
      </c>
      <c r="C118" s="36">
        <f t="shared" si="1"/>
        <v>375400</v>
      </c>
      <c r="D118" s="37">
        <v>375400</v>
      </c>
      <c r="E118" s="37"/>
      <c r="F118" s="37"/>
      <c r="G118" s="121"/>
      <c r="H118" s="38"/>
      <c r="I118" s="38"/>
      <c r="J118" s="38"/>
      <c r="K118" s="38"/>
      <c r="L118" s="38"/>
      <c r="IK118" s="38"/>
      <c r="IL118" s="38"/>
      <c r="IM118" s="38"/>
      <c r="IN118" s="38"/>
      <c r="IO118" s="38"/>
      <c r="IP118" s="38"/>
      <c r="IQ118" s="38"/>
      <c r="IR118" s="38"/>
      <c r="IS118" s="38"/>
    </row>
    <row r="119" spans="1:253" s="39" customFormat="1" ht="168" customHeight="1">
      <c r="A119" s="80">
        <v>41050300</v>
      </c>
      <c r="B119" s="86" t="s">
        <v>167</v>
      </c>
      <c r="C119" s="36">
        <f t="shared" si="1"/>
        <v>354483700</v>
      </c>
      <c r="D119" s="37">
        <v>354483700</v>
      </c>
      <c r="E119" s="37"/>
      <c r="F119" s="37"/>
      <c r="G119" s="121"/>
      <c r="H119" s="38"/>
      <c r="I119" s="38"/>
      <c r="J119" s="38"/>
      <c r="K119" s="38"/>
      <c r="L119" s="38"/>
      <c r="IK119" s="38"/>
      <c r="IL119" s="38"/>
      <c r="IM119" s="38"/>
      <c r="IN119" s="38"/>
      <c r="IO119" s="38"/>
      <c r="IP119" s="38"/>
      <c r="IQ119" s="38"/>
      <c r="IR119" s="38"/>
      <c r="IS119" s="38"/>
    </row>
    <row r="120" spans="1:253" s="39" customFormat="1" ht="150" customHeight="1">
      <c r="A120" s="102">
        <v>41050700</v>
      </c>
      <c r="B120" s="83" t="s">
        <v>170</v>
      </c>
      <c r="C120" s="36">
        <f t="shared" si="1"/>
        <v>2695700</v>
      </c>
      <c r="D120" s="37">
        <v>2695700</v>
      </c>
      <c r="E120" s="37"/>
      <c r="F120" s="37"/>
      <c r="G120" s="121"/>
      <c r="H120" s="38"/>
      <c r="I120" s="38"/>
      <c r="J120" s="38"/>
      <c r="K120" s="38"/>
      <c r="L120" s="38"/>
      <c r="IK120" s="38"/>
      <c r="IL120" s="38"/>
      <c r="IM120" s="38"/>
      <c r="IN120" s="38"/>
      <c r="IO120" s="38"/>
      <c r="IP120" s="38"/>
      <c r="IQ120" s="38"/>
      <c r="IR120" s="38"/>
      <c r="IS120" s="38"/>
    </row>
    <row r="121" spans="1:253" s="39" customFormat="1" ht="43.5" customHeight="1">
      <c r="A121" s="80">
        <v>41051100</v>
      </c>
      <c r="B121" s="100" t="s">
        <v>172</v>
      </c>
      <c r="C121" s="36">
        <f t="shared" si="1"/>
        <v>650000</v>
      </c>
      <c r="D121" s="37">
        <f>D122+D123</f>
        <v>650000</v>
      </c>
      <c r="E121" s="37"/>
      <c r="F121" s="37"/>
      <c r="G121" s="121"/>
      <c r="H121" s="38"/>
      <c r="I121" s="38"/>
      <c r="J121" s="38"/>
      <c r="K121" s="38"/>
      <c r="L121" s="38"/>
      <c r="IK121" s="38"/>
      <c r="IL121" s="38"/>
      <c r="IM121" s="38"/>
      <c r="IN121" s="38"/>
      <c r="IO121" s="38"/>
      <c r="IP121" s="38"/>
      <c r="IQ121" s="38"/>
      <c r="IR121" s="38"/>
      <c r="IS121" s="38"/>
    </row>
    <row r="122" spans="1:253" s="39" customFormat="1" ht="56.25" customHeight="1">
      <c r="A122" s="102"/>
      <c r="B122" s="100" t="s">
        <v>175</v>
      </c>
      <c r="C122" s="36">
        <f t="shared" si="1"/>
        <v>233100</v>
      </c>
      <c r="D122" s="37">
        <v>233100</v>
      </c>
      <c r="E122" s="37"/>
      <c r="F122" s="37"/>
      <c r="G122" s="121"/>
      <c r="H122" s="38"/>
      <c r="I122" s="38"/>
      <c r="J122" s="38"/>
      <c r="K122" s="38"/>
      <c r="L122" s="38"/>
      <c r="IK122" s="38"/>
      <c r="IL122" s="38"/>
      <c r="IM122" s="38"/>
      <c r="IN122" s="38"/>
      <c r="IO122" s="38"/>
      <c r="IP122" s="38"/>
      <c r="IQ122" s="38"/>
      <c r="IR122" s="38"/>
      <c r="IS122" s="38"/>
    </row>
    <row r="123" spans="1:253" s="39" customFormat="1" ht="43.5" customHeight="1">
      <c r="A123" s="105"/>
      <c r="B123" s="100" t="s">
        <v>181</v>
      </c>
      <c r="C123" s="36">
        <f t="shared" si="1"/>
        <v>416900</v>
      </c>
      <c r="D123" s="37">
        <v>416900</v>
      </c>
      <c r="E123" s="37"/>
      <c r="F123" s="37"/>
      <c r="G123" s="121"/>
      <c r="H123" s="38"/>
      <c r="I123" s="38"/>
      <c r="J123" s="38"/>
      <c r="K123" s="38"/>
      <c r="L123" s="38"/>
      <c r="IK123" s="38"/>
      <c r="IL123" s="38"/>
      <c r="IM123" s="38"/>
      <c r="IN123" s="38"/>
      <c r="IO123" s="38"/>
      <c r="IP123" s="38"/>
      <c r="IQ123" s="38"/>
      <c r="IR123" s="38"/>
      <c r="IS123" s="38"/>
    </row>
    <row r="124" spans="1:253" s="39" customFormat="1" ht="51.75" customHeight="1">
      <c r="A124" s="104">
        <v>41051200</v>
      </c>
      <c r="B124" s="100" t="s">
        <v>171</v>
      </c>
      <c r="C124" s="36">
        <f t="shared" si="1"/>
        <v>968652</v>
      </c>
      <c r="D124" s="37">
        <v>968652</v>
      </c>
      <c r="E124" s="37"/>
      <c r="F124" s="37"/>
      <c r="G124" s="121"/>
      <c r="H124" s="38"/>
      <c r="I124" s="38"/>
      <c r="J124" s="38"/>
      <c r="K124" s="38"/>
      <c r="L124" s="38"/>
      <c r="IK124" s="38"/>
      <c r="IL124" s="38"/>
      <c r="IM124" s="38"/>
      <c r="IN124" s="38"/>
      <c r="IO124" s="38"/>
      <c r="IP124" s="38"/>
      <c r="IQ124" s="38"/>
      <c r="IR124" s="38"/>
      <c r="IS124" s="38"/>
    </row>
    <row r="125" spans="1:253" s="39" customFormat="1" ht="45.75" customHeight="1">
      <c r="A125" s="80">
        <v>41051500</v>
      </c>
      <c r="B125" s="100" t="s">
        <v>152</v>
      </c>
      <c r="C125" s="36">
        <f>D125+E125</f>
        <v>18042100</v>
      </c>
      <c r="D125" s="37">
        <f>D126+D127+D128+D129</f>
        <v>18042100</v>
      </c>
      <c r="E125" s="37"/>
      <c r="F125" s="37"/>
      <c r="G125" s="121"/>
      <c r="H125" s="38"/>
      <c r="I125" s="38"/>
      <c r="J125" s="38"/>
      <c r="K125" s="38"/>
      <c r="L125" s="38"/>
      <c r="IK125" s="38"/>
      <c r="IL125" s="38"/>
      <c r="IM125" s="38"/>
      <c r="IN125" s="38"/>
      <c r="IO125" s="38"/>
      <c r="IP125" s="38"/>
      <c r="IQ125" s="38"/>
      <c r="IR125" s="38"/>
      <c r="IS125" s="38"/>
    </row>
    <row r="126" spans="1:253" s="39" customFormat="1" ht="47.25" customHeight="1" hidden="1">
      <c r="A126" s="114"/>
      <c r="B126" s="100" t="s">
        <v>155</v>
      </c>
      <c r="C126" s="36">
        <f t="shared" si="1"/>
        <v>0</v>
      </c>
      <c r="D126" s="37">
        <f>510100-510100</f>
        <v>0</v>
      </c>
      <c r="E126" s="37"/>
      <c r="F126" s="37"/>
      <c r="G126" s="121"/>
      <c r="H126" s="38"/>
      <c r="I126" s="38"/>
      <c r="J126" s="38"/>
      <c r="K126" s="38"/>
      <c r="L126" s="38"/>
      <c r="IK126" s="38"/>
      <c r="IL126" s="38"/>
      <c r="IM126" s="38"/>
      <c r="IN126" s="38"/>
      <c r="IO126" s="38"/>
      <c r="IP126" s="38"/>
      <c r="IQ126" s="38"/>
      <c r="IR126" s="38"/>
      <c r="IS126" s="38"/>
    </row>
    <row r="127" spans="1:253" s="39" customFormat="1" ht="65.25" customHeight="1" hidden="1">
      <c r="A127" s="114"/>
      <c r="B127" s="100" t="s">
        <v>153</v>
      </c>
      <c r="C127" s="36">
        <f t="shared" si="1"/>
        <v>0</v>
      </c>
      <c r="D127" s="37">
        <f>651300-651300</f>
        <v>0</v>
      </c>
      <c r="E127" s="37"/>
      <c r="F127" s="37"/>
      <c r="G127" s="121"/>
      <c r="H127" s="38"/>
      <c r="I127" s="38"/>
      <c r="J127" s="38"/>
      <c r="K127" s="38"/>
      <c r="L127" s="38"/>
      <c r="IK127" s="38"/>
      <c r="IL127" s="38"/>
      <c r="IM127" s="38"/>
      <c r="IN127" s="38"/>
      <c r="IO127" s="38"/>
      <c r="IP127" s="38"/>
      <c r="IQ127" s="38"/>
      <c r="IR127" s="38"/>
      <c r="IS127" s="38"/>
    </row>
    <row r="128" spans="1:253" s="39" customFormat="1" ht="35.25" customHeight="1">
      <c r="A128" s="114"/>
      <c r="B128" s="100" t="s">
        <v>154</v>
      </c>
      <c r="C128" s="36">
        <f t="shared" si="1"/>
        <v>10910600</v>
      </c>
      <c r="D128" s="37">
        <v>10910600</v>
      </c>
      <c r="E128" s="37"/>
      <c r="F128" s="37"/>
      <c r="G128" s="121"/>
      <c r="H128" s="38"/>
      <c r="I128" s="38"/>
      <c r="J128" s="38"/>
      <c r="K128" s="38"/>
      <c r="L128" s="38"/>
      <c r="IK128" s="38"/>
      <c r="IL128" s="38"/>
      <c r="IM128" s="38"/>
      <c r="IN128" s="38"/>
      <c r="IO128" s="38"/>
      <c r="IP128" s="38"/>
      <c r="IQ128" s="38"/>
      <c r="IR128" s="38"/>
      <c r="IS128" s="38"/>
    </row>
    <row r="129" spans="1:253" s="39" customFormat="1" ht="30.75" customHeight="1">
      <c r="A129" s="115"/>
      <c r="B129" s="100" t="s">
        <v>156</v>
      </c>
      <c r="C129" s="36">
        <f t="shared" si="1"/>
        <v>7131500</v>
      </c>
      <c r="D129" s="37">
        <v>7131500</v>
      </c>
      <c r="E129" s="37"/>
      <c r="F129" s="37"/>
      <c r="G129" s="121"/>
      <c r="H129" s="38"/>
      <c r="I129" s="38"/>
      <c r="J129" s="38"/>
      <c r="K129" s="38"/>
      <c r="L129" s="38"/>
      <c r="IK129" s="38"/>
      <c r="IL129" s="38"/>
      <c r="IM129" s="38"/>
      <c r="IN129" s="38"/>
      <c r="IO129" s="38"/>
      <c r="IP129" s="38"/>
      <c r="IQ129" s="38"/>
      <c r="IR129" s="38"/>
      <c r="IS129" s="38"/>
    </row>
    <row r="130" spans="1:253" s="39" customFormat="1" ht="48" customHeight="1">
      <c r="A130" s="105">
        <v>41052000</v>
      </c>
      <c r="B130" s="83" t="s">
        <v>157</v>
      </c>
      <c r="C130" s="36">
        <f>D130+E130</f>
        <v>6911500</v>
      </c>
      <c r="D130" s="37">
        <v>6911500</v>
      </c>
      <c r="E130" s="37"/>
      <c r="F130" s="37"/>
      <c r="G130" s="120"/>
      <c r="H130" s="38"/>
      <c r="I130" s="38"/>
      <c r="J130" s="38"/>
      <c r="K130" s="38"/>
      <c r="L130" s="38"/>
      <c r="IK130" s="38"/>
      <c r="IL130" s="38"/>
      <c r="IM130" s="38"/>
      <c r="IN130" s="38"/>
      <c r="IO130" s="38"/>
      <c r="IP130" s="38"/>
      <c r="IQ130" s="38"/>
      <c r="IR130" s="38"/>
      <c r="IS130" s="38"/>
    </row>
    <row r="131" spans="1:253" s="39" customFormat="1" ht="190.5" customHeight="1">
      <c r="A131" s="105">
        <v>41052900</v>
      </c>
      <c r="B131" s="83" t="s">
        <v>189</v>
      </c>
      <c r="C131" s="36"/>
      <c r="D131" s="37"/>
      <c r="E131" s="116">
        <v>13705000</v>
      </c>
      <c r="F131" s="37"/>
      <c r="G131" s="120"/>
      <c r="H131" s="38"/>
      <c r="I131" s="38"/>
      <c r="J131" s="38"/>
      <c r="K131" s="38"/>
      <c r="L131" s="38"/>
      <c r="IK131" s="38"/>
      <c r="IL131" s="38"/>
      <c r="IM131" s="38"/>
      <c r="IN131" s="38"/>
      <c r="IO131" s="38"/>
      <c r="IP131" s="38"/>
      <c r="IQ131" s="38"/>
      <c r="IR131" s="38"/>
      <c r="IS131" s="38"/>
    </row>
    <row r="132" spans="1:253" s="39" customFormat="1" ht="45.75" customHeight="1">
      <c r="A132" s="80">
        <v>41053300</v>
      </c>
      <c r="B132" s="83" t="s">
        <v>166</v>
      </c>
      <c r="C132" s="36">
        <f>D132+E132</f>
        <v>209730</v>
      </c>
      <c r="D132" s="37">
        <f>22500+53810+55000+57900+17520+3000</f>
        <v>209730</v>
      </c>
      <c r="E132" s="37"/>
      <c r="F132" s="37"/>
      <c r="G132" s="120"/>
      <c r="H132" s="38"/>
      <c r="I132" s="38"/>
      <c r="J132" s="38"/>
      <c r="K132" s="38"/>
      <c r="L132" s="38"/>
      <c r="IK132" s="38"/>
      <c r="IL132" s="38"/>
      <c r="IM132" s="38"/>
      <c r="IN132" s="38"/>
      <c r="IO132" s="38"/>
      <c r="IP132" s="38"/>
      <c r="IQ132" s="38"/>
      <c r="IR132" s="38"/>
      <c r="IS132" s="38"/>
    </row>
    <row r="133" spans="1:253" s="39" customFormat="1" ht="19.5" customHeight="1">
      <c r="A133" s="102">
        <v>41053900</v>
      </c>
      <c r="B133" s="83" t="s">
        <v>158</v>
      </c>
      <c r="C133" s="36">
        <f>D133+E133</f>
        <v>5605942.890000001</v>
      </c>
      <c r="D133" s="37">
        <f>D134</f>
        <v>5105942.890000001</v>
      </c>
      <c r="E133" s="37">
        <f>E134+E147</f>
        <v>500000</v>
      </c>
      <c r="F133" s="37">
        <f>E133</f>
        <v>500000</v>
      </c>
      <c r="G133" s="120"/>
      <c r="H133" s="38"/>
      <c r="I133" s="38"/>
      <c r="J133" s="38"/>
      <c r="K133" s="38"/>
      <c r="L133" s="38"/>
      <c r="IK133" s="38"/>
      <c r="IL133" s="38"/>
      <c r="IM133" s="38"/>
      <c r="IN133" s="38"/>
      <c r="IO133" s="38"/>
      <c r="IP133" s="38"/>
      <c r="IQ133" s="38"/>
      <c r="IR133" s="38"/>
      <c r="IS133" s="38"/>
    </row>
    <row r="134" spans="1:253" s="39" customFormat="1" ht="19.5" customHeight="1">
      <c r="A134" s="102"/>
      <c r="B134" s="100" t="s">
        <v>177</v>
      </c>
      <c r="C134" s="36">
        <f>D134+E134</f>
        <v>5355942.890000001</v>
      </c>
      <c r="D134" s="37">
        <f>D135+D136+D137+D138+D139+D140+D141+D142+D143+D144+D145</f>
        <v>5105942.890000001</v>
      </c>
      <c r="E134" s="37">
        <f>E146</f>
        <v>250000</v>
      </c>
      <c r="F134" s="37">
        <f>E134</f>
        <v>250000</v>
      </c>
      <c r="G134" s="120"/>
      <c r="H134" s="38"/>
      <c r="I134" s="38"/>
      <c r="J134" s="38"/>
      <c r="K134" s="38"/>
      <c r="L134" s="38"/>
      <c r="IK134" s="38"/>
      <c r="IL134" s="38"/>
      <c r="IM134" s="38"/>
      <c r="IN134" s="38"/>
      <c r="IO134" s="38"/>
      <c r="IP134" s="38"/>
      <c r="IQ134" s="38"/>
      <c r="IR134" s="38"/>
      <c r="IS134" s="38"/>
    </row>
    <row r="135" spans="1:253" s="39" customFormat="1" ht="92.25" customHeight="1">
      <c r="A135" s="104"/>
      <c r="B135" s="100" t="s">
        <v>178</v>
      </c>
      <c r="C135" s="36">
        <f aca="true" t="shared" si="2" ref="C135:C142">D135</f>
        <v>564237.3400000001</v>
      </c>
      <c r="D135" s="37">
        <f>72900+491337.34</f>
        <v>564237.3400000001</v>
      </c>
      <c r="E135" s="37"/>
      <c r="F135" s="37"/>
      <c r="G135" s="120"/>
      <c r="H135" s="38"/>
      <c r="I135" s="38"/>
      <c r="J135" s="38"/>
      <c r="K135" s="38"/>
      <c r="L135" s="38"/>
      <c r="IK135" s="38"/>
      <c r="IL135" s="38"/>
      <c r="IM135" s="38"/>
      <c r="IN135" s="38"/>
      <c r="IO135" s="38"/>
      <c r="IP135" s="38"/>
      <c r="IQ135" s="38"/>
      <c r="IR135" s="38"/>
      <c r="IS135" s="38"/>
    </row>
    <row r="136" spans="1:253" s="39" customFormat="1" ht="30">
      <c r="A136" s="104"/>
      <c r="B136" s="100" t="s">
        <v>179</v>
      </c>
      <c r="C136" s="36">
        <f t="shared" si="2"/>
        <v>279276.55</v>
      </c>
      <c r="D136" s="37">
        <f>28300+250976.55</f>
        <v>279276.55</v>
      </c>
      <c r="E136" s="37"/>
      <c r="F136" s="37"/>
      <c r="G136" s="120"/>
      <c r="H136" s="38"/>
      <c r="I136" s="38"/>
      <c r="J136" s="38"/>
      <c r="K136" s="38"/>
      <c r="L136" s="38"/>
      <c r="IK136" s="38"/>
      <c r="IL136" s="38"/>
      <c r="IM136" s="38"/>
      <c r="IN136" s="38"/>
      <c r="IO136" s="38"/>
      <c r="IP136" s="38"/>
      <c r="IQ136" s="38"/>
      <c r="IR136" s="38"/>
      <c r="IS136" s="38"/>
    </row>
    <row r="137" spans="1:253" s="39" customFormat="1" ht="60">
      <c r="A137" s="105"/>
      <c r="B137" s="100" t="s">
        <v>159</v>
      </c>
      <c r="C137" s="36">
        <f t="shared" si="2"/>
        <v>331700</v>
      </c>
      <c r="D137" s="37">
        <f>346100-14400</f>
        <v>331700</v>
      </c>
      <c r="E137" s="37"/>
      <c r="F137" s="37"/>
      <c r="G137" s="120"/>
      <c r="H137" s="38"/>
      <c r="I137" s="38"/>
      <c r="J137" s="38"/>
      <c r="K137" s="38"/>
      <c r="L137" s="38"/>
      <c r="IK137" s="38"/>
      <c r="IL137" s="38"/>
      <c r="IM137" s="38"/>
      <c r="IN137" s="38"/>
      <c r="IO137" s="38"/>
      <c r="IP137" s="38"/>
      <c r="IQ137" s="38"/>
      <c r="IR137" s="38"/>
      <c r="IS137" s="38"/>
    </row>
    <row r="138" spans="1:253" s="39" customFormat="1" ht="15">
      <c r="A138" s="102"/>
      <c r="B138" s="100" t="s">
        <v>160</v>
      </c>
      <c r="C138" s="36">
        <f t="shared" si="2"/>
        <v>840</v>
      </c>
      <c r="D138" s="37">
        <v>840</v>
      </c>
      <c r="E138" s="37"/>
      <c r="F138" s="37"/>
      <c r="G138" s="120"/>
      <c r="H138" s="38"/>
      <c r="I138" s="38"/>
      <c r="J138" s="38"/>
      <c r="K138" s="38"/>
      <c r="L138" s="38"/>
      <c r="IK138" s="38"/>
      <c r="IL138" s="38"/>
      <c r="IM138" s="38"/>
      <c r="IN138" s="38"/>
      <c r="IO138" s="38"/>
      <c r="IP138" s="38"/>
      <c r="IQ138" s="38"/>
      <c r="IR138" s="38"/>
      <c r="IS138" s="38"/>
    </row>
    <row r="139" spans="1:253" s="39" customFormat="1" ht="30">
      <c r="A139" s="104"/>
      <c r="B139" s="100" t="s">
        <v>161</v>
      </c>
      <c r="C139" s="36">
        <f t="shared" si="2"/>
        <v>625100</v>
      </c>
      <c r="D139" s="37">
        <v>625100</v>
      </c>
      <c r="E139" s="37"/>
      <c r="F139" s="37"/>
      <c r="G139" s="120"/>
      <c r="H139" s="38"/>
      <c r="I139" s="38"/>
      <c r="J139" s="38"/>
      <c r="K139" s="38"/>
      <c r="L139" s="38"/>
      <c r="IK139" s="38"/>
      <c r="IL139" s="38"/>
      <c r="IM139" s="38"/>
      <c r="IN139" s="38"/>
      <c r="IO139" s="38"/>
      <c r="IP139" s="38"/>
      <c r="IQ139" s="38"/>
      <c r="IR139" s="38"/>
      <c r="IS139" s="38"/>
    </row>
    <row r="140" spans="1:253" s="39" customFormat="1" ht="15">
      <c r="A140" s="104"/>
      <c r="B140" s="100" t="s">
        <v>162</v>
      </c>
      <c r="C140" s="36">
        <f t="shared" si="2"/>
        <v>200700</v>
      </c>
      <c r="D140" s="37">
        <v>200700</v>
      </c>
      <c r="E140" s="37"/>
      <c r="F140" s="37"/>
      <c r="G140" s="120"/>
      <c r="H140" s="38"/>
      <c r="I140" s="38"/>
      <c r="J140" s="38"/>
      <c r="K140" s="38"/>
      <c r="L140" s="38"/>
      <c r="IK140" s="38"/>
      <c r="IL140" s="38"/>
      <c r="IM140" s="38"/>
      <c r="IN140" s="38"/>
      <c r="IO140" s="38"/>
      <c r="IP140" s="38"/>
      <c r="IQ140" s="38"/>
      <c r="IR140" s="38"/>
      <c r="IS140" s="38"/>
    </row>
    <row r="141" spans="1:253" s="39" customFormat="1" ht="45">
      <c r="A141" s="104"/>
      <c r="B141" s="100" t="s">
        <v>163</v>
      </c>
      <c r="C141" s="36">
        <f t="shared" si="2"/>
        <v>188024</v>
      </c>
      <c r="D141" s="37">
        <v>188024</v>
      </c>
      <c r="E141" s="37"/>
      <c r="F141" s="37"/>
      <c r="G141" s="120"/>
      <c r="H141" s="38"/>
      <c r="I141" s="38"/>
      <c r="J141" s="38"/>
      <c r="K141" s="38"/>
      <c r="L141" s="38"/>
      <c r="IK141" s="38"/>
      <c r="IL141" s="38"/>
      <c r="IM141" s="38"/>
      <c r="IN141" s="38"/>
      <c r="IO141" s="38"/>
      <c r="IP141" s="38"/>
      <c r="IQ141" s="38"/>
      <c r="IR141" s="38"/>
      <c r="IS141" s="38"/>
    </row>
    <row r="142" spans="1:253" s="39" customFormat="1" ht="45">
      <c r="A142" s="104"/>
      <c r="B142" s="100" t="s">
        <v>164</v>
      </c>
      <c r="C142" s="36">
        <f t="shared" si="2"/>
        <v>55000</v>
      </c>
      <c r="D142" s="37">
        <v>55000</v>
      </c>
      <c r="E142" s="37"/>
      <c r="F142" s="37"/>
      <c r="G142" s="121"/>
      <c r="H142" s="38"/>
      <c r="I142" s="38"/>
      <c r="J142" s="38"/>
      <c r="K142" s="38"/>
      <c r="L142" s="38"/>
      <c r="IK142" s="38"/>
      <c r="IL142" s="38"/>
      <c r="IM142" s="38"/>
      <c r="IN142" s="38"/>
      <c r="IO142" s="38"/>
      <c r="IP142" s="38"/>
      <c r="IQ142" s="38"/>
      <c r="IR142" s="38"/>
      <c r="IS142" s="38"/>
    </row>
    <row r="143" spans="1:253" s="39" customFormat="1" ht="57.75" customHeight="1">
      <c r="A143" s="99"/>
      <c r="B143" s="100" t="s">
        <v>153</v>
      </c>
      <c r="C143" s="36">
        <f aca="true" t="shared" si="3" ref="C143:C148">D143+E143</f>
        <v>651300</v>
      </c>
      <c r="D143" s="37">
        <f>651300</f>
        <v>651300</v>
      </c>
      <c r="E143" s="37"/>
      <c r="F143" s="37"/>
      <c r="G143" s="121"/>
      <c r="H143" s="38"/>
      <c r="I143" s="38"/>
      <c r="J143" s="38"/>
      <c r="K143" s="38"/>
      <c r="L143" s="38"/>
      <c r="IK143" s="38"/>
      <c r="IL143" s="38"/>
      <c r="IM143" s="38"/>
      <c r="IN143" s="38"/>
      <c r="IO143" s="38"/>
      <c r="IP143" s="38"/>
      <c r="IQ143" s="38"/>
      <c r="IR143" s="38"/>
      <c r="IS143" s="38"/>
    </row>
    <row r="144" spans="1:253" s="39" customFormat="1" ht="42.75" customHeight="1">
      <c r="A144" s="99"/>
      <c r="B144" s="100" t="s">
        <v>155</v>
      </c>
      <c r="C144" s="36">
        <f t="shared" si="3"/>
        <v>510100</v>
      </c>
      <c r="D144" s="37">
        <f>510100</f>
        <v>510100</v>
      </c>
      <c r="E144" s="37"/>
      <c r="F144" s="37"/>
      <c r="G144" s="121"/>
      <c r="H144" s="38"/>
      <c r="I144" s="38"/>
      <c r="J144" s="38"/>
      <c r="K144" s="38"/>
      <c r="L144" s="38"/>
      <c r="IK144" s="38"/>
      <c r="IL144" s="38"/>
      <c r="IM144" s="38"/>
      <c r="IN144" s="38"/>
      <c r="IO144" s="38"/>
      <c r="IP144" s="38"/>
      <c r="IQ144" s="38"/>
      <c r="IR144" s="38"/>
      <c r="IS144" s="38"/>
    </row>
    <row r="145" spans="1:253" s="39" customFormat="1" ht="65.25" customHeight="1">
      <c r="A145" s="99"/>
      <c r="B145" s="100" t="s">
        <v>173</v>
      </c>
      <c r="C145" s="36">
        <f t="shared" si="3"/>
        <v>1699665</v>
      </c>
      <c r="D145" s="37">
        <v>1699665</v>
      </c>
      <c r="E145" s="37"/>
      <c r="F145" s="37"/>
      <c r="G145" s="121"/>
      <c r="H145" s="38"/>
      <c r="I145" s="38"/>
      <c r="J145" s="38"/>
      <c r="K145" s="38"/>
      <c r="L145" s="38"/>
      <c r="IK145" s="38"/>
      <c r="IL145" s="38"/>
      <c r="IM145" s="38"/>
      <c r="IN145" s="38"/>
      <c r="IO145" s="38"/>
      <c r="IP145" s="38"/>
      <c r="IQ145" s="38"/>
      <c r="IR145" s="38"/>
      <c r="IS145" s="38"/>
    </row>
    <row r="146" spans="1:253" s="39" customFormat="1" ht="23.25" customHeight="1">
      <c r="A146" s="99"/>
      <c r="B146" s="110" t="s">
        <v>174</v>
      </c>
      <c r="C146" s="111">
        <f t="shared" si="3"/>
        <v>250000</v>
      </c>
      <c r="D146" s="108"/>
      <c r="E146" s="108">
        <v>250000</v>
      </c>
      <c r="F146" s="108">
        <v>250000</v>
      </c>
      <c r="G146" s="121"/>
      <c r="H146" s="38"/>
      <c r="I146" s="38"/>
      <c r="J146" s="38"/>
      <c r="K146" s="38"/>
      <c r="L146" s="38"/>
      <c r="IK146" s="38"/>
      <c r="IL146" s="38"/>
      <c r="IM146" s="38"/>
      <c r="IN146" s="38"/>
      <c r="IO146" s="38"/>
      <c r="IP146" s="38"/>
      <c r="IQ146" s="38"/>
      <c r="IR146" s="38"/>
      <c r="IS146" s="38"/>
    </row>
    <row r="147" spans="1:253" s="39" customFormat="1" ht="33" customHeight="1">
      <c r="A147" s="99"/>
      <c r="B147" s="110" t="s">
        <v>182</v>
      </c>
      <c r="C147" s="111">
        <f t="shared" si="3"/>
        <v>250000</v>
      </c>
      <c r="D147" s="108"/>
      <c r="E147" s="108">
        <f>E148</f>
        <v>250000</v>
      </c>
      <c r="F147" s="108">
        <f>F148</f>
        <v>250000</v>
      </c>
      <c r="G147" s="121"/>
      <c r="H147" s="38"/>
      <c r="I147" s="38"/>
      <c r="J147" s="38"/>
      <c r="K147" s="38"/>
      <c r="L147" s="38"/>
      <c r="IK147" s="38"/>
      <c r="IL147" s="38"/>
      <c r="IM147" s="38"/>
      <c r="IN147" s="38"/>
      <c r="IO147" s="38"/>
      <c r="IP147" s="38"/>
      <c r="IQ147" s="38"/>
      <c r="IR147" s="38"/>
      <c r="IS147" s="38"/>
    </row>
    <row r="148" spans="1:253" s="39" customFormat="1" ht="48" customHeight="1">
      <c r="A148" s="118"/>
      <c r="B148" s="110" t="s">
        <v>180</v>
      </c>
      <c r="C148" s="111">
        <f t="shared" si="3"/>
        <v>250000</v>
      </c>
      <c r="D148" s="108"/>
      <c r="E148" s="108">
        <v>250000</v>
      </c>
      <c r="F148" s="108">
        <v>250000</v>
      </c>
      <c r="G148" s="121"/>
      <c r="H148" s="38"/>
      <c r="I148" s="38"/>
      <c r="J148" s="38"/>
      <c r="K148" s="38"/>
      <c r="L148" s="38"/>
      <c r="IK148" s="38"/>
      <c r="IL148" s="38"/>
      <c r="IM148" s="38"/>
      <c r="IN148" s="38"/>
      <c r="IO148" s="38"/>
      <c r="IP148" s="38"/>
      <c r="IQ148" s="38"/>
      <c r="IR148" s="38"/>
      <c r="IS148" s="38"/>
    </row>
    <row r="149" spans="1:253" s="39" customFormat="1" ht="59.25" customHeight="1">
      <c r="A149" s="105">
        <v>41054100</v>
      </c>
      <c r="B149" s="83" t="s">
        <v>176</v>
      </c>
      <c r="C149" s="36">
        <f>D149+E149</f>
        <v>211702.2</v>
      </c>
      <c r="D149" s="37">
        <v>211702.2</v>
      </c>
      <c r="E149" s="37"/>
      <c r="F149" s="37"/>
      <c r="G149" s="121"/>
      <c r="H149" s="38"/>
      <c r="I149" s="38"/>
      <c r="J149" s="38"/>
      <c r="K149" s="38"/>
      <c r="L149" s="38"/>
      <c r="IK149" s="38"/>
      <c r="IL149" s="38"/>
      <c r="IM149" s="38"/>
      <c r="IN149" s="38"/>
      <c r="IO149" s="38"/>
      <c r="IP149" s="38"/>
      <c r="IQ149" s="38"/>
      <c r="IR149" s="38"/>
      <c r="IS149" s="38"/>
    </row>
    <row r="150" spans="1:253" s="76" customFormat="1" ht="15" customHeight="1">
      <c r="A150" s="103">
        <v>50000000</v>
      </c>
      <c r="B150" s="106" t="s">
        <v>10</v>
      </c>
      <c r="C150" s="107">
        <f t="shared" si="1"/>
        <v>1284946</v>
      </c>
      <c r="D150" s="108"/>
      <c r="E150" s="109">
        <f>E151</f>
        <v>1284946</v>
      </c>
      <c r="F150" s="74"/>
      <c r="G150" s="121"/>
      <c r="H150" s="75"/>
      <c r="I150" s="75"/>
      <c r="J150" s="75"/>
      <c r="K150" s="75"/>
      <c r="L150" s="75"/>
      <c r="IK150" s="75"/>
      <c r="IL150" s="75"/>
      <c r="IM150" s="75"/>
      <c r="IN150" s="75"/>
      <c r="IO150" s="75"/>
      <c r="IP150" s="75"/>
      <c r="IQ150" s="75"/>
      <c r="IR150" s="75"/>
      <c r="IS150" s="75"/>
    </row>
    <row r="151" spans="1:253" s="76" customFormat="1" ht="18.75" customHeight="1">
      <c r="A151" s="77" t="s">
        <v>122</v>
      </c>
      <c r="B151" s="71" t="s">
        <v>123</v>
      </c>
      <c r="C151" s="72">
        <f t="shared" si="1"/>
        <v>1284946</v>
      </c>
      <c r="D151" s="78"/>
      <c r="E151" s="79">
        <f>E152</f>
        <v>1284946</v>
      </c>
      <c r="F151" s="78"/>
      <c r="G151" s="121"/>
      <c r="H151" s="75"/>
      <c r="I151" s="75"/>
      <c r="J151" s="75"/>
      <c r="K151" s="75"/>
      <c r="L151" s="75"/>
      <c r="IK151" s="75"/>
      <c r="IL151" s="75"/>
      <c r="IM151" s="75"/>
      <c r="IN151" s="75"/>
      <c r="IO151" s="75"/>
      <c r="IP151" s="75"/>
      <c r="IQ151" s="75"/>
      <c r="IR151" s="75"/>
      <c r="IS151" s="75"/>
    </row>
    <row r="152" spans="1:253" s="76" customFormat="1" ht="48" customHeight="1">
      <c r="A152" s="80">
        <v>50110000</v>
      </c>
      <c r="B152" s="81" t="s">
        <v>124</v>
      </c>
      <c r="C152" s="36">
        <f t="shared" si="1"/>
        <v>1284946</v>
      </c>
      <c r="D152" s="82"/>
      <c r="E152" s="37">
        <v>1284946</v>
      </c>
      <c r="F152" s="82"/>
      <c r="G152" s="122"/>
      <c r="H152" s="75"/>
      <c r="I152" s="75"/>
      <c r="J152" s="75"/>
      <c r="K152" s="75"/>
      <c r="L152" s="75"/>
      <c r="IK152" s="75"/>
      <c r="IL152" s="75"/>
      <c r="IM152" s="75"/>
      <c r="IN152" s="75"/>
      <c r="IO152" s="75"/>
      <c r="IP152" s="75"/>
      <c r="IQ152" s="75"/>
      <c r="IR152" s="75"/>
      <c r="IS152" s="75"/>
    </row>
    <row r="153" spans="1:253" s="31" customFormat="1" ht="15.75">
      <c r="A153" s="66"/>
      <c r="B153" s="67" t="s">
        <v>21</v>
      </c>
      <c r="C153" s="68">
        <f>C12+C58+C99+C150+C108</f>
        <v>3324470939.09</v>
      </c>
      <c r="D153" s="69">
        <f>D12+D58+D99+D108</f>
        <v>3231764901.09</v>
      </c>
      <c r="E153" s="69">
        <f>E12+E58+E99+E151+E108</f>
        <v>92706038</v>
      </c>
      <c r="F153" s="69">
        <f>F12+F58+F99+F108</f>
        <v>3750000</v>
      </c>
      <c r="G153" s="122"/>
      <c r="H153" s="29"/>
      <c r="I153" s="29"/>
      <c r="J153" s="30"/>
      <c r="K153" s="30"/>
      <c r="L153" s="30"/>
      <c r="IK153" s="30"/>
      <c r="IL153" s="30"/>
      <c r="IM153" s="30"/>
      <c r="IN153" s="30"/>
      <c r="IO153" s="30"/>
      <c r="IP153" s="30"/>
      <c r="IQ153" s="30"/>
      <c r="IR153" s="30"/>
      <c r="IS153" s="30"/>
    </row>
    <row r="154" spans="1:253" s="31" customFormat="1" ht="15.75">
      <c r="A154" s="47"/>
      <c r="B154" s="48"/>
      <c r="C154" s="49"/>
      <c r="D154" s="50"/>
      <c r="E154" s="50"/>
      <c r="F154" s="50"/>
      <c r="G154" s="122"/>
      <c r="H154" s="29"/>
      <c r="I154" s="29"/>
      <c r="J154" s="30"/>
      <c r="K154" s="30"/>
      <c r="L154" s="30"/>
      <c r="IK154" s="30"/>
      <c r="IL154" s="30"/>
      <c r="IM154" s="30"/>
      <c r="IN154" s="30"/>
      <c r="IO154" s="30"/>
      <c r="IP154" s="30"/>
      <c r="IQ154" s="30"/>
      <c r="IR154" s="30"/>
      <c r="IS154" s="30"/>
    </row>
    <row r="155" spans="1:253" s="31" customFormat="1" ht="15.75">
      <c r="A155" s="47"/>
      <c r="B155" s="48"/>
      <c r="C155" s="49"/>
      <c r="D155" s="50"/>
      <c r="E155" s="50"/>
      <c r="F155" s="50"/>
      <c r="G155" s="122"/>
      <c r="H155" s="29"/>
      <c r="I155" s="29"/>
      <c r="J155" s="30"/>
      <c r="K155" s="30"/>
      <c r="L155" s="30"/>
      <c r="IK155" s="30"/>
      <c r="IL155" s="30"/>
      <c r="IM155" s="30"/>
      <c r="IN155" s="30"/>
      <c r="IO155" s="30"/>
      <c r="IP155" s="30"/>
      <c r="IQ155" s="30"/>
      <c r="IR155" s="30"/>
      <c r="IS155" s="30"/>
    </row>
    <row r="156" spans="1:253" s="31" customFormat="1" ht="15.75">
      <c r="A156" s="47"/>
      <c r="B156" s="48"/>
      <c r="C156" s="49"/>
      <c r="D156" s="50"/>
      <c r="E156" s="50"/>
      <c r="F156" s="50"/>
      <c r="G156" s="122"/>
      <c r="H156" s="29"/>
      <c r="I156" s="29"/>
      <c r="J156" s="30"/>
      <c r="K156" s="30"/>
      <c r="L156" s="30"/>
      <c r="IK156" s="30"/>
      <c r="IL156" s="30"/>
      <c r="IM156" s="30"/>
      <c r="IN156" s="30"/>
      <c r="IO156" s="30"/>
      <c r="IP156" s="30"/>
      <c r="IQ156" s="30"/>
      <c r="IR156" s="30"/>
      <c r="IS156" s="30"/>
    </row>
    <row r="157" spans="1:253" s="31" customFormat="1" ht="15.75">
      <c r="A157" s="47"/>
      <c r="B157" s="48"/>
      <c r="C157" s="49"/>
      <c r="D157" s="50"/>
      <c r="E157" s="50"/>
      <c r="F157" s="50"/>
      <c r="G157" s="122"/>
      <c r="H157" s="29"/>
      <c r="I157" s="29"/>
      <c r="J157" s="30"/>
      <c r="K157" s="30"/>
      <c r="L157" s="30"/>
      <c r="IK157" s="30"/>
      <c r="IL157" s="30"/>
      <c r="IM157" s="30"/>
      <c r="IN157" s="30"/>
      <c r="IO157" s="30"/>
      <c r="IP157" s="30"/>
      <c r="IQ157" s="30"/>
      <c r="IR157" s="30"/>
      <c r="IS157" s="30"/>
    </row>
    <row r="158" spans="1:253" s="44" customFormat="1" ht="18.75" customHeight="1">
      <c r="A158" s="44" t="s">
        <v>190</v>
      </c>
      <c r="B158" s="45"/>
      <c r="C158" s="45"/>
      <c r="D158" s="45"/>
      <c r="E158" s="45" t="s">
        <v>191</v>
      </c>
      <c r="F158" s="45"/>
      <c r="G158" s="122"/>
      <c r="H158" s="45"/>
      <c r="I158" s="45"/>
      <c r="J158" s="45"/>
      <c r="K158" s="45"/>
      <c r="L158" s="45"/>
      <c r="IK158" s="45"/>
      <c r="IL158" s="45"/>
      <c r="IM158" s="45"/>
      <c r="IN158" s="45"/>
      <c r="IO158" s="45"/>
      <c r="IP158" s="45"/>
      <c r="IQ158" s="45"/>
      <c r="IR158" s="45"/>
      <c r="IS158" s="45"/>
    </row>
    <row r="159" spans="2:253" s="44" customFormat="1" ht="18.75" customHeight="1">
      <c r="B159" s="45"/>
      <c r="C159" s="45"/>
      <c r="D159" s="45"/>
      <c r="E159" s="45"/>
      <c r="F159" s="45"/>
      <c r="G159" s="122"/>
      <c r="H159" s="45"/>
      <c r="I159" s="45"/>
      <c r="J159" s="45"/>
      <c r="K159" s="45"/>
      <c r="L159" s="45"/>
      <c r="IK159" s="45"/>
      <c r="IL159" s="45"/>
      <c r="IM159" s="45"/>
      <c r="IN159" s="45"/>
      <c r="IO159" s="45"/>
      <c r="IP159" s="45"/>
      <c r="IQ159" s="45"/>
      <c r="IR159" s="45"/>
      <c r="IS159" s="45"/>
    </row>
    <row r="160" spans="2:253" s="32" customFormat="1" ht="18.75" customHeight="1">
      <c r="B160" s="33"/>
      <c r="C160" s="33"/>
      <c r="D160" s="33"/>
      <c r="E160" s="33"/>
      <c r="F160" s="33"/>
      <c r="G160" s="122"/>
      <c r="H160" s="33"/>
      <c r="I160" s="33"/>
      <c r="J160" s="33"/>
      <c r="K160" s="33"/>
      <c r="L160" s="33"/>
      <c r="IK160" s="33"/>
      <c r="IL160" s="33"/>
      <c r="IM160" s="33"/>
      <c r="IN160" s="33"/>
      <c r="IO160" s="33"/>
      <c r="IP160" s="33"/>
      <c r="IQ160" s="33"/>
      <c r="IR160" s="33"/>
      <c r="IS160" s="33"/>
    </row>
    <row r="161" spans="1:253" s="46" customFormat="1" ht="17.25" customHeight="1">
      <c r="A161" s="43" t="s">
        <v>187</v>
      </c>
      <c r="B161" s="43"/>
      <c r="C161" s="43"/>
      <c r="D161" s="43"/>
      <c r="E161" s="43"/>
      <c r="F161" s="43"/>
      <c r="G161" s="122"/>
      <c r="H161" s="43"/>
      <c r="I161" s="43"/>
      <c r="J161" s="43"/>
      <c r="K161" s="43"/>
      <c r="L161" s="43"/>
      <c r="IK161" s="43"/>
      <c r="IL161" s="43"/>
      <c r="IM161" s="43"/>
      <c r="IN161" s="43"/>
      <c r="IO161" s="43"/>
      <c r="IP161" s="43"/>
      <c r="IQ161" s="43"/>
      <c r="IR161" s="43"/>
      <c r="IS161" s="43"/>
    </row>
    <row r="162" spans="1:253" s="46" customFormat="1" ht="17.25" customHeight="1">
      <c r="A162" s="43"/>
      <c r="B162" s="43"/>
      <c r="C162" s="43"/>
      <c r="D162" s="43"/>
      <c r="E162" s="43"/>
      <c r="F162" s="43"/>
      <c r="G162" s="122"/>
      <c r="H162" s="43"/>
      <c r="I162" s="43"/>
      <c r="J162" s="43"/>
      <c r="K162" s="43"/>
      <c r="L162" s="43"/>
      <c r="IK162" s="43"/>
      <c r="IL162" s="43"/>
      <c r="IM162" s="43"/>
      <c r="IN162" s="43"/>
      <c r="IO162" s="43"/>
      <c r="IP162" s="43"/>
      <c r="IQ162" s="43"/>
      <c r="IR162" s="43"/>
      <c r="IS162" s="43"/>
    </row>
    <row r="163" spans="1:253" s="46" customFormat="1" ht="17.25" customHeight="1">
      <c r="A163" s="43"/>
      <c r="B163" s="43" t="s">
        <v>188</v>
      </c>
      <c r="C163" s="43"/>
      <c r="D163" s="43"/>
      <c r="E163" s="43"/>
      <c r="F163" s="43"/>
      <c r="G163" s="122"/>
      <c r="H163" s="43"/>
      <c r="I163" s="43"/>
      <c r="J163" s="43"/>
      <c r="K163" s="43"/>
      <c r="L163" s="43"/>
      <c r="IK163" s="43"/>
      <c r="IL163" s="43"/>
      <c r="IM163" s="43"/>
      <c r="IN163" s="43"/>
      <c r="IO163" s="43"/>
      <c r="IP163" s="43"/>
      <c r="IQ163" s="43"/>
      <c r="IR163" s="43"/>
      <c r="IS163" s="43"/>
    </row>
    <row r="164" spans="1:253" s="35" customFormat="1" ht="20.25" customHeight="1">
      <c r="A164" s="1"/>
      <c r="B164" s="34"/>
      <c r="C164" s="34"/>
      <c r="D164" s="34"/>
      <c r="E164" s="34"/>
      <c r="F164" s="34"/>
      <c r="G164" s="113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20.25" customHeight="1">
      <c r="A165" s="1"/>
      <c r="B165" s="34"/>
      <c r="C165" s="128">
        <f>C108-C114-C133-C132+2418119.9+3831826.09+2580363.05</f>
        <v>1654512363.24</v>
      </c>
      <c r="D165" s="34"/>
      <c r="E165" s="34"/>
      <c r="F165" s="34"/>
      <c r="G165" s="113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20.25" customHeight="1">
      <c r="A166" s="1"/>
      <c r="B166" s="34"/>
      <c r="C166" s="128">
        <v>1654512363.24</v>
      </c>
      <c r="D166" s="34"/>
      <c r="E166" s="34"/>
      <c r="F166" s="34"/>
      <c r="G166" s="113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spans="1:253" s="35" customFormat="1" ht="20.25" customHeight="1">
      <c r="A167" s="1"/>
      <c r="B167" s="34"/>
      <c r="C167" s="53">
        <f>C165-C166</f>
        <v>0</v>
      </c>
      <c r="D167" s="34"/>
      <c r="E167" s="34"/>
      <c r="F167" s="34"/>
      <c r="G167" s="113"/>
      <c r="H167" s="34"/>
      <c r="I167" s="34"/>
      <c r="J167" s="34"/>
      <c r="K167" s="34"/>
      <c r="L167" s="34"/>
      <c r="IK167" s="34"/>
      <c r="IL167" s="34"/>
      <c r="IM167" s="34"/>
      <c r="IN167" s="34"/>
      <c r="IO167" s="34"/>
      <c r="IP167" s="34"/>
      <c r="IQ167" s="34"/>
      <c r="IR167" s="34"/>
      <c r="IS167" s="34"/>
    </row>
    <row r="168" spans="3:7" ht="15" customHeight="1">
      <c r="C168" s="128">
        <f>3831826.09</f>
        <v>3831826.09</v>
      </c>
      <c r="G168" s="113"/>
    </row>
    <row r="169" spans="3:7" ht="15" customHeight="1">
      <c r="C169" s="128">
        <f>2418119.9</f>
        <v>2418119.9</v>
      </c>
      <c r="G169" s="113"/>
    </row>
    <row r="170" spans="3:7" ht="15" customHeight="1">
      <c r="C170" s="128">
        <v>2580363.05</v>
      </c>
      <c r="G170" s="113"/>
    </row>
    <row r="171" spans="3:7" ht="15" customHeight="1">
      <c r="C171" s="128">
        <f>C167+C169+C168+C170</f>
        <v>8830309.04</v>
      </c>
      <c r="G171" s="113"/>
    </row>
    <row r="172" ht="15" customHeight="1">
      <c r="G172" s="113"/>
    </row>
    <row r="173" ht="15" customHeight="1">
      <c r="G173" s="113"/>
    </row>
    <row r="174" ht="15" customHeight="1">
      <c r="G174" s="113"/>
    </row>
    <row r="175" ht="15" customHeight="1">
      <c r="G175" s="113"/>
    </row>
    <row r="176" ht="15" customHeight="1">
      <c r="G176" s="113"/>
    </row>
    <row r="177" ht="15" customHeight="1">
      <c r="G177" s="113"/>
    </row>
    <row r="178" ht="15" customHeight="1">
      <c r="G178" s="113"/>
    </row>
    <row r="179" ht="15">
      <c r="G179" s="113"/>
    </row>
    <row r="180" ht="15">
      <c r="G180" s="113"/>
    </row>
    <row r="181" ht="15">
      <c r="G181" s="113"/>
    </row>
    <row r="182" ht="15">
      <c r="G182" s="113"/>
    </row>
    <row r="183" ht="15">
      <c r="G183" s="113"/>
    </row>
    <row r="184" ht="15">
      <c r="G184" s="113"/>
    </row>
    <row r="185" ht="15">
      <c r="G185" s="113"/>
    </row>
    <row r="186" ht="15">
      <c r="G186" s="113"/>
    </row>
    <row r="187" ht="15">
      <c r="G187" s="113"/>
    </row>
    <row r="188" ht="15">
      <c r="G188" s="113"/>
    </row>
    <row r="189" ht="15">
      <c r="G189" s="113"/>
    </row>
    <row r="190" ht="15">
      <c r="G190" s="113"/>
    </row>
    <row r="191" ht="15">
      <c r="G191" s="113"/>
    </row>
    <row r="192" ht="15">
      <c r="G192" s="113"/>
    </row>
    <row r="193" ht="15">
      <c r="G193" s="113"/>
    </row>
    <row r="194" ht="15">
      <c r="G194" s="113"/>
    </row>
    <row r="195" ht="15">
      <c r="G195" s="113"/>
    </row>
    <row r="196" ht="15">
      <c r="G196" s="113"/>
    </row>
    <row r="197" ht="15">
      <c r="G197" s="113"/>
    </row>
    <row r="198" ht="15">
      <c r="G198" s="113"/>
    </row>
    <row r="199" ht="15">
      <c r="G199" s="113"/>
    </row>
    <row r="200" ht="15">
      <c r="G200" s="113"/>
    </row>
    <row r="201" ht="15">
      <c r="G201" s="113"/>
    </row>
    <row r="202" ht="15">
      <c r="G202" s="113"/>
    </row>
    <row r="203" ht="15">
      <c r="G203" s="113"/>
    </row>
    <row r="204" ht="15">
      <c r="G204" s="113"/>
    </row>
    <row r="205" ht="15">
      <c r="G205" s="113"/>
    </row>
    <row r="206" ht="15">
      <c r="G206" s="113"/>
    </row>
    <row r="207" ht="15">
      <c r="G207" s="113"/>
    </row>
  </sheetData>
  <sheetProtection/>
  <mergeCells count="18">
    <mergeCell ref="A7:F7"/>
    <mergeCell ref="A9:A10"/>
    <mergeCell ref="B9:B10"/>
    <mergeCell ref="C9:C10"/>
    <mergeCell ref="D9:D10"/>
    <mergeCell ref="E9:F9"/>
    <mergeCell ref="G120:G129"/>
    <mergeCell ref="G130:G141"/>
    <mergeCell ref="G142:G151"/>
    <mergeCell ref="G152:G163"/>
    <mergeCell ref="G1:G18"/>
    <mergeCell ref="G19:G35"/>
    <mergeCell ref="G101:G114"/>
    <mergeCell ref="G115:G119"/>
    <mergeCell ref="G36:G54"/>
    <mergeCell ref="G55:G69"/>
    <mergeCell ref="G70:G85"/>
    <mergeCell ref="G86:G100"/>
  </mergeCells>
  <printOptions horizontalCentered="1"/>
  <pageMargins left="0.5511811023622047" right="0.1968503937007874" top="1.1811023622047245" bottom="0.5905511811023623" header="0.6692913385826772" footer="0.31496062992125984"/>
  <pageSetup fitToHeight="13" horizontalDpi="600" verticalDpi="600" orientation="landscape" paperSize="9" scale="98" r:id="rId1"/>
  <headerFooter alignWithMargins="0">
    <oddFooter>&amp;RСторінка &amp;P</oddFooter>
  </headerFooter>
  <rowBreaks count="4" manualBreakCount="4">
    <brk id="107" max="5" man="1"/>
    <brk id="121" max="5" man="1"/>
    <brk id="130" max="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2018-04-26T11:16:20Z</cp:lastPrinted>
  <dcterms:created xsi:type="dcterms:W3CDTF">2014-01-17T10:52:16Z</dcterms:created>
  <dcterms:modified xsi:type="dcterms:W3CDTF">2018-04-26T12:02:53Z</dcterms:modified>
  <cp:category/>
  <cp:version/>
  <cp:contentType/>
  <cp:contentStatus/>
</cp:coreProperties>
</file>