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326" windowWidth="12120" windowHeight="8835" tabRatio="500" activeTab="0"/>
  </bookViews>
  <sheets>
    <sheet name="видатки" sheetId="1" r:id="rId1"/>
  </sheets>
  <definedNames>
    <definedName name="_xlnm.Print_Titles" localSheetId="0">'видатки'!$8:$8</definedName>
    <definedName name="_xlnm.Print_Area" localSheetId="0">'видатки'!$B$1:$X$61</definedName>
  </definedNames>
  <calcPr fullCalcOnLoad="1"/>
</workbook>
</file>

<file path=xl/sharedStrings.xml><?xml version="1.0" encoding="utf-8"?>
<sst xmlns="http://schemas.openxmlformats.org/spreadsheetml/2006/main" count="128" uniqueCount="89">
  <si>
    <t>Разом</t>
  </si>
  <si>
    <t>Державне управління</t>
  </si>
  <si>
    <t>Освіта</t>
  </si>
  <si>
    <t xml:space="preserve">Охорона здоров’я 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</si>
  <si>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</si>
  <si>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</si>
  <si>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</si>
  <si>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Будівництво</t>
  </si>
  <si>
    <t>Цільові фонди</t>
  </si>
  <si>
    <t>Видатки, не віднесені до основних груп</t>
  </si>
  <si>
    <t>Транспорт, дорожнє господарство, зв'язок, телекомунікації та інформатика</t>
  </si>
  <si>
    <t>Всього видатків</t>
  </si>
  <si>
    <t>Запобігання та ліквідація надзвичайних ситуацій та наслідків стихійного лиха</t>
  </si>
  <si>
    <t>Сільське і лісове господарство, рибне господарство та мисливство</t>
  </si>
  <si>
    <t xml:space="preserve"> оплата праці       </t>
  </si>
  <si>
    <t xml:space="preserve">комунальні послуги та енергоносії           </t>
  </si>
  <si>
    <t>в тому числі субвенції з державного бюджету</t>
  </si>
  <si>
    <t>Міжбюджетні трансферти</t>
  </si>
  <si>
    <t>Затверджено по бюджету з урахуванням внесених змін</t>
  </si>
  <si>
    <t>Загальний фонд</t>
  </si>
  <si>
    <t>Спеціальний фонд</t>
  </si>
  <si>
    <t>Повернення</t>
  </si>
  <si>
    <t>Надання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</si>
  <si>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</si>
  <si>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пільгового довгострокового кредиту громадянам на будівництво (реконструкцію) та придбання житла</t>
  </si>
  <si>
    <t>Повернення бюджетних позичок суб'єктам підприємницької діяльності</t>
  </si>
  <si>
    <t>Культура і мистецтво</t>
  </si>
  <si>
    <t>Інші послуги пов'яязані з економічною діяльністю</t>
  </si>
  <si>
    <t>Засоби масової інформації</t>
  </si>
  <si>
    <t>Охорона навколишнього природного середовища та ядерна безпека</t>
  </si>
  <si>
    <t>Обслуговування боргу</t>
  </si>
  <si>
    <t>Надання бюджетних позичок суб'єктам підприємницької діяльності</t>
  </si>
  <si>
    <t>Всього кредитування</t>
  </si>
  <si>
    <t>208400</t>
  </si>
  <si>
    <t>Кошти, що передаються із загального фонду бюджету до бюджету розвитку (спеціального фонду)</t>
  </si>
  <si>
    <t>301000</t>
  </si>
  <si>
    <t>Позики, надані міжнародними фінансовими організаціями</t>
  </si>
  <si>
    <t>301100</t>
  </si>
  <si>
    <t>Одержано позик</t>
  </si>
  <si>
    <t>301200</t>
  </si>
  <si>
    <t>Погашено позик</t>
  </si>
  <si>
    <t>Найменування</t>
  </si>
  <si>
    <t>Місцевий борг - разом</t>
  </si>
  <si>
    <t>Зовнішній борг</t>
  </si>
  <si>
    <t>Північна Екологічна Фінансова Корпорація (НЕФКО)</t>
  </si>
  <si>
    <t>Заборгованість за позиками, наданими міжнародними фінансовими організаціями</t>
  </si>
  <si>
    <t>1. Видатки  та кредитувння міського бюджету</t>
  </si>
  <si>
    <t>1.1. Видатки</t>
  </si>
  <si>
    <t>1.2. Кредитування</t>
  </si>
  <si>
    <t>2. Фінансування*</t>
  </si>
  <si>
    <t>3. Місцевий борг</t>
  </si>
  <si>
    <t>Затверджено з урахуванням змін                       на 2017 рік, тис. грн.</t>
  </si>
  <si>
    <t>Відсоток виконання до затвердженого з урахуванням змін за 2017 рік, %</t>
  </si>
  <si>
    <t>0100</t>
  </si>
  <si>
    <t>1000</t>
  </si>
  <si>
    <t>2000</t>
  </si>
  <si>
    <t>3000</t>
  </si>
  <si>
    <t>4000</t>
  </si>
  <si>
    <t>5000</t>
  </si>
  <si>
    <t>6000</t>
  </si>
  <si>
    <t>6300</t>
  </si>
  <si>
    <t>6600</t>
  </si>
  <si>
    <t>7300</t>
  </si>
  <si>
    <t>7400</t>
  </si>
  <si>
    <t>7600</t>
  </si>
  <si>
    <t>7800</t>
  </si>
  <si>
    <t>8000</t>
  </si>
  <si>
    <t>9010</t>
  </si>
  <si>
    <t>9100</t>
  </si>
  <si>
    <t>7200</t>
  </si>
  <si>
    <t>8103</t>
  </si>
  <si>
    <t>8091</t>
  </si>
  <si>
    <t>8092</t>
  </si>
  <si>
    <t>8104</t>
  </si>
  <si>
    <t xml:space="preserve">Додаток 2 </t>
  </si>
  <si>
    <t>Касові видатки за 2016 рік,  тис. грн.</t>
  </si>
  <si>
    <t>Касові видатки за 2017 рік, тис. грн.</t>
  </si>
  <si>
    <t>Станом на 01.01.2018 року, тис. грн.</t>
  </si>
  <si>
    <t>Станом на 01.01.2017 року, тис. грн.</t>
  </si>
  <si>
    <t>Аналіз показників щодо виконання міського бюджету за 2016 - 2017 роки</t>
  </si>
  <si>
    <t>Код ТПКВК</t>
  </si>
  <si>
    <t xml:space="preserve">Назва коду типової програмної класифікації видатків та кредитування </t>
  </si>
  <si>
    <t>Відхилення касових видатків 2017 року до 2016 року, %</t>
  </si>
  <si>
    <t>(видатки та кредитування, фінансування та боргові зобов'язання)</t>
  </si>
  <si>
    <t>* Станом на 01.01.2017 року на рахунках міського бюджету залишок коштів склав - 306 856,8 тис. грн., з них загального фонду - 272 149,4 тис. грн., спеціального фонду - 34 707,4 тис. гривень.                                                                                                                                                                                                                                                                                                                                                                                                                                                                                                                                                        Станом на 31.12.2017 року направлено на видатки - 306 148,6 тис. грн., з них на загальний фонд - 139 047,5  тис. грн., на спеціальний фонд - 167 101,5 тис. грн., з них шляхом передачі коштів із загального фонду бюджету до бюджету розвитку - 132 595,0 тис. гривень.</t>
  </si>
  <si>
    <t>Директор департаменту</t>
  </si>
  <si>
    <t>С.А. Липова</t>
  </si>
  <si>
    <t>Направлено перевиконання дохідної частини міського бюджету за підсумком першого півріччя, врахованих у розписі міського бюджету на січень – червень 2017 року загального фонду - 34 850,7 тис. грн. (з них на загальний фонд – 14 209,5 тис. грн. та спеціальний фонд шляхом передачі коштів із загального фонду бюджету до бюджету розвитку – 20 641,2 тис. грн.) та кошти бюджету розвитку (спеціальний фонд) - 3 223,1 тис. гривень.</t>
  </si>
  <si>
    <t>в 353,4 раза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</si>
</sst>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</numFmts>
  <fonts count="40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Times New Roman"/>
      <family val="1"/>
    </font>
    <font>
      <b/>
      <sz val="27"/>
      <name val="Times New Roman"/>
      <family val="1"/>
    </font>
    <font>
      <b/>
      <i/>
      <sz val="15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8"/>
      <color indexed="10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sz val="17"/>
      <color indexed="10"/>
      <name val="Times New Roman"/>
      <family val="1"/>
    </font>
    <font>
      <sz val="17"/>
      <color indexed="10"/>
      <name val="Times New Roman"/>
      <family val="1"/>
    </font>
    <font>
      <b/>
      <sz val="25"/>
      <name val="Times New Roman"/>
      <family val="1"/>
    </font>
    <font>
      <sz val="27"/>
      <name val="Times New Roman"/>
      <family val="1"/>
    </font>
    <font>
      <b/>
      <sz val="29"/>
      <name val="Times New Roman"/>
      <family val="1"/>
    </font>
    <font>
      <sz val="22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18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184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4" fontId="14" fillId="0" borderId="1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84" fontId="10" fillId="0" borderId="10" xfId="0" applyNumberFormat="1" applyFont="1" applyFill="1" applyBorder="1" applyAlignment="1" applyProtection="1">
      <alignment horizontal="right" vertical="center" wrapText="1"/>
      <protection/>
    </xf>
    <xf numFmtId="184" fontId="3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184" fontId="15" fillId="0" borderId="10" xfId="0" applyNumberFormat="1" applyFont="1" applyFill="1" applyBorder="1" applyAlignment="1">
      <alignment horizontal="center" vertical="center" wrapText="1"/>
    </xf>
    <xf numFmtId="184" fontId="16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185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85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/>
    </xf>
    <xf numFmtId="2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8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84" fontId="10" fillId="0" borderId="13" xfId="0" applyNumberFormat="1" applyFont="1" applyFill="1" applyBorder="1" applyAlignment="1">
      <alignment horizontal="center" vertical="center" wrapText="1"/>
    </xf>
    <xf numFmtId="184" fontId="10" fillId="0" borderId="14" xfId="0" applyNumberFormat="1" applyFont="1" applyFill="1" applyBorder="1" applyAlignment="1">
      <alignment horizontal="center" vertical="center" wrapText="1"/>
    </xf>
    <xf numFmtId="184" fontId="10" fillId="0" borderId="1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showZeros="0" tabSelected="1" view="pageBreakPreview" zoomScale="70" zoomScaleSheetLayoutView="70" zoomScalePageLayoutView="0" workbookViewId="0" topLeftCell="M22">
      <selection activeCell="W24" sqref="W24"/>
    </sheetView>
  </sheetViews>
  <sheetFormatPr defaultColWidth="9.140625" defaultRowHeight="12.75" outlineLevelCol="1"/>
  <cols>
    <col min="1" max="1" width="12.00390625" style="42" hidden="1" customWidth="1"/>
    <col min="2" max="2" width="13.8515625" style="1" customWidth="1" outlineLevel="1"/>
    <col min="3" max="3" width="44.8515625" style="1" customWidth="1"/>
    <col min="4" max="4" width="17.8515625" style="1" hidden="1" customWidth="1"/>
    <col min="5" max="5" width="16.57421875" style="1" hidden="1" customWidth="1"/>
    <col min="6" max="6" width="14.00390625" style="1" hidden="1" customWidth="1"/>
    <col min="7" max="7" width="15.7109375" style="1" hidden="1" customWidth="1"/>
    <col min="8" max="8" width="11.57421875" style="1" hidden="1" customWidth="1"/>
    <col min="9" max="9" width="12.7109375" style="1" hidden="1" customWidth="1"/>
    <col min="10" max="10" width="21.7109375" style="10" customWidth="1"/>
    <col min="11" max="11" width="22.57421875" style="1" customWidth="1"/>
    <col min="12" max="12" width="21.421875" style="1" customWidth="1"/>
    <col min="13" max="13" width="21.00390625" style="1" customWidth="1"/>
    <col min="14" max="14" width="23.00390625" style="1" customWidth="1"/>
    <col min="15" max="15" width="20.421875" style="1" bestFit="1" customWidth="1"/>
    <col min="16" max="16" width="21.421875" style="1" customWidth="1"/>
    <col min="17" max="17" width="24.140625" style="1" customWidth="1"/>
    <col min="18" max="18" width="18.28125" style="1" customWidth="1"/>
    <col min="19" max="19" width="23.00390625" style="1" customWidth="1"/>
    <col min="20" max="20" width="22.57421875" style="1" customWidth="1"/>
    <col min="21" max="21" width="17.7109375" style="1" customWidth="1"/>
    <col min="22" max="22" width="20.140625" style="1" customWidth="1"/>
    <col min="23" max="23" width="22.421875" style="1" customWidth="1"/>
    <col min="24" max="24" width="16.57421875" style="1" customWidth="1"/>
    <col min="25" max="16384" width="9.140625" style="1" customWidth="1"/>
  </cols>
  <sheetData>
    <row r="1" spans="19:24" ht="35.25" customHeight="1">
      <c r="S1" s="80" t="s">
        <v>74</v>
      </c>
      <c r="T1" s="80"/>
      <c r="U1" s="80"/>
      <c r="V1" s="80"/>
      <c r="W1" s="80"/>
      <c r="X1" s="80"/>
    </row>
    <row r="2" spans="1:24" s="4" customFormat="1" ht="37.5" customHeight="1">
      <c r="A2" s="43"/>
      <c r="B2" s="91" t="s">
        <v>79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4" customFormat="1" ht="33" customHeight="1">
      <c r="A3" s="43"/>
      <c r="B3" s="8"/>
      <c r="C3" s="81" t="s">
        <v>83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"/>
      <c r="X3" s="8"/>
    </row>
    <row r="4" spans="1:24" s="4" customFormat="1" ht="15" customHeight="1">
      <c r="A4" s="43"/>
      <c r="B4" s="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8"/>
      <c r="X4" s="8"/>
    </row>
    <row r="5" spans="1:24" s="6" customFormat="1" ht="27.75" customHeight="1">
      <c r="A5" s="44"/>
      <c r="B5" s="77" t="s">
        <v>46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1:24" s="3" customFormat="1" ht="79.5" customHeight="1">
      <c r="A6" s="41"/>
      <c r="B6" s="92" t="s">
        <v>80</v>
      </c>
      <c r="C6" s="92" t="s">
        <v>81</v>
      </c>
      <c r="D6" s="17" t="s">
        <v>18</v>
      </c>
      <c r="E6" s="17"/>
      <c r="F6" s="17"/>
      <c r="G6" s="17"/>
      <c r="H6" s="17"/>
      <c r="I6" s="82" t="s">
        <v>75</v>
      </c>
      <c r="J6" s="82"/>
      <c r="K6" s="82"/>
      <c r="L6" s="82"/>
      <c r="M6" s="82" t="s">
        <v>51</v>
      </c>
      <c r="N6" s="82"/>
      <c r="O6" s="82"/>
      <c r="P6" s="82" t="s">
        <v>76</v>
      </c>
      <c r="Q6" s="82"/>
      <c r="R6" s="82"/>
      <c r="S6" s="82" t="s">
        <v>52</v>
      </c>
      <c r="T6" s="82"/>
      <c r="U6" s="82"/>
      <c r="V6" s="83" t="s">
        <v>82</v>
      </c>
      <c r="W6" s="84"/>
      <c r="X6" s="85"/>
    </row>
    <row r="7" spans="1:24" s="3" customFormat="1" ht="78" customHeight="1">
      <c r="A7" s="41"/>
      <c r="B7" s="92"/>
      <c r="C7" s="92"/>
      <c r="D7" s="17"/>
      <c r="E7" s="17"/>
      <c r="F7" s="16" t="s">
        <v>14</v>
      </c>
      <c r="G7" s="16" t="s">
        <v>15</v>
      </c>
      <c r="H7" s="17"/>
      <c r="I7" s="82" t="s">
        <v>19</v>
      </c>
      <c r="J7" s="82"/>
      <c r="K7" s="16" t="s">
        <v>20</v>
      </c>
      <c r="L7" s="15" t="s">
        <v>0</v>
      </c>
      <c r="M7" s="16" t="s">
        <v>19</v>
      </c>
      <c r="N7" s="16" t="s">
        <v>20</v>
      </c>
      <c r="O7" s="16" t="s">
        <v>0</v>
      </c>
      <c r="P7" s="16" t="s">
        <v>19</v>
      </c>
      <c r="Q7" s="16" t="s">
        <v>20</v>
      </c>
      <c r="R7" s="16" t="s">
        <v>0</v>
      </c>
      <c r="S7" s="15" t="s">
        <v>19</v>
      </c>
      <c r="T7" s="16" t="s">
        <v>20</v>
      </c>
      <c r="U7" s="16" t="s">
        <v>0</v>
      </c>
      <c r="V7" s="15" t="s">
        <v>19</v>
      </c>
      <c r="W7" s="16" t="s">
        <v>20</v>
      </c>
      <c r="X7" s="16" t="s">
        <v>0</v>
      </c>
    </row>
    <row r="8" spans="1:24" s="62" customFormat="1" ht="21" customHeight="1">
      <c r="A8" s="50"/>
      <c r="B8" s="60">
        <v>1</v>
      </c>
      <c r="C8" s="60">
        <v>2</v>
      </c>
      <c r="D8" s="60">
        <v>3</v>
      </c>
      <c r="E8" s="60">
        <v>4</v>
      </c>
      <c r="F8" s="60">
        <v>5</v>
      </c>
      <c r="G8" s="60">
        <v>6</v>
      </c>
      <c r="H8" s="60">
        <v>7</v>
      </c>
      <c r="I8" s="60">
        <v>3</v>
      </c>
      <c r="J8" s="60">
        <v>3</v>
      </c>
      <c r="K8" s="60">
        <v>4</v>
      </c>
      <c r="L8" s="61">
        <v>5</v>
      </c>
      <c r="M8" s="61">
        <v>6</v>
      </c>
      <c r="N8" s="61">
        <v>7</v>
      </c>
      <c r="O8" s="61">
        <v>8</v>
      </c>
      <c r="P8" s="61">
        <v>9</v>
      </c>
      <c r="Q8" s="61">
        <v>10</v>
      </c>
      <c r="R8" s="61">
        <v>11</v>
      </c>
      <c r="S8" s="61">
        <v>12</v>
      </c>
      <c r="T8" s="61">
        <v>13</v>
      </c>
      <c r="U8" s="61">
        <v>14</v>
      </c>
      <c r="V8" s="61">
        <v>15</v>
      </c>
      <c r="W8" s="61">
        <v>16</v>
      </c>
      <c r="X8" s="61">
        <v>17</v>
      </c>
    </row>
    <row r="9" spans="1:24" s="9" customFormat="1" ht="27" customHeight="1">
      <c r="A9" s="45"/>
      <c r="B9" s="77" t="s">
        <v>47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</row>
    <row r="10" spans="1:24" s="5" customFormat="1" ht="24.75" customHeight="1">
      <c r="A10" s="41">
        <v>10116</v>
      </c>
      <c r="B10" s="18" t="s">
        <v>53</v>
      </c>
      <c r="C10" s="19" t="s">
        <v>1</v>
      </c>
      <c r="D10" s="20" t="e">
        <f aca="true" t="shared" si="0" ref="D10:D18">SUM(E10+H10)</f>
        <v>#REF!</v>
      </c>
      <c r="E10" s="20" t="e">
        <f>SUM(#REF!)</f>
        <v>#REF!</v>
      </c>
      <c r="F10" s="20" t="e">
        <f>SUM(#REF!)</f>
        <v>#REF!</v>
      </c>
      <c r="G10" s="20" t="e">
        <f>SUM(#REF!)</f>
        <v>#REF!</v>
      </c>
      <c r="H10" s="20" t="e">
        <f>SUM(#REF!)</f>
        <v>#REF!</v>
      </c>
      <c r="I10" s="21">
        <v>27922.799</v>
      </c>
      <c r="J10" s="22">
        <v>70806</v>
      </c>
      <c r="K10" s="22">
        <v>9767.1</v>
      </c>
      <c r="L10" s="22">
        <f aca="true" t="shared" si="1" ref="L10:L26">J10+K10</f>
        <v>80573.1</v>
      </c>
      <c r="M10" s="22">
        <v>114529.2</v>
      </c>
      <c r="N10" s="22">
        <v>12287.4</v>
      </c>
      <c r="O10" s="22">
        <f>M10+N10</f>
        <v>126816.59999999999</v>
      </c>
      <c r="P10" s="22">
        <v>112091.4</v>
      </c>
      <c r="Q10" s="22">
        <v>11312.4</v>
      </c>
      <c r="R10" s="22">
        <f>P10+Q10</f>
        <v>123403.79999999999</v>
      </c>
      <c r="S10" s="22">
        <f>(P10/M10)*100</f>
        <v>97.87145985477939</v>
      </c>
      <c r="T10" s="22">
        <f>(Q10/N10)*100</f>
        <v>92.06504223839055</v>
      </c>
      <c r="U10" s="22">
        <f>(R10/O10)*100</f>
        <v>97.30886965901941</v>
      </c>
      <c r="V10" s="22">
        <f>P10/J10*100-100</f>
        <v>58.30777052792135</v>
      </c>
      <c r="W10" s="22">
        <f>Q10/K10*100-100</f>
        <v>15.821482323309894</v>
      </c>
      <c r="X10" s="22">
        <f>R10/L10*100-100</f>
        <v>53.15756747599383</v>
      </c>
    </row>
    <row r="11" spans="1:24" s="3" customFormat="1" ht="24.75" customHeight="1">
      <c r="A11" s="41">
        <v>70000</v>
      </c>
      <c r="B11" s="18" t="s">
        <v>54</v>
      </c>
      <c r="C11" s="19" t="s">
        <v>2</v>
      </c>
      <c r="D11" s="23" t="e">
        <f t="shared" si="0"/>
        <v>#REF!</v>
      </c>
      <c r="E11" s="23" t="e">
        <f>SUM(#REF!+#REF!+#REF!+#REF!+#REF!+#REF!+#REF!+#REF!+#REF!+#REF!+#REF!+#REF!+#REF!)</f>
        <v>#REF!</v>
      </c>
      <c r="F11" s="24" t="e">
        <f>SUM(#REF!+#REF!+#REF!+#REF!+#REF!+#REF!+#REF!+#REF!+#REF!+#REF!+#REF!+#REF!+#REF!)</f>
        <v>#REF!</v>
      </c>
      <c r="G11" s="24" t="e">
        <f>SUM(#REF!+#REF!+#REF!+#REF!+#REF!+#REF!+#REF!+#REF!+#REF!+#REF!+#REF!+#REF!+#REF!)</f>
        <v>#REF!</v>
      </c>
      <c r="H11" s="24" t="e">
        <f>SUM(#REF!+#REF!+#REF!+#REF!+#REF!+#REF!+#REF!+#REF!+#REF!+#REF!+#REF!+#REF!+#REF!)</f>
        <v>#REF!</v>
      </c>
      <c r="I11" s="22">
        <v>197276.10109</v>
      </c>
      <c r="J11" s="22">
        <v>425315.4</v>
      </c>
      <c r="K11" s="22">
        <v>68090.5</v>
      </c>
      <c r="L11" s="22">
        <f t="shared" si="1"/>
        <v>493405.9</v>
      </c>
      <c r="M11" s="22">
        <v>658204.8</v>
      </c>
      <c r="N11" s="22">
        <v>78122.3</v>
      </c>
      <c r="O11" s="22">
        <f aca="true" t="shared" si="2" ref="O11:O26">M11+N11</f>
        <v>736327.1000000001</v>
      </c>
      <c r="P11" s="22">
        <v>639205.6</v>
      </c>
      <c r="Q11" s="22">
        <v>70069.6</v>
      </c>
      <c r="R11" s="22">
        <f aca="true" t="shared" si="3" ref="R11:R28">P11+Q11</f>
        <v>709275.2</v>
      </c>
      <c r="S11" s="22">
        <f aca="true" t="shared" si="4" ref="S11:S30">(P11/M11)*100</f>
        <v>97.11348200438525</v>
      </c>
      <c r="T11" s="22">
        <f aca="true" t="shared" si="5" ref="T11:T30">(Q11/N11)*100</f>
        <v>89.69218776200906</v>
      </c>
      <c r="U11" s="22">
        <f aca="true" t="shared" si="6" ref="U11:U30">(R11/O11)*100</f>
        <v>96.32610289638937</v>
      </c>
      <c r="V11" s="22">
        <f aca="true" t="shared" si="7" ref="V11:V25">P11/J11*100-100</f>
        <v>50.28978494547809</v>
      </c>
      <c r="W11" s="22">
        <f aca="true" t="shared" si="8" ref="W11:W24">Q11/K11*100-100</f>
        <v>2.9065728699304856</v>
      </c>
      <c r="X11" s="22">
        <f aca="true" t="shared" si="9" ref="X11:X25">R11/L11*100-100</f>
        <v>43.750855026257256</v>
      </c>
    </row>
    <row r="12" spans="1:24" s="3" customFormat="1" ht="22.5" customHeight="1">
      <c r="A12" s="41">
        <v>80000</v>
      </c>
      <c r="B12" s="18" t="s">
        <v>55</v>
      </c>
      <c r="C12" s="19" t="s">
        <v>3</v>
      </c>
      <c r="D12" s="20" t="e">
        <f t="shared" si="0"/>
        <v>#REF!</v>
      </c>
      <c r="E12" s="20" t="e">
        <f>SUM(#REF!)</f>
        <v>#REF!</v>
      </c>
      <c r="F12" s="20" t="e">
        <f>SUM(#REF!)</f>
        <v>#REF!</v>
      </c>
      <c r="G12" s="20" t="e">
        <f>SUM(#REF!)</f>
        <v>#REF!</v>
      </c>
      <c r="H12" s="20" t="e">
        <f>SUM(#REF!)</f>
        <v>#REF!</v>
      </c>
      <c r="I12" s="21">
        <v>128808.022</v>
      </c>
      <c r="J12" s="22">
        <v>227916.6</v>
      </c>
      <c r="K12" s="22">
        <v>49433.9</v>
      </c>
      <c r="L12" s="22">
        <f t="shared" si="1"/>
        <v>277350.5</v>
      </c>
      <c r="M12" s="22">
        <v>340029.4</v>
      </c>
      <c r="N12" s="22">
        <v>74423.3</v>
      </c>
      <c r="O12" s="22">
        <f t="shared" si="2"/>
        <v>414452.7</v>
      </c>
      <c r="P12" s="22">
        <v>336401.4</v>
      </c>
      <c r="Q12" s="22">
        <v>80994</v>
      </c>
      <c r="R12" s="22">
        <f t="shared" si="3"/>
        <v>417395.4</v>
      </c>
      <c r="S12" s="22">
        <f t="shared" si="4"/>
        <v>98.93303343769686</v>
      </c>
      <c r="T12" s="22">
        <f t="shared" si="5"/>
        <v>108.82882108156988</v>
      </c>
      <c r="U12" s="22">
        <f t="shared" si="6"/>
        <v>100.71002070923896</v>
      </c>
      <c r="V12" s="22">
        <f t="shared" si="7"/>
        <v>47.598463648545135</v>
      </c>
      <c r="W12" s="22">
        <f t="shared" si="8"/>
        <v>63.843030794657096</v>
      </c>
      <c r="X12" s="22">
        <f t="shared" si="9"/>
        <v>50.49383361486639</v>
      </c>
    </row>
    <row r="13" spans="1:24" s="3" customFormat="1" ht="45">
      <c r="A13" s="41">
        <v>90000</v>
      </c>
      <c r="B13" s="18" t="s">
        <v>56</v>
      </c>
      <c r="C13" s="19" t="s">
        <v>4</v>
      </c>
      <c r="D13" s="25" t="e">
        <f t="shared" si="0"/>
        <v>#REF!</v>
      </c>
      <c r="E13" s="25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F13" s="20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G13" s="20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H13" s="20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I13" s="21">
        <v>143038.03754</v>
      </c>
      <c r="J13" s="22">
        <f>817012.1+14933.3</f>
        <v>831945.4</v>
      </c>
      <c r="K13" s="22">
        <v>1672.4</v>
      </c>
      <c r="L13" s="22">
        <f t="shared" si="1"/>
        <v>833617.8</v>
      </c>
      <c r="M13" s="22">
        <v>985435</v>
      </c>
      <c r="N13" s="22">
        <v>1750.9</v>
      </c>
      <c r="O13" s="22">
        <f t="shared" si="2"/>
        <v>987185.9</v>
      </c>
      <c r="P13" s="22">
        <v>958711.4</v>
      </c>
      <c r="Q13" s="22">
        <v>2874.2</v>
      </c>
      <c r="R13" s="22">
        <f t="shared" si="3"/>
        <v>961585.6</v>
      </c>
      <c r="S13" s="22">
        <f t="shared" si="4"/>
        <v>97.28814178509998</v>
      </c>
      <c r="T13" s="22">
        <f t="shared" si="5"/>
        <v>164.1555771317608</v>
      </c>
      <c r="U13" s="22">
        <f t="shared" si="6"/>
        <v>97.40673970323117</v>
      </c>
      <c r="V13" s="22">
        <f t="shared" si="7"/>
        <v>15.237298024605934</v>
      </c>
      <c r="W13" s="22">
        <f t="shared" si="8"/>
        <v>71.86079885194928</v>
      </c>
      <c r="X13" s="22">
        <f t="shared" si="9"/>
        <v>15.350895818203483</v>
      </c>
    </row>
    <row r="14" spans="1:24" s="3" customFormat="1" ht="25.5" customHeight="1">
      <c r="A14" s="41">
        <v>110000</v>
      </c>
      <c r="B14" s="18" t="s">
        <v>57</v>
      </c>
      <c r="C14" s="19" t="s">
        <v>26</v>
      </c>
      <c r="D14" s="20" t="e">
        <f t="shared" si="0"/>
        <v>#REF!</v>
      </c>
      <c r="E14" s="20" t="e">
        <f>SUM(#REF!)</f>
        <v>#REF!</v>
      </c>
      <c r="F14" s="24" t="e">
        <f>SUM(#REF!)</f>
        <v>#REF!</v>
      </c>
      <c r="G14" s="24" t="e">
        <f>SUM(#REF!)</f>
        <v>#REF!</v>
      </c>
      <c r="H14" s="24" t="e">
        <f>SUM(#REF!)</f>
        <v>#REF!</v>
      </c>
      <c r="I14" s="22">
        <v>387</v>
      </c>
      <c r="J14" s="22">
        <v>31293.7</v>
      </c>
      <c r="K14" s="22">
        <v>3317.2</v>
      </c>
      <c r="L14" s="22">
        <f t="shared" si="1"/>
        <v>34610.9</v>
      </c>
      <c r="M14" s="22">
        <v>46918.5</v>
      </c>
      <c r="N14" s="22">
        <v>5203.2</v>
      </c>
      <c r="O14" s="22">
        <f t="shared" si="2"/>
        <v>52121.7</v>
      </c>
      <c r="P14" s="22">
        <v>46210.7</v>
      </c>
      <c r="Q14" s="22">
        <v>5419.5</v>
      </c>
      <c r="R14" s="22">
        <f t="shared" si="3"/>
        <v>51630.2</v>
      </c>
      <c r="S14" s="22">
        <f t="shared" si="4"/>
        <v>98.49142662276074</v>
      </c>
      <c r="T14" s="22">
        <f t="shared" si="5"/>
        <v>104.15705719557195</v>
      </c>
      <c r="U14" s="22">
        <f t="shared" si="6"/>
        <v>99.05701464073505</v>
      </c>
      <c r="V14" s="22">
        <f t="shared" si="7"/>
        <v>47.66774143038376</v>
      </c>
      <c r="W14" s="22">
        <f t="shared" si="8"/>
        <v>63.37573857470156</v>
      </c>
      <c r="X14" s="22">
        <f t="shared" si="9"/>
        <v>49.17323733274776</v>
      </c>
    </row>
    <row r="15" spans="1:24" s="3" customFormat="1" ht="27" customHeight="1">
      <c r="A15" s="41">
        <v>130000</v>
      </c>
      <c r="B15" s="18" t="s">
        <v>58</v>
      </c>
      <c r="C15" s="19" t="s">
        <v>6</v>
      </c>
      <c r="D15" s="20" t="e">
        <f t="shared" si="0"/>
        <v>#REF!</v>
      </c>
      <c r="E15" s="20" t="e">
        <f>SUM(#REF!)</f>
        <v>#REF!</v>
      </c>
      <c r="F15" s="20" t="e">
        <f>SUM(#REF!)</f>
        <v>#REF!</v>
      </c>
      <c r="G15" s="20" t="e">
        <f>SUM(#REF!)</f>
        <v>#REF!</v>
      </c>
      <c r="H15" s="20" t="e">
        <f>SUM(#REF!)</f>
        <v>#REF!</v>
      </c>
      <c r="I15" s="21">
        <v>6079.284</v>
      </c>
      <c r="J15" s="22">
        <v>17535</v>
      </c>
      <c r="K15" s="22">
        <v>1172.1</v>
      </c>
      <c r="L15" s="22">
        <f t="shared" si="1"/>
        <v>18707.1</v>
      </c>
      <c r="M15" s="22">
        <v>25661.6</v>
      </c>
      <c r="N15" s="22">
        <v>904.3</v>
      </c>
      <c r="O15" s="22">
        <f t="shared" si="2"/>
        <v>26565.899999999998</v>
      </c>
      <c r="P15" s="22">
        <v>25183.5</v>
      </c>
      <c r="Q15" s="22">
        <v>676.7</v>
      </c>
      <c r="R15" s="22">
        <f t="shared" si="3"/>
        <v>25860.2</v>
      </c>
      <c r="S15" s="22">
        <f t="shared" si="4"/>
        <v>98.13690494747016</v>
      </c>
      <c r="T15" s="22">
        <f t="shared" si="5"/>
        <v>74.83136127391353</v>
      </c>
      <c r="U15" s="22">
        <f t="shared" si="6"/>
        <v>97.34358707967733</v>
      </c>
      <c r="V15" s="22">
        <f t="shared" si="7"/>
        <v>43.61847733105216</v>
      </c>
      <c r="W15" s="22">
        <f t="shared" si="8"/>
        <v>-42.26601825782782</v>
      </c>
      <c r="X15" s="22">
        <f t="shared" si="9"/>
        <v>38.237353732005516</v>
      </c>
    </row>
    <row r="16" spans="1:24" s="3" customFormat="1" ht="57" customHeight="1">
      <c r="A16" s="41">
        <v>100000</v>
      </c>
      <c r="B16" s="18" t="s">
        <v>59</v>
      </c>
      <c r="C16" s="19" t="s">
        <v>5</v>
      </c>
      <c r="D16" s="20" t="e">
        <f>SUM(E16+H16)</f>
        <v>#REF!</v>
      </c>
      <c r="E16" s="20" t="e">
        <f>SUM(#REF!+#REF!+#REF!+#REF!+#REF!+#REF!)</f>
        <v>#REF!</v>
      </c>
      <c r="F16" s="24" t="e">
        <f>SUM(#REF!+#REF!+#REF!+#REF!+#REF!+#REF!)</f>
        <v>#REF!</v>
      </c>
      <c r="G16" s="25" t="e">
        <f>SUM(#REF!+#REF!+#REF!+#REF!+#REF!+#REF!)</f>
        <v>#REF!</v>
      </c>
      <c r="H16" s="20" t="e">
        <f>SUM(#REF!+#REF!+#REF!+#REF!+#REF!+#REF!)</f>
        <v>#REF!</v>
      </c>
      <c r="I16" s="21">
        <v>42921.254</v>
      </c>
      <c r="J16" s="22">
        <v>96590.8</v>
      </c>
      <c r="K16" s="22">
        <v>133261.8</v>
      </c>
      <c r="L16" s="22">
        <f t="shared" si="1"/>
        <v>229852.59999999998</v>
      </c>
      <c r="M16" s="22">
        <v>166128</v>
      </c>
      <c r="N16" s="22">
        <v>250890.5</v>
      </c>
      <c r="O16" s="22">
        <f t="shared" si="2"/>
        <v>417018.5</v>
      </c>
      <c r="P16" s="22">
        <v>140711.6</v>
      </c>
      <c r="Q16" s="22">
        <v>227546.9</v>
      </c>
      <c r="R16" s="22">
        <f t="shared" si="3"/>
        <v>368258.5</v>
      </c>
      <c r="S16" s="22">
        <f t="shared" si="4"/>
        <v>84.70071270345758</v>
      </c>
      <c r="T16" s="22">
        <f t="shared" si="5"/>
        <v>90.6957019097973</v>
      </c>
      <c r="U16" s="22">
        <f t="shared" si="6"/>
        <v>88.30747316965555</v>
      </c>
      <c r="V16" s="22">
        <f t="shared" si="7"/>
        <v>45.67805629521652</v>
      </c>
      <c r="W16" s="22">
        <f t="shared" si="8"/>
        <v>70.75178333175748</v>
      </c>
      <c r="X16" s="22">
        <f t="shared" si="9"/>
        <v>60.21506826548841</v>
      </c>
    </row>
    <row r="17" spans="1:24" s="3" customFormat="1" ht="27" customHeight="1">
      <c r="A17" s="41">
        <v>150000</v>
      </c>
      <c r="B17" s="18" t="s">
        <v>60</v>
      </c>
      <c r="C17" s="19" t="s">
        <v>7</v>
      </c>
      <c r="D17" s="20" t="e">
        <f t="shared" si="0"/>
        <v>#REF!</v>
      </c>
      <c r="E17" s="20" t="e">
        <f>SUM(#REF!+#REF!+#REF!+#REF!)</f>
        <v>#REF!</v>
      </c>
      <c r="F17" s="24" t="e">
        <f>SUM(#REF!+#REF!+#REF!+#REF!)</f>
        <v>#REF!</v>
      </c>
      <c r="G17" s="24" t="e">
        <f>SUM(#REF!+#REF!+#REF!+#REF!)</f>
        <v>#REF!</v>
      </c>
      <c r="H17" s="24" t="e">
        <f>SUM(#REF!+#REF!+#REF!+#REF!)</f>
        <v>#REF!</v>
      </c>
      <c r="I17" s="22">
        <v>565</v>
      </c>
      <c r="J17" s="22">
        <v>133.4</v>
      </c>
      <c r="K17" s="22">
        <v>114490.5</v>
      </c>
      <c r="L17" s="22">
        <f t="shared" si="1"/>
        <v>114623.9</v>
      </c>
      <c r="M17" s="22">
        <v>649.8</v>
      </c>
      <c r="N17" s="22">
        <v>129011.5</v>
      </c>
      <c r="O17" s="22">
        <f t="shared" si="2"/>
        <v>129661.3</v>
      </c>
      <c r="P17" s="22">
        <v>488.9</v>
      </c>
      <c r="Q17" s="22">
        <v>116892.9</v>
      </c>
      <c r="R17" s="22">
        <f t="shared" si="3"/>
        <v>117381.79999999999</v>
      </c>
      <c r="S17" s="22">
        <f t="shared" si="4"/>
        <v>75.23853493382579</v>
      </c>
      <c r="T17" s="22">
        <f t="shared" si="5"/>
        <v>90.6065738325653</v>
      </c>
      <c r="U17" s="22">
        <f t="shared" si="6"/>
        <v>90.5295566217522</v>
      </c>
      <c r="V17" s="22">
        <f t="shared" si="7"/>
        <v>266.49175412293846</v>
      </c>
      <c r="W17" s="22">
        <f t="shared" si="8"/>
        <v>2.098340036946283</v>
      </c>
      <c r="X17" s="22">
        <f t="shared" si="9"/>
        <v>2.4060427188396147</v>
      </c>
    </row>
    <row r="18" spans="1:24" s="2" customFormat="1" ht="90">
      <c r="A18" s="41">
        <v>170000</v>
      </c>
      <c r="B18" s="18" t="s">
        <v>61</v>
      </c>
      <c r="C18" s="19" t="s">
        <v>10</v>
      </c>
      <c r="D18" s="26" t="e">
        <f t="shared" si="0"/>
        <v>#REF!</v>
      </c>
      <c r="E18" s="26" t="e">
        <f>SUM(#REF!+#REF!+#REF!+#REF!+#REF!+#REF!)</f>
        <v>#REF!</v>
      </c>
      <c r="F18" s="26" t="e">
        <f>SUM(#REF!+#REF!+#REF!+#REF!+#REF!+#REF!)</f>
        <v>#REF!</v>
      </c>
      <c r="G18" s="26" t="e">
        <f>SUM(#REF!+#REF!+#REF!+#REF!+#REF!+#REF!)</f>
        <v>#REF!</v>
      </c>
      <c r="H18" s="26" t="e">
        <f>SUM(#REF!+#REF!+#REF!+#REF!+#REF!+#REF!)</f>
        <v>#REF!</v>
      </c>
      <c r="I18" s="22">
        <v>17587.6</v>
      </c>
      <c r="J18" s="22">
        <f>33667.2-14933.3</f>
        <v>18733.899999999998</v>
      </c>
      <c r="K18" s="22">
        <v>563.3</v>
      </c>
      <c r="L18" s="22">
        <f t="shared" si="1"/>
        <v>19297.199999999997</v>
      </c>
      <c r="M18" s="22">
        <v>11791.8</v>
      </c>
      <c r="N18" s="22">
        <v>1504.2</v>
      </c>
      <c r="O18" s="22">
        <f t="shared" si="2"/>
        <v>13296</v>
      </c>
      <c r="P18" s="22">
        <v>11695.1</v>
      </c>
      <c r="Q18" s="22">
        <v>1260</v>
      </c>
      <c r="R18" s="22">
        <f t="shared" si="3"/>
        <v>12955.1</v>
      </c>
      <c r="S18" s="22">
        <f t="shared" si="4"/>
        <v>99.17993860140099</v>
      </c>
      <c r="T18" s="22">
        <f t="shared" si="5"/>
        <v>83.76545672118068</v>
      </c>
      <c r="U18" s="22">
        <f t="shared" si="6"/>
        <v>97.43607099879664</v>
      </c>
      <c r="V18" s="22">
        <f t="shared" si="7"/>
        <v>-37.572528944853964</v>
      </c>
      <c r="W18" s="22">
        <f t="shared" si="8"/>
        <v>123.68187466714008</v>
      </c>
      <c r="X18" s="22">
        <f t="shared" si="9"/>
        <v>-32.86538979748356</v>
      </c>
    </row>
    <row r="19" spans="1:24" s="3" customFormat="1" ht="22.5" customHeight="1">
      <c r="A19" s="41">
        <v>120000</v>
      </c>
      <c r="B19" s="18" t="s">
        <v>69</v>
      </c>
      <c r="C19" s="19" t="s">
        <v>28</v>
      </c>
      <c r="D19" s="20"/>
      <c r="E19" s="20"/>
      <c r="F19" s="24"/>
      <c r="G19" s="24"/>
      <c r="H19" s="24"/>
      <c r="I19" s="22"/>
      <c r="J19" s="22">
        <v>84.9</v>
      </c>
      <c r="K19" s="22"/>
      <c r="L19" s="22">
        <f t="shared" si="1"/>
        <v>84.9</v>
      </c>
      <c r="M19" s="22">
        <v>326.1</v>
      </c>
      <c r="N19" s="22"/>
      <c r="O19" s="22">
        <f t="shared" si="2"/>
        <v>326.1</v>
      </c>
      <c r="P19" s="22">
        <v>259</v>
      </c>
      <c r="Q19" s="22"/>
      <c r="R19" s="22">
        <f t="shared" si="3"/>
        <v>259</v>
      </c>
      <c r="S19" s="22">
        <f t="shared" si="4"/>
        <v>79.42348972707758</v>
      </c>
      <c r="T19" s="22"/>
      <c r="U19" s="22">
        <f t="shared" si="6"/>
        <v>79.42348972707758</v>
      </c>
      <c r="V19" s="22">
        <f t="shared" si="7"/>
        <v>205.06478209658422</v>
      </c>
      <c r="W19" s="22"/>
      <c r="X19" s="22">
        <f t="shared" si="9"/>
        <v>205.06478209658422</v>
      </c>
    </row>
    <row r="20" spans="1:24" s="3" customFormat="1" ht="73.5" customHeight="1">
      <c r="A20" s="41">
        <v>160000</v>
      </c>
      <c r="B20" s="18" t="s">
        <v>62</v>
      </c>
      <c r="C20" s="19" t="s">
        <v>13</v>
      </c>
      <c r="D20" s="20" t="e">
        <f>SUM(E20+H20)</f>
        <v>#REF!</v>
      </c>
      <c r="E20" s="20" t="e">
        <f>SUM(#REF!)</f>
        <v>#REF!</v>
      </c>
      <c r="F20" s="24" t="e">
        <f>SUM(#REF!)</f>
        <v>#REF!</v>
      </c>
      <c r="G20" s="24" t="e">
        <f>SUM(#REF!)</f>
        <v>#REF!</v>
      </c>
      <c r="H20" s="24" t="e">
        <f>SUM(#REF!)</f>
        <v>#REF!</v>
      </c>
      <c r="I20" s="22">
        <v>80</v>
      </c>
      <c r="J20" s="22">
        <v>271.4</v>
      </c>
      <c r="K20" s="22">
        <v>7</v>
      </c>
      <c r="L20" s="22">
        <f t="shared" si="1"/>
        <v>278.4</v>
      </c>
      <c r="M20" s="22">
        <v>290.4</v>
      </c>
      <c r="N20" s="22">
        <v>64.3</v>
      </c>
      <c r="O20" s="22">
        <f t="shared" si="2"/>
        <v>354.7</v>
      </c>
      <c r="P20" s="22">
        <v>230.4</v>
      </c>
      <c r="Q20" s="22">
        <v>19</v>
      </c>
      <c r="R20" s="22">
        <f t="shared" si="3"/>
        <v>249.4</v>
      </c>
      <c r="S20" s="22">
        <f t="shared" si="4"/>
        <v>79.33884297520663</v>
      </c>
      <c r="T20" s="22">
        <f t="shared" si="5"/>
        <v>29.54898911353033</v>
      </c>
      <c r="U20" s="22">
        <f t="shared" si="6"/>
        <v>70.31294051310968</v>
      </c>
      <c r="V20" s="22">
        <f t="shared" si="7"/>
        <v>-15.106853352984515</v>
      </c>
      <c r="W20" s="22">
        <f t="shared" si="8"/>
        <v>171.42857142857144</v>
      </c>
      <c r="X20" s="22">
        <f t="shared" si="9"/>
        <v>-10.416666666666657</v>
      </c>
    </row>
    <row r="21" spans="1:24" s="2" customFormat="1" ht="56.25" customHeight="1">
      <c r="A21" s="41">
        <v>180000</v>
      </c>
      <c r="B21" s="18" t="s">
        <v>63</v>
      </c>
      <c r="C21" s="19" t="s">
        <v>27</v>
      </c>
      <c r="D21" s="26"/>
      <c r="E21" s="26"/>
      <c r="F21" s="26"/>
      <c r="G21" s="26"/>
      <c r="H21" s="26"/>
      <c r="I21" s="22"/>
      <c r="J21" s="22">
        <v>1226</v>
      </c>
      <c r="K21" s="22">
        <v>57593.1</v>
      </c>
      <c r="L21" s="22">
        <f t="shared" si="1"/>
        <v>58819.1</v>
      </c>
      <c r="M21" s="22">
        <v>3549</v>
      </c>
      <c r="N21" s="22">
        <v>139017.1</v>
      </c>
      <c r="O21" s="22">
        <f t="shared" si="2"/>
        <v>142566.1</v>
      </c>
      <c r="P21" s="22">
        <v>3279.3</v>
      </c>
      <c r="Q21" s="22">
        <v>134509.8</v>
      </c>
      <c r="R21" s="22">
        <f t="shared" si="3"/>
        <v>137789.09999999998</v>
      </c>
      <c r="S21" s="22">
        <f t="shared" si="4"/>
        <v>92.40067624683009</v>
      </c>
      <c r="T21" s="22">
        <f t="shared" si="5"/>
        <v>96.75773699782255</v>
      </c>
      <c r="U21" s="22">
        <f t="shared" si="6"/>
        <v>96.64927356503402</v>
      </c>
      <c r="V21" s="22">
        <f t="shared" si="7"/>
        <v>167.47960848287113</v>
      </c>
      <c r="W21" s="22">
        <f t="shared" si="8"/>
        <v>133.5519359089891</v>
      </c>
      <c r="X21" s="22">
        <f t="shared" si="9"/>
        <v>134.2591097109612</v>
      </c>
    </row>
    <row r="22" spans="1:24" s="2" customFormat="1" ht="68.25" customHeight="1">
      <c r="A22" s="41">
        <v>200000</v>
      </c>
      <c r="B22" s="18" t="s">
        <v>64</v>
      </c>
      <c r="C22" s="19" t="s">
        <v>29</v>
      </c>
      <c r="D22" s="26"/>
      <c r="E22" s="26"/>
      <c r="F22" s="26"/>
      <c r="G22" s="26"/>
      <c r="H22" s="26"/>
      <c r="I22" s="22"/>
      <c r="J22" s="22">
        <v>158.8</v>
      </c>
      <c r="K22" s="22"/>
      <c r="L22" s="22">
        <f t="shared" si="1"/>
        <v>158.8</v>
      </c>
      <c r="M22" s="22">
        <v>199.7</v>
      </c>
      <c r="N22" s="22"/>
      <c r="O22" s="22">
        <f t="shared" si="2"/>
        <v>199.7</v>
      </c>
      <c r="P22" s="22">
        <v>199.7</v>
      </c>
      <c r="Q22" s="22">
        <v>0</v>
      </c>
      <c r="R22" s="22">
        <f t="shared" si="3"/>
        <v>199.7</v>
      </c>
      <c r="S22" s="22">
        <f t="shared" si="4"/>
        <v>100</v>
      </c>
      <c r="T22" s="22"/>
      <c r="U22" s="22">
        <f t="shared" si="6"/>
        <v>100</v>
      </c>
      <c r="V22" s="22">
        <f t="shared" si="7"/>
        <v>25.755667506297215</v>
      </c>
      <c r="W22" s="22"/>
      <c r="X22" s="22">
        <f t="shared" si="9"/>
        <v>25.755667506297215</v>
      </c>
    </row>
    <row r="23" spans="1:24" s="2" customFormat="1" ht="80.25" customHeight="1">
      <c r="A23" s="41">
        <v>210000</v>
      </c>
      <c r="B23" s="18" t="s">
        <v>65</v>
      </c>
      <c r="C23" s="19" t="s">
        <v>12</v>
      </c>
      <c r="D23" s="26" t="e">
        <f>SUM(E23+H23)</f>
        <v>#REF!</v>
      </c>
      <c r="E23" s="26" t="e">
        <f>SUM(#REF!)</f>
        <v>#REF!</v>
      </c>
      <c r="F23" s="26" t="e">
        <f>SUM(#REF!)</f>
        <v>#REF!</v>
      </c>
      <c r="G23" s="26" t="e">
        <f>SUM(#REF!)</f>
        <v>#REF!</v>
      </c>
      <c r="H23" s="26" t="e">
        <f>SUM(#REF!)</f>
        <v>#REF!</v>
      </c>
      <c r="I23" s="21">
        <v>477.8</v>
      </c>
      <c r="J23" s="22">
        <v>1066.8</v>
      </c>
      <c r="K23" s="22">
        <v>12</v>
      </c>
      <c r="L23" s="22">
        <f t="shared" si="1"/>
        <v>1078.8</v>
      </c>
      <c r="M23" s="22">
        <v>2616.1</v>
      </c>
      <c r="N23" s="22">
        <v>4204.4</v>
      </c>
      <c r="O23" s="22">
        <f t="shared" si="2"/>
        <v>6820.5</v>
      </c>
      <c r="P23" s="22">
        <v>2609.9</v>
      </c>
      <c r="Q23" s="22">
        <v>4240.8</v>
      </c>
      <c r="R23" s="22">
        <f t="shared" si="3"/>
        <v>6850.700000000001</v>
      </c>
      <c r="S23" s="22">
        <f t="shared" si="4"/>
        <v>99.76300600129964</v>
      </c>
      <c r="T23" s="22">
        <f t="shared" si="5"/>
        <v>100.8657596803349</v>
      </c>
      <c r="U23" s="22">
        <f t="shared" si="6"/>
        <v>100.4427827871857</v>
      </c>
      <c r="V23" s="22">
        <f t="shared" si="7"/>
        <v>144.6475440569929</v>
      </c>
      <c r="W23" s="22" t="s">
        <v>88</v>
      </c>
      <c r="X23" s="22">
        <f t="shared" si="9"/>
        <v>535.0296625880609</v>
      </c>
    </row>
    <row r="24" spans="1:24" s="2" customFormat="1" ht="51" customHeight="1">
      <c r="A24" s="41">
        <v>250000</v>
      </c>
      <c r="B24" s="18" t="s">
        <v>66</v>
      </c>
      <c r="C24" s="19" t="s">
        <v>9</v>
      </c>
      <c r="D24" s="27" t="e">
        <f>SUM(#REF!+#REF!+#REF!+#REF!+#REF!)</f>
        <v>#REF!</v>
      </c>
      <c r="E24" s="26" t="e">
        <f>SUM(#REF!+#REF!+#REF!+#REF!+#REF!)</f>
        <v>#REF!</v>
      </c>
      <c r="F24" s="26" t="e">
        <f>SUM(#REF!+#REF!+#REF!+#REF!+#REF!)</f>
        <v>#REF!</v>
      </c>
      <c r="G24" s="26" t="e">
        <f>SUM(#REF!+#REF!+#REF!+#REF!+#REF!)</f>
        <v>#REF!</v>
      </c>
      <c r="H24" s="26" t="e">
        <f>SUM(#REF!+#REF!+#REF!+#REF!+#REF!)</f>
        <v>#REF!</v>
      </c>
      <c r="I24" s="21">
        <v>6655.3522</v>
      </c>
      <c r="J24" s="22">
        <v>5001.6</v>
      </c>
      <c r="K24" s="22">
        <v>50.7</v>
      </c>
      <c r="L24" s="22">
        <f t="shared" si="1"/>
        <v>5052.3</v>
      </c>
      <c r="M24" s="22">
        <v>13254.4</v>
      </c>
      <c r="N24" s="22">
        <v>505.4</v>
      </c>
      <c r="O24" s="22">
        <f>M24+N24</f>
        <v>13759.8</v>
      </c>
      <c r="P24" s="22">
        <f>84.9+10825.1</f>
        <v>10910</v>
      </c>
      <c r="Q24" s="22">
        <f>52.8+426.5</f>
        <v>479.3</v>
      </c>
      <c r="R24" s="22">
        <f t="shared" si="3"/>
        <v>11389.3</v>
      </c>
      <c r="S24" s="22">
        <f t="shared" si="4"/>
        <v>82.31228874939643</v>
      </c>
      <c r="T24" s="22">
        <f t="shared" si="5"/>
        <v>94.83577364463792</v>
      </c>
      <c r="U24" s="22">
        <f t="shared" si="6"/>
        <v>82.77227866684107</v>
      </c>
      <c r="V24" s="22">
        <f t="shared" si="7"/>
        <v>118.13019833653229</v>
      </c>
      <c r="W24" s="22">
        <f t="shared" si="8"/>
        <v>845.3648915187376</v>
      </c>
      <c r="X24" s="22">
        <f t="shared" si="9"/>
        <v>125.42802288066815</v>
      </c>
    </row>
    <row r="25" spans="1:24" s="2" customFormat="1" ht="32.25" customHeight="1">
      <c r="A25" s="41">
        <v>230000</v>
      </c>
      <c r="B25" s="18" t="s">
        <v>67</v>
      </c>
      <c r="C25" s="19" t="s">
        <v>30</v>
      </c>
      <c r="D25" s="26"/>
      <c r="E25" s="26"/>
      <c r="F25" s="26"/>
      <c r="G25" s="26"/>
      <c r="H25" s="26"/>
      <c r="I25" s="21"/>
      <c r="J25" s="22">
        <v>98.8</v>
      </c>
      <c r="K25" s="22"/>
      <c r="L25" s="22">
        <f t="shared" si="1"/>
        <v>98.8</v>
      </c>
      <c r="M25" s="22">
        <v>210.4</v>
      </c>
      <c r="N25" s="22"/>
      <c r="O25" s="22">
        <f t="shared" si="2"/>
        <v>210.4</v>
      </c>
      <c r="P25" s="22">
        <v>210.4</v>
      </c>
      <c r="Q25" s="22">
        <v>0</v>
      </c>
      <c r="R25" s="22">
        <f t="shared" si="3"/>
        <v>210.4</v>
      </c>
      <c r="S25" s="22">
        <f t="shared" si="4"/>
        <v>100</v>
      </c>
      <c r="T25" s="22"/>
      <c r="U25" s="22">
        <f t="shared" si="6"/>
        <v>100</v>
      </c>
      <c r="V25" s="22">
        <f t="shared" si="7"/>
        <v>112.95546558704456</v>
      </c>
      <c r="W25" s="22"/>
      <c r="X25" s="22">
        <f t="shared" si="9"/>
        <v>112.95546558704456</v>
      </c>
    </row>
    <row r="26" spans="1:24" s="2" customFormat="1" ht="24" customHeight="1">
      <c r="A26" s="41">
        <v>240000</v>
      </c>
      <c r="B26" s="18" t="s">
        <v>68</v>
      </c>
      <c r="C26" s="19" t="s">
        <v>8</v>
      </c>
      <c r="D26" s="28" t="e">
        <f>SUM(E26+H26)</f>
        <v>#REF!</v>
      </c>
      <c r="E26" s="28" t="e">
        <f>SUM(#REF!)</f>
        <v>#REF!</v>
      </c>
      <c r="F26" s="28" t="e">
        <f>SUM(#REF!)</f>
        <v>#REF!</v>
      </c>
      <c r="G26" s="28" t="e">
        <f>SUM(#REF!)</f>
        <v>#REF!</v>
      </c>
      <c r="H26" s="28" t="e">
        <f>SUM(#REF!)</f>
        <v>#REF!</v>
      </c>
      <c r="I26" s="28"/>
      <c r="J26" s="22"/>
      <c r="K26" s="22">
        <v>3485.4</v>
      </c>
      <c r="L26" s="22">
        <f t="shared" si="1"/>
        <v>3485.4</v>
      </c>
      <c r="M26" s="22"/>
      <c r="N26" s="22">
        <v>18690.6</v>
      </c>
      <c r="O26" s="22">
        <f t="shared" si="2"/>
        <v>18690.6</v>
      </c>
      <c r="P26" s="22">
        <v>0</v>
      </c>
      <c r="Q26" s="22">
        <v>10824.9</v>
      </c>
      <c r="R26" s="22">
        <f t="shared" si="3"/>
        <v>10824.9</v>
      </c>
      <c r="S26" s="22"/>
      <c r="T26" s="22">
        <f t="shared" si="5"/>
        <v>57.916278771147</v>
      </c>
      <c r="U26" s="22">
        <f t="shared" si="6"/>
        <v>57.916278771147</v>
      </c>
      <c r="V26" s="22"/>
      <c r="W26" s="22">
        <f aca="true" t="shared" si="10" ref="W26:X29">Q26/K26*100-100</f>
        <v>210.57841280771214</v>
      </c>
      <c r="X26" s="22">
        <f t="shared" si="10"/>
        <v>210.57841280771214</v>
      </c>
    </row>
    <row r="27" spans="1:24" s="2" customFormat="1" ht="31.5" customHeight="1">
      <c r="A27" s="50"/>
      <c r="B27" s="29"/>
      <c r="C27" s="30" t="s">
        <v>0</v>
      </c>
      <c r="D27" s="27" t="e">
        <f>SUM(D10+D11+D12+D13+D16+#REF!+D14+D15+D17+D20+D18+#REF!+#REF!+D23+#REF!+D26+D24)</f>
        <v>#REF!</v>
      </c>
      <c r="E27" s="27" t="e">
        <f>SUM(E10+E11+E12+E13+E16+#REF!+E14+E15+E17+E20+E18+#REF!+#REF!+E23+#REF!+E26+E24)</f>
        <v>#REF!</v>
      </c>
      <c r="F27" s="26" t="e">
        <f>SUM(F10+F11+F12+F13+F16+#REF!+F14+F15+F17+F20+F18+#REF!+#REF!+F23+#REF!+F26+F24)</f>
        <v>#REF!</v>
      </c>
      <c r="G27" s="27" t="e">
        <f>SUM(G10+G11+G12+G13+G16+#REF!+G14+G15+G17+G20+G18+#REF!+#REF!+G23+#REF!+G26+G24)</f>
        <v>#REF!</v>
      </c>
      <c r="H27" s="26" t="e">
        <f>SUM(H10+H11+H12+H13+H16+#REF!+H14+H15+H17+H20+H18+#REF!+#REF!+H23+#REF!+H26+H24)</f>
        <v>#REF!</v>
      </c>
      <c r="I27" s="31" t="e">
        <f>SUM(I10+I11+I12+I13+I16+#REF!+I14+I15+I17+I20+I18+#REF!+I23+I26+I24)</f>
        <v>#REF!</v>
      </c>
      <c r="J27" s="32">
        <f>SUM(J10:J26)</f>
        <v>1728178.4999999998</v>
      </c>
      <c r="K27" s="32">
        <f aca="true" t="shared" si="11" ref="K27:Q27">SUM(K10:K26)</f>
        <v>442917</v>
      </c>
      <c r="L27" s="32">
        <f t="shared" si="11"/>
        <v>2171095.499999999</v>
      </c>
      <c r="M27" s="32">
        <f t="shared" si="11"/>
        <v>2369794.1999999997</v>
      </c>
      <c r="N27" s="32">
        <f t="shared" si="11"/>
        <v>716579.4</v>
      </c>
      <c r="O27" s="32">
        <f t="shared" si="11"/>
        <v>3086373.6000000006</v>
      </c>
      <c r="P27" s="32">
        <f t="shared" si="11"/>
        <v>2288398.3</v>
      </c>
      <c r="Q27" s="32">
        <f t="shared" si="11"/>
        <v>667120.0000000001</v>
      </c>
      <c r="R27" s="32">
        <f t="shared" si="3"/>
        <v>2955518.3</v>
      </c>
      <c r="S27" s="32">
        <f t="shared" si="4"/>
        <v>96.56527558384606</v>
      </c>
      <c r="T27" s="32">
        <f t="shared" si="5"/>
        <v>93.09784791469028</v>
      </c>
      <c r="U27" s="32">
        <f t="shared" si="6"/>
        <v>95.76022488009875</v>
      </c>
      <c r="V27" s="32">
        <f>P27/J27*100-100</f>
        <v>32.41677870659774</v>
      </c>
      <c r="W27" s="32">
        <f t="shared" si="10"/>
        <v>50.61964205483196</v>
      </c>
      <c r="X27" s="32">
        <f t="shared" si="10"/>
        <v>36.130276167031866</v>
      </c>
    </row>
    <row r="28" spans="1:24" s="3" customFormat="1" ht="24.75" customHeight="1">
      <c r="A28" s="41"/>
      <c r="B28" s="18"/>
      <c r="C28" s="33" t="s">
        <v>17</v>
      </c>
      <c r="D28" s="20" t="e">
        <f>SUM(#REF!+#REF!++#REF!+#REF!+#REF!+#REF!)</f>
        <v>#REF!</v>
      </c>
      <c r="E28" s="20" t="e">
        <f>SUM(#REF!+#REF!++#REF!+#REF!+#REF!+#REF!)</f>
        <v>#REF!</v>
      </c>
      <c r="F28" s="24" t="e">
        <f>SUM(#REF!+#REF!++#REF!+#REF!+#REF!+#REF!)</f>
        <v>#REF!</v>
      </c>
      <c r="G28" s="24" t="e">
        <f>SUM(#REF!+#REF!++#REF!+#REF!+#REF!+#REF!)</f>
        <v>#REF!</v>
      </c>
      <c r="H28" s="20" t="e">
        <f>SUM(#REF!+#REF!++#REF!+#REF!+#REF!+#REF!)</f>
        <v>#REF!</v>
      </c>
      <c r="I28" s="21">
        <v>5379.097</v>
      </c>
      <c r="J28" s="22">
        <v>59768.1</v>
      </c>
      <c r="K28" s="22">
        <v>7964</v>
      </c>
      <c r="L28" s="22">
        <f>J28+K28</f>
        <v>67732.1</v>
      </c>
      <c r="M28" s="22">
        <v>70447</v>
      </c>
      <c r="N28" s="22">
        <v>11785.6</v>
      </c>
      <c r="O28" s="22">
        <f>M28+N28</f>
        <v>82232.6</v>
      </c>
      <c r="P28" s="22">
        <f>67231.5+1322.5+1869.6</f>
        <v>70423.6</v>
      </c>
      <c r="Q28" s="22">
        <f>4533.8+7189.2</f>
        <v>11723</v>
      </c>
      <c r="R28" s="22">
        <f t="shared" si="3"/>
        <v>82146.6</v>
      </c>
      <c r="S28" s="22">
        <f t="shared" si="4"/>
        <v>99.96678353939842</v>
      </c>
      <c r="T28" s="22">
        <f t="shared" si="5"/>
        <v>99.46884333423839</v>
      </c>
      <c r="U28" s="22">
        <f t="shared" si="6"/>
        <v>99.89541860527333</v>
      </c>
      <c r="V28" s="22">
        <f>P28/J28*100-100</f>
        <v>17.82807216558666</v>
      </c>
      <c r="W28" s="22">
        <f t="shared" si="10"/>
        <v>47.19989954796583</v>
      </c>
      <c r="X28" s="22">
        <f t="shared" si="10"/>
        <v>21.28163751013183</v>
      </c>
    </row>
    <row r="29" spans="1:24" s="2" customFormat="1" ht="37.5" customHeight="1">
      <c r="A29" s="50"/>
      <c r="B29" s="29"/>
      <c r="C29" s="30" t="s">
        <v>11</v>
      </c>
      <c r="D29" s="27" t="e">
        <f aca="true" t="shared" si="12" ref="D29:J29">SUM(D27+D28)</f>
        <v>#REF!</v>
      </c>
      <c r="E29" s="27" t="e">
        <f t="shared" si="12"/>
        <v>#REF!</v>
      </c>
      <c r="F29" s="26" t="e">
        <f t="shared" si="12"/>
        <v>#REF!</v>
      </c>
      <c r="G29" s="27" t="e">
        <f t="shared" si="12"/>
        <v>#REF!</v>
      </c>
      <c r="H29" s="26" t="e">
        <f t="shared" si="12"/>
        <v>#REF!</v>
      </c>
      <c r="I29" s="31" t="e">
        <f t="shared" si="12"/>
        <v>#REF!</v>
      </c>
      <c r="J29" s="32">
        <f t="shared" si="12"/>
        <v>1787946.5999999999</v>
      </c>
      <c r="K29" s="32">
        <f>SUM(K27+K28)</f>
        <v>450881</v>
      </c>
      <c r="L29" s="32">
        <f>J29+K29</f>
        <v>2238827.5999999996</v>
      </c>
      <c r="M29" s="32">
        <f>SUM(M27+M28)</f>
        <v>2440241.1999999997</v>
      </c>
      <c r="N29" s="32">
        <f>SUM(N27+N28)</f>
        <v>728365</v>
      </c>
      <c r="O29" s="32">
        <f>M29+N29</f>
        <v>3168606.1999999997</v>
      </c>
      <c r="P29" s="32">
        <f>SUM(P27+P28)</f>
        <v>2358821.9</v>
      </c>
      <c r="Q29" s="32">
        <f>SUM(Q27+Q28)</f>
        <v>678843.0000000001</v>
      </c>
      <c r="R29" s="32">
        <f>P29+Q29</f>
        <v>3037664.9</v>
      </c>
      <c r="S29" s="32">
        <f t="shared" si="4"/>
        <v>96.66347326649513</v>
      </c>
      <c r="T29" s="32">
        <f t="shared" si="5"/>
        <v>93.20093634372878</v>
      </c>
      <c r="U29" s="32">
        <f t="shared" si="6"/>
        <v>95.86754264382871</v>
      </c>
      <c r="V29" s="32">
        <f>P29/J29*100-100</f>
        <v>31.929102356860113</v>
      </c>
      <c r="W29" s="32">
        <f t="shared" si="10"/>
        <v>50.559238468686885</v>
      </c>
      <c r="X29" s="32">
        <f t="shared" si="10"/>
        <v>35.68105467343713</v>
      </c>
    </row>
    <row r="30" spans="1:24" s="7" customFormat="1" ht="36.75" customHeight="1" hidden="1">
      <c r="A30" s="41"/>
      <c r="B30" s="29"/>
      <c r="C30" s="34" t="s">
        <v>16</v>
      </c>
      <c r="D30" s="35" t="e">
        <f>SUM(#REF!+#REF!+#REF!)</f>
        <v>#REF!</v>
      </c>
      <c r="E30" s="35" t="e">
        <f>SUM(#REF!+#REF!+#REF!)</f>
        <v>#REF!</v>
      </c>
      <c r="F30" s="28" t="e">
        <f>SUM(#REF!+#REF!+#REF!)</f>
        <v>#REF!</v>
      </c>
      <c r="G30" s="28" t="e">
        <f>SUM(#REF!+#REF!+#REF!)</f>
        <v>#REF!</v>
      </c>
      <c r="H30" s="28" t="e">
        <f>SUM(#REF!+#REF!+#REF!)</f>
        <v>#REF!</v>
      </c>
      <c r="I30" s="28"/>
      <c r="J30" s="32"/>
      <c r="K30" s="36"/>
      <c r="L30" s="32">
        <f>J30+K30</f>
        <v>0</v>
      </c>
      <c r="M30" s="36"/>
      <c r="N30" s="36"/>
      <c r="O30" s="32" t="e">
        <f>#REF!+#REF!</f>
        <v>#REF!</v>
      </c>
      <c r="P30" s="36"/>
      <c r="Q30" s="36"/>
      <c r="R30" s="32">
        <f>P30+Q30</f>
        <v>0</v>
      </c>
      <c r="S30" s="22" t="e">
        <f t="shared" si="4"/>
        <v>#DIV/0!</v>
      </c>
      <c r="T30" s="22" t="e">
        <f t="shared" si="5"/>
        <v>#DIV/0!</v>
      </c>
      <c r="U30" s="22" t="e">
        <f t="shared" si="6"/>
        <v>#REF!</v>
      </c>
      <c r="V30" s="22" t="e">
        <f>P30/J30*100</f>
        <v>#DIV/0!</v>
      </c>
      <c r="W30" s="22" t="e">
        <f>Q30/K30*100</f>
        <v>#DIV/0!</v>
      </c>
      <c r="X30" s="22" t="e">
        <f>R30/L30*100</f>
        <v>#DIV/0!</v>
      </c>
    </row>
    <row r="31" spans="1:24" s="64" customFormat="1" ht="31.5" customHeight="1">
      <c r="A31" s="45"/>
      <c r="B31" s="77" t="s">
        <v>48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1:24" s="7" customFormat="1" ht="30.75" customHeight="1">
      <c r="A32" s="50"/>
      <c r="B32" s="29"/>
      <c r="C32" s="34" t="s">
        <v>22</v>
      </c>
      <c r="D32" s="28"/>
      <c r="E32" s="28"/>
      <c r="F32" s="28"/>
      <c r="G32" s="28"/>
      <c r="H32" s="28"/>
      <c r="I32" s="32"/>
      <c r="J32" s="32">
        <f>J33+J34</f>
        <v>9495.1</v>
      </c>
      <c r="K32" s="32">
        <f>K33+K34</f>
        <v>562.7</v>
      </c>
      <c r="L32" s="32">
        <f>L33+L34</f>
        <v>10057.8</v>
      </c>
      <c r="M32" s="32">
        <f aca="true" t="shared" si="13" ref="M32:R32">M33+M34</f>
        <v>13415.1</v>
      </c>
      <c r="N32" s="32">
        <f t="shared" si="13"/>
        <v>880.1</v>
      </c>
      <c r="O32" s="32">
        <f t="shared" si="13"/>
        <v>14295.2</v>
      </c>
      <c r="P32" s="32">
        <f t="shared" si="13"/>
        <v>13415.1</v>
      </c>
      <c r="Q32" s="32">
        <f t="shared" si="13"/>
        <v>880.1</v>
      </c>
      <c r="R32" s="32">
        <f t="shared" si="13"/>
        <v>14295.2</v>
      </c>
      <c r="S32" s="32">
        <f>(P32/M32)*100</f>
        <v>100</v>
      </c>
      <c r="T32" s="32">
        <f>(Q32/N32)*100</f>
        <v>100</v>
      </c>
      <c r="U32" s="32">
        <f>(R32/O32)*100</f>
        <v>100</v>
      </c>
      <c r="V32" s="32">
        <f aca="true" t="shared" si="14" ref="V32:V38">P32/J32*100-100</f>
        <v>41.28445198049519</v>
      </c>
      <c r="W32" s="32">
        <f aca="true" t="shared" si="15" ref="W32:W38">Q32/K32*100-100</f>
        <v>56.40661098276166</v>
      </c>
      <c r="X32" s="32">
        <f aca="true" t="shared" si="16" ref="X32:X38">R32/L32*100-100</f>
        <v>42.13048579212156</v>
      </c>
    </row>
    <row r="33" spans="1:27" s="66" customFormat="1" ht="117.75" customHeight="1">
      <c r="A33" s="41"/>
      <c r="B33" s="18" t="s">
        <v>70</v>
      </c>
      <c r="C33" s="19" t="s">
        <v>24</v>
      </c>
      <c r="D33" s="24"/>
      <c r="E33" s="24"/>
      <c r="F33" s="24"/>
      <c r="G33" s="24"/>
      <c r="H33" s="24"/>
      <c r="I33" s="22">
        <v>943.396</v>
      </c>
      <c r="J33" s="22">
        <v>1415.1</v>
      </c>
      <c r="K33" s="22">
        <v>562.7</v>
      </c>
      <c r="L33" s="22">
        <f>SUM(J33+K33)</f>
        <v>1977.8</v>
      </c>
      <c r="M33" s="22">
        <v>1415.1</v>
      </c>
      <c r="N33" s="22">
        <v>880.1</v>
      </c>
      <c r="O33" s="22">
        <f>M33+N33</f>
        <v>2295.2</v>
      </c>
      <c r="P33" s="22">
        <v>1415.1</v>
      </c>
      <c r="Q33" s="22">
        <v>880.1</v>
      </c>
      <c r="R33" s="22">
        <f>P33+Q33</f>
        <v>2295.2</v>
      </c>
      <c r="S33" s="22">
        <f>(P33/M33)*100</f>
        <v>100</v>
      </c>
      <c r="T33" s="22">
        <f aca="true" t="shared" si="17" ref="T33:T38">(Q33/N33)*100</f>
        <v>100</v>
      </c>
      <c r="U33" s="22">
        <f aca="true" t="shared" si="18" ref="U33:U38">(R33/O33)*100</f>
        <v>100</v>
      </c>
      <c r="V33" s="22">
        <f t="shared" si="14"/>
        <v>0</v>
      </c>
      <c r="W33" s="22">
        <f t="shared" si="15"/>
        <v>56.40661098276166</v>
      </c>
      <c r="X33" s="22">
        <f t="shared" si="16"/>
        <v>16.048134290625953</v>
      </c>
      <c r="Y33" s="65"/>
      <c r="Z33" s="65"/>
      <c r="AA33" s="65"/>
    </row>
    <row r="34" spans="1:27" s="66" customFormat="1" ht="76.5" customHeight="1">
      <c r="A34" s="41"/>
      <c r="B34" s="18" t="s">
        <v>71</v>
      </c>
      <c r="C34" s="19" t="s">
        <v>31</v>
      </c>
      <c r="D34" s="24"/>
      <c r="E34" s="24"/>
      <c r="F34" s="24"/>
      <c r="G34" s="24"/>
      <c r="H34" s="24"/>
      <c r="I34" s="22"/>
      <c r="J34" s="22">
        <v>8080</v>
      </c>
      <c r="K34" s="22"/>
      <c r="L34" s="22">
        <f>SUM(J34+K34)</f>
        <v>8080</v>
      </c>
      <c r="M34" s="22">
        <v>12000</v>
      </c>
      <c r="N34" s="22">
        <v>0</v>
      </c>
      <c r="O34" s="22">
        <f>M34+N34</f>
        <v>12000</v>
      </c>
      <c r="P34" s="22">
        <v>12000</v>
      </c>
      <c r="Q34" s="22">
        <v>0</v>
      </c>
      <c r="R34" s="22">
        <f>P34+Q34</f>
        <v>12000</v>
      </c>
      <c r="S34" s="22">
        <f>(P34/M34)*100</f>
        <v>100</v>
      </c>
      <c r="T34" s="22"/>
      <c r="U34" s="22">
        <f t="shared" si="18"/>
        <v>100</v>
      </c>
      <c r="V34" s="22">
        <f t="shared" si="14"/>
        <v>48.51485148514851</v>
      </c>
      <c r="W34" s="22"/>
      <c r="X34" s="22">
        <f t="shared" si="16"/>
        <v>48.51485148514851</v>
      </c>
      <c r="Y34" s="65"/>
      <c r="Z34" s="65"/>
      <c r="AA34" s="65"/>
    </row>
    <row r="35" spans="1:27" s="7" customFormat="1" ht="27.75" customHeight="1">
      <c r="A35" s="50"/>
      <c r="B35" s="29"/>
      <c r="C35" s="34" t="s">
        <v>21</v>
      </c>
      <c r="D35" s="28"/>
      <c r="E35" s="28"/>
      <c r="F35" s="28"/>
      <c r="G35" s="28"/>
      <c r="H35" s="28"/>
      <c r="I35" s="32"/>
      <c r="J35" s="32"/>
      <c r="K35" s="32">
        <f>K36+K37</f>
        <v>-9455.699999999999</v>
      </c>
      <c r="L35" s="32">
        <f>L36+L37</f>
        <v>-9455.699999999999</v>
      </c>
      <c r="M35" s="51">
        <f aca="true" t="shared" si="19" ref="M35:R35">M36+M37</f>
        <v>0</v>
      </c>
      <c r="N35" s="32">
        <f t="shared" si="19"/>
        <v>-14676.6</v>
      </c>
      <c r="O35" s="32">
        <f t="shared" si="19"/>
        <v>-14676.6</v>
      </c>
      <c r="P35" s="32">
        <f t="shared" si="19"/>
        <v>0</v>
      </c>
      <c r="Q35" s="32">
        <f t="shared" si="19"/>
        <v>-12921.2</v>
      </c>
      <c r="R35" s="32">
        <f t="shared" si="19"/>
        <v>-12921.2</v>
      </c>
      <c r="S35" s="32"/>
      <c r="T35" s="32">
        <f t="shared" si="17"/>
        <v>88.03946418107736</v>
      </c>
      <c r="U35" s="32">
        <f t="shared" si="18"/>
        <v>88.03946418107736</v>
      </c>
      <c r="V35" s="32"/>
      <c r="W35" s="32">
        <f t="shared" si="15"/>
        <v>36.649851412375625</v>
      </c>
      <c r="X35" s="32">
        <f t="shared" si="16"/>
        <v>36.649851412375625</v>
      </c>
      <c r="Y35" s="67"/>
      <c r="Z35" s="67"/>
      <c r="AA35" s="67"/>
    </row>
    <row r="36" spans="1:27" s="7" customFormat="1" ht="69.75" customHeight="1">
      <c r="A36" s="41"/>
      <c r="B36" s="18" t="s">
        <v>72</v>
      </c>
      <c r="C36" s="19" t="s">
        <v>25</v>
      </c>
      <c r="D36" s="28"/>
      <c r="E36" s="28"/>
      <c r="F36" s="28"/>
      <c r="G36" s="28"/>
      <c r="H36" s="28"/>
      <c r="I36" s="22">
        <v>-1471.6</v>
      </c>
      <c r="J36" s="22"/>
      <c r="K36" s="22">
        <v>-8699.9</v>
      </c>
      <c r="L36" s="22">
        <f>SUM(J36+K36)</f>
        <v>-8699.9</v>
      </c>
      <c r="M36" s="52">
        <v>0</v>
      </c>
      <c r="N36" s="22">
        <v>-14104.1</v>
      </c>
      <c r="O36" s="22">
        <f>M36+N36</f>
        <v>-14104.1</v>
      </c>
      <c r="P36" s="22">
        <v>0</v>
      </c>
      <c r="Q36" s="22">
        <v>-12030</v>
      </c>
      <c r="R36" s="22">
        <f>P36+Q36</f>
        <v>-12030</v>
      </c>
      <c r="S36" s="22"/>
      <c r="T36" s="22">
        <f t="shared" si="17"/>
        <v>85.29434703384122</v>
      </c>
      <c r="U36" s="22">
        <f t="shared" si="18"/>
        <v>85.29434703384122</v>
      </c>
      <c r="V36" s="22"/>
      <c r="W36" s="22">
        <f t="shared" si="15"/>
        <v>38.27745146495937</v>
      </c>
      <c r="X36" s="22">
        <f t="shared" si="16"/>
        <v>38.27745146495937</v>
      </c>
      <c r="Y36" s="67"/>
      <c r="Z36" s="67"/>
      <c r="AA36" s="67"/>
    </row>
    <row r="37" spans="1:27" s="66" customFormat="1" ht="99" customHeight="1">
      <c r="A37" s="41"/>
      <c r="B37" s="18" t="s">
        <v>73</v>
      </c>
      <c r="C37" s="19" t="s">
        <v>23</v>
      </c>
      <c r="D37" s="24"/>
      <c r="E37" s="24"/>
      <c r="F37" s="24"/>
      <c r="G37" s="24"/>
      <c r="H37" s="24"/>
      <c r="I37" s="22"/>
      <c r="J37" s="22"/>
      <c r="K37" s="22">
        <v>-755.8</v>
      </c>
      <c r="L37" s="22">
        <f>SUM(J37+K37)</f>
        <v>-755.8</v>
      </c>
      <c r="M37" s="52"/>
      <c r="N37" s="22">
        <v>-572.5</v>
      </c>
      <c r="O37" s="22">
        <f>M37+N37</f>
        <v>-572.5</v>
      </c>
      <c r="P37" s="22"/>
      <c r="Q37" s="22">
        <v>-891.2</v>
      </c>
      <c r="R37" s="22">
        <f>P37+Q37</f>
        <v>-891.2</v>
      </c>
      <c r="S37" s="22"/>
      <c r="T37" s="22">
        <f t="shared" si="17"/>
        <v>155.66812227074237</v>
      </c>
      <c r="U37" s="22">
        <f t="shared" si="18"/>
        <v>155.66812227074237</v>
      </c>
      <c r="V37" s="22"/>
      <c r="W37" s="22">
        <f t="shared" si="15"/>
        <v>17.91479227308814</v>
      </c>
      <c r="X37" s="22">
        <f t="shared" si="16"/>
        <v>17.91479227308814</v>
      </c>
      <c r="Y37" s="65"/>
      <c r="Z37" s="65"/>
      <c r="AA37" s="65"/>
    </row>
    <row r="38" spans="1:24" s="2" customFormat="1" ht="37.5" customHeight="1">
      <c r="A38" s="50"/>
      <c r="B38" s="29"/>
      <c r="C38" s="30" t="s">
        <v>32</v>
      </c>
      <c r="D38" s="27" t="e">
        <f>SUM(#REF!+#REF!)</f>
        <v>#REF!</v>
      </c>
      <c r="E38" s="27" t="e">
        <f>SUM(#REF!+#REF!)</f>
        <v>#REF!</v>
      </c>
      <c r="F38" s="26" t="e">
        <f>SUM(#REF!+#REF!)</f>
        <v>#REF!</v>
      </c>
      <c r="G38" s="27" t="e">
        <f>SUM(#REF!+#REF!)</f>
        <v>#REF!</v>
      </c>
      <c r="H38" s="26" t="e">
        <f>SUM(#REF!+#REF!)</f>
        <v>#REF!</v>
      </c>
      <c r="I38" s="31" t="e">
        <f>SUM(#REF!+#REF!)</f>
        <v>#REF!</v>
      </c>
      <c r="J38" s="32">
        <f>J32+J35</f>
        <v>9495.1</v>
      </c>
      <c r="K38" s="32">
        <f>K32+K35</f>
        <v>-8892.999999999998</v>
      </c>
      <c r="L38" s="32">
        <f>L32+L35</f>
        <v>602.1000000000004</v>
      </c>
      <c r="M38" s="32">
        <f aca="true" t="shared" si="20" ref="M38:R38">M32+M35</f>
        <v>13415.1</v>
      </c>
      <c r="N38" s="32">
        <f t="shared" si="20"/>
        <v>-13796.5</v>
      </c>
      <c r="O38" s="32">
        <f t="shared" si="20"/>
        <v>-381.39999999999964</v>
      </c>
      <c r="P38" s="32">
        <f t="shared" si="20"/>
        <v>13415.1</v>
      </c>
      <c r="Q38" s="32">
        <f t="shared" si="20"/>
        <v>-12041.1</v>
      </c>
      <c r="R38" s="32">
        <f t="shared" si="20"/>
        <v>1374</v>
      </c>
      <c r="S38" s="32">
        <f>(P38/M38)*100</f>
        <v>100</v>
      </c>
      <c r="T38" s="32">
        <f t="shared" si="17"/>
        <v>87.27648316602037</v>
      </c>
      <c r="U38" s="32">
        <f t="shared" si="18"/>
        <v>-360.2517042475095</v>
      </c>
      <c r="V38" s="32">
        <f t="shared" si="14"/>
        <v>41.28445198049519</v>
      </c>
      <c r="W38" s="32">
        <f t="shared" si="15"/>
        <v>35.39975261441586</v>
      </c>
      <c r="X38" s="32">
        <f t="shared" si="16"/>
        <v>128.20129546586935</v>
      </c>
    </row>
    <row r="39" spans="2:24" ht="33" customHeight="1">
      <c r="B39" s="93" t="s">
        <v>49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5"/>
    </row>
    <row r="40" spans="2:24" ht="79.5" customHeight="1">
      <c r="B40" s="92" t="s">
        <v>80</v>
      </c>
      <c r="C40" s="92" t="s">
        <v>81</v>
      </c>
      <c r="D40" s="17" t="s">
        <v>18</v>
      </c>
      <c r="E40" s="17"/>
      <c r="F40" s="17"/>
      <c r="G40" s="17"/>
      <c r="H40" s="17"/>
      <c r="I40" s="82" t="s">
        <v>75</v>
      </c>
      <c r="J40" s="82"/>
      <c r="K40" s="82"/>
      <c r="L40" s="82"/>
      <c r="M40" s="82" t="s">
        <v>51</v>
      </c>
      <c r="N40" s="82"/>
      <c r="O40" s="82"/>
      <c r="P40" s="82" t="s">
        <v>76</v>
      </c>
      <c r="Q40" s="82"/>
      <c r="R40" s="82"/>
      <c r="S40" s="82" t="s">
        <v>52</v>
      </c>
      <c r="T40" s="82"/>
      <c r="U40" s="82"/>
      <c r="V40" s="83" t="s">
        <v>82</v>
      </c>
      <c r="W40" s="84"/>
      <c r="X40" s="85"/>
    </row>
    <row r="41" spans="2:24" ht="55.5" customHeight="1">
      <c r="B41" s="92"/>
      <c r="C41" s="92"/>
      <c r="D41" s="17"/>
      <c r="E41" s="17"/>
      <c r="F41" s="16" t="s">
        <v>14</v>
      </c>
      <c r="G41" s="16" t="s">
        <v>15</v>
      </c>
      <c r="H41" s="17"/>
      <c r="I41" s="82" t="s">
        <v>19</v>
      </c>
      <c r="J41" s="82"/>
      <c r="K41" s="16" t="s">
        <v>20</v>
      </c>
      <c r="L41" s="16" t="s">
        <v>0</v>
      </c>
      <c r="M41" s="16" t="s">
        <v>19</v>
      </c>
      <c r="N41" s="16" t="s">
        <v>20</v>
      </c>
      <c r="O41" s="16" t="s">
        <v>0</v>
      </c>
      <c r="P41" s="16" t="s">
        <v>19</v>
      </c>
      <c r="Q41" s="16" t="s">
        <v>20</v>
      </c>
      <c r="R41" s="16" t="s">
        <v>0</v>
      </c>
      <c r="S41" s="15" t="s">
        <v>19</v>
      </c>
      <c r="T41" s="16" t="s">
        <v>20</v>
      </c>
      <c r="U41" s="16" t="s">
        <v>0</v>
      </c>
      <c r="V41" s="15" t="s">
        <v>19</v>
      </c>
      <c r="W41" s="16" t="s">
        <v>20</v>
      </c>
      <c r="X41" s="16" t="s">
        <v>0</v>
      </c>
    </row>
    <row r="42" spans="2:24" ht="104.25" customHeight="1">
      <c r="B42" s="53" t="s">
        <v>33</v>
      </c>
      <c r="C42" s="54" t="s">
        <v>34</v>
      </c>
      <c r="D42" s="46">
        <v>-175141.4</v>
      </c>
      <c r="E42" s="46">
        <v>175141.4</v>
      </c>
      <c r="F42" s="47">
        <f>E42+D42</f>
        <v>0</v>
      </c>
      <c r="G42" s="46">
        <v>-473578.5</v>
      </c>
      <c r="H42" s="46">
        <v>473578.5</v>
      </c>
      <c r="I42" s="47">
        <f>H42+G42</f>
        <v>0</v>
      </c>
      <c r="J42" s="55">
        <v>-368648.5</v>
      </c>
      <c r="K42" s="55">
        <v>368648.5</v>
      </c>
      <c r="L42" s="55">
        <f>SUM(J42+K42)</f>
        <v>0</v>
      </c>
      <c r="M42" s="55">
        <v>-581146.3</v>
      </c>
      <c r="N42" s="55">
        <v>581146.3</v>
      </c>
      <c r="O42" s="55">
        <f>M42+N42</f>
        <v>0</v>
      </c>
      <c r="P42" s="55">
        <v>-552414.1</v>
      </c>
      <c r="Q42" s="55">
        <v>552414.1</v>
      </c>
      <c r="R42" s="55">
        <f>P42+Q42</f>
        <v>0</v>
      </c>
      <c r="S42" s="22">
        <f aca="true" t="shared" si="21" ref="S42:U45">(P42/M42)*100</f>
        <v>95.05594374428607</v>
      </c>
      <c r="T42" s="22">
        <f t="shared" si="21"/>
        <v>95.05594374428607</v>
      </c>
      <c r="U42" s="22"/>
      <c r="V42" s="22">
        <f>P42/J42*100-100</f>
        <v>49.84845998288341</v>
      </c>
      <c r="W42" s="22">
        <f>Q42/K42*100-100</f>
        <v>49.84845998288341</v>
      </c>
      <c r="X42" s="22"/>
    </row>
    <row r="43" spans="2:24" ht="78" customHeight="1">
      <c r="B43" s="56" t="s">
        <v>35</v>
      </c>
      <c r="C43" s="57" t="s">
        <v>36</v>
      </c>
      <c r="D43" s="48"/>
      <c r="E43" s="48"/>
      <c r="F43" s="48"/>
      <c r="G43" s="48"/>
      <c r="H43" s="48"/>
      <c r="I43" s="48"/>
      <c r="J43" s="58">
        <f aca="true" t="shared" si="22" ref="J43:R43">J44+J45</f>
        <v>0</v>
      </c>
      <c r="K43" s="58">
        <f t="shared" si="22"/>
        <v>7589.1</v>
      </c>
      <c r="L43" s="58">
        <f t="shared" si="22"/>
        <v>7589.1</v>
      </c>
      <c r="M43" s="58">
        <f t="shared" si="22"/>
        <v>0</v>
      </c>
      <c r="N43" s="58">
        <f t="shared" si="22"/>
        <v>-811.8000000000002</v>
      </c>
      <c r="O43" s="58">
        <f t="shared" si="22"/>
        <v>-811.8000000000002</v>
      </c>
      <c r="P43" s="58">
        <f t="shared" si="22"/>
        <v>0</v>
      </c>
      <c r="Q43" s="58">
        <f t="shared" si="22"/>
        <v>-811.9000000000001</v>
      </c>
      <c r="R43" s="58">
        <f t="shared" si="22"/>
        <v>-811.9000000000001</v>
      </c>
      <c r="S43" s="22"/>
      <c r="T43" s="22">
        <f t="shared" si="21"/>
        <v>100.01231830500122</v>
      </c>
      <c r="U43" s="22">
        <f t="shared" si="21"/>
        <v>100.01231830500122</v>
      </c>
      <c r="V43" s="22"/>
      <c r="W43" s="22">
        <f aca="true" t="shared" si="23" ref="W43:X45">Q43/K43*100-100</f>
        <v>-110.69823826277161</v>
      </c>
      <c r="X43" s="22">
        <f t="shared" si="23"/>
        <v>-110.69823826277161</v>
      </c>
    </row>
    <row r="44" spans="2:24" ht="39" customHeight="1">
      <c r="B44" s="53" t="s">
        <v>37</v>
      </c>
      <c r="C44" s="54" t="s">
        <v>38</v>
      </c>
      <c r="D44" s="49"/>
      <c r="E44" s="49"/>
      <c r="F44" s="49"/>
      <c r="G44" s="49"/>
      <c r="H44" s="49"/>
      <c r="I44" s="49"/>
      <c r="J44" s="55">
        <v>0</v>
      </c>
      <c r="K44" s="55">
        <v>8095</v>
      </c>
      <c r="L44" s="55">
        <f>SUM(J44+K44)</f>
        <v>8095</v>
      </c>
      <c r="M44" s="59"/>
      <c r="N44" s="55">
        <v>1322.1</v>
      </c>
      <c r="O44" s="55">
        <f>M44+N44</f>
        <v>1322.1</v>
      </c>
      <c r="P44" s="55"/>
      <c r="Q44" s="55">
        <v>1322</v>
      </c>
      <c r="R44" s="55">
        <f>P44+Q44</f>
        <v>1322</v>
      </c>
      <c r="S44" s="22"/>
      <c r="T44" s="22">
        <f t="shared" si="21"/>
        <v>99.99243627562213</v>
      </c>
      <c r="U44" s="22">
        <f t="shared" si="21"/>
        <v>99.99243627562213</v>
      </c>
      <c r="V44" s="22"/>
      <c r="W44" s="22">
        <f t="shared" si="23"/>
        <v>-83.66893143915998</v>
      </c>
      <c r="X44" s="22">
        <f t="shared" si="23"/>
        <v>-83.66893143915998</v>
      </c>
    </row>
    <row r="45" spans="2:24" ht="37.5" customHeight="1">
      <c r="B45" s="53" t="s">
        <v>39</v>
      </c>
      <c r="C45" s="54" t="s">
        <v>40</v>
      </c>
      <c r="D45" s="49"/>
      <c r="E45" s="49"/>
      <c r="F45" s="49"/>
      <c r="G45" s="49"/>
      <c r="H45" s="49"/>
      <c r="I45" s="49"/>
      <c r="J45" s="55"/>
      <c r="K45" s="55">
        <v>-505.9</v>
      </c>
      <c r="L45" s="55">
        <f>SUM(J45+K45)</f>
        <v>-505.9</v>
      </c>
      <c r="M45" s="59">
        <v>0</v>
      </c>
      <c r="N45" s="55">
        <v>-2133.9</v>
      </c>
      <c r="O45" s="55">
        <f>M45+N45</f>
        <v>-2133.9</v>
      </c>
      <c r="P45" s="55"/>
      <c r="Q45" s="55">
        <v>-2133.9</v>
      </c>
      <c r="R45" s="55">
        <f>P45+Q45</f>
        <v>-2133.9</v>
      </c>
      <c r="S45" s="22"/>
      <c r="T45" s="22">
        <f t="shared" si="21"/>
        <v>100</v>
      </c>
      <c r="U45" s="22">
        <f t="shared" si="21"/>
        <v>100</v>
      </c>
      <c r="V45" s="22"/>
      <c r="W45" s="22">
        <f t="shared" si="23"/>
        <v>321.8027278118206</v>
      </c>
      <c r="X45" s="22">
        <f t="shared" si="23"/>
        <v>321.8027278118206</v>
      </c>
    </row>
    <row r="46" spans="2:24" ht="97.5" customHeight="1">
      <c r="B46" s="73" t="s">
        <v>84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</row>
    <row r="47" spans="2:24" ht="48" customHeight="1">
      <c r="B47" s="73" t="s">
        <v>87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</row>
    <row r="48" spans="2:24" ht="24.7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2:24" ht="36.75" customHeight="1">
      <c r="B49" s="77" t="s">
        <v>50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13"/>
      <c r="Q49" s="13"/>
      <c r="R49" s="13"/>
      <c r="S49" s="13"/>
      <c r="T49" s="13"/>
      <c r="U49" s="13"/>
      <c r="V49" s="13"/>
      <c r="W49" s="13"/>
      <c r="X49" s="13"/>
    </row>
    <row r="50" spans="2:28" ht="52.5" customHeight="1">
      <c r="B50" s="89" t="s">
        <v>41</v>
      </c>
      <c r="C50" s="90"/>
      <c r="D50" s="38" t="s">
        <v>18</v>
      </c>
      <c r="E50" s="38"/>
      <c r="F50" s="38"/>
      <c r="G50" s="38"/>
      <c r="H50" s="38"/>
      <c r="I50" s="38"/>
      <c r="J50" s="86" t="s">
        <v>78</v>
      </c>
      <c r="K50" s="87"/>
      <c r="L50" s="88"/>
      <c r="M50" s="86" t="s">
        <v>77</v>
      </c>
      <c r="N50" s="87"/>
      <c r="O50" s="88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2:24" ht="36.75" customHeight="1">
      <c r="B51" s="78" t="s">
        <v>42</v>
      </c>
      <c r="C51" s="79"/>
      <c r="D51" s="39"/>
      <c r="E51" s="39"/>
      <c r="F51" s="39"/>
      <c r="G51" s="39"/>
      <c r="H51" s="39"/>
      <c r="I51" s="40"/>
      <c r="J51" s="74">
        <f>J52</f>
        <v>7589.1</v>
      </c>
      <c r="K51" s="75"/>
      <c r="L51" s="76"/>
      <c r="M51" s="74">
        <f>M52</f>
        <v>6777.2</v>
      </c>
      <c r="N51" s="75"/>
      <c r="O51" s="76"/>
      <c r="V51" s="12"/>
      <c r="W51" s="12"/>
      <c r="X51" s="12"/>
    </row>
    <row r="52" spans="2:15" ht="26.25" customHeight="1">
      <c r="B52" s="78" t="s">
        <v>43</v>
      </c>
      <c r="C52" s="79"/>
      <c r="D52" s="39"/>
      <c r="E52" s="39"/>
      <c r="F52" s="39"/>
      <c r="G52" s="39"/>
      <c r="H52" s="39"/>
      <c r="I52" s="39"/>
      <c r="J52" s="74">
        <f>J53</f>
        <v>7589.1</v>
      </c>
      <c r="K52" s="75"/>
      <c r="L52" s="76"/>
      <c r="M52" s="74">
        <f>M53</f>
        <v>6777.2</v>
      </c>
      <c r="N52" s="75"/>
      <c r="O52" s="76"/>
    </row>
    <row r="53" spans="2:15" ht="76.5" customHeight="1">
      <c r="B53" s="78" t="s">
        <v>45</v>
      </c>
      <c r="C53" s="79"/>
      <c r="D53" s="39"/>
      <c r="E53" s="39"/>
      <c r="F53" s="39"/>
      <c r="G53" s="39"/>
      <c r="H53" s="39"/>
      <c r="I53" s="39"/>
      <c r="J53" s="74">
        <f>J54</f>
        <v>7589.1</v>
      </c>
      <c r="K53" s="75"/>
      <c r="L53" s="76"/>
      <c r="M53" s="74">
        <f>M54</f>
        <v>6777.2</v>
      </c>
      <c r="N53" s="75"/>
      <c r="O53" s="76"/>
    </row>
    <row r="54" spans="2:15" ht="58.5" customHeight="1">
      <c r="B54" s="78" t="s">
        <v>44</v>
      </c>
      <c r="C54" s="79"/>
      <c r="D54" s="39"/>
      <c r="E54" s="39"/>
      <c r="F54" s="39"/>
      <c r="G54" s="39"/>
      <c r="H54" s="39"/>
      <c r="I54" s="39"/>
      <c r="J54" s="74">
        <v>7589.1</v>
      </c>
      <c r="K54" s="75"/>
      <c r="L54" s="76"/>
      <c r="M54" s="74">
        <v>6777.2</v>
      </c>
      <c r="N54" s="75"/>
      <c r="O54" s="76"/>
    </row>
    <row r="55" spans="2:15" ht="28.5" customHeight="1">
      <c r="B55" s="63"/>
      <c r="C55" s="63"/>
      <c r="D55" s="71"/>
      <c r="E55" s="71"/>
      <c r="F55" s="71"/>
      <c r="G55" s="71"/>
      <c r="H55" s="71"/>
      <c r="I55" s="71"/>
      <c r="J55" s="72"/>
      <c r="K55" s="72"/>
      <c r="L55" s="72"/>
      <c r="M55" s="72"/>
      <c r="N55" s="72"/>
      <c r="O55" s="72"/>
    </row>
    <row r="56" spans="2:15" ht="3" customHeight="1">
      <c r="B56" s="63"/>
      <c r="C56" s="63"/>
      <c r="D56" s="71"/>
      <c r="E56" s="71"/>
      <c r="F56" s="71"/>
      <c r="G56" s="71"/>
      <c r="H56" s="71"/>
      <c r="I56" s="71"/>
      <c r="J56" s="72"/>
      <c r="K56" s="72"/>
      <c r="L56" s="72"/>
      <c r="M56" s="72"/>
      <c r="N56" s="72"/>
      <c r="O56" s="72"/>
    </row>
    <row r="57" spans="2:15" ht="17.25" customHeight="1">
      <c r="B57" s="63"/>
      <c r="C57" s="63"/>
      <c r="D57" s="71"/>
      <c r="E57" s="71"/>
      <c r="F57" s="71"/>
      <c r="G57" s="71"/>
      <c r="H57" s="71"/>
      <c r="I57" s="71"/>
      <c r="J57" s="72"/>
      <c r="K57" s="72"/>
      <c r="L57" s="72"/>
      <c r="M57" s="72"/>
      <c r="N57" s="72"/>
      <c r="O57" s="72"/>
    </row>
    <row r="60" spans="10:17" ht="18.75">
      <c r="J60" s="68"/>
      <c r="K60" s="2"/>
      <c r="L60" s="2"/>
      <c r="M60" s="2"/>
      <c r="N60" s="2"/>
      <c r="O60" s="2"/>
      <c r="P60" s="2"/>
      <c r="Q60" s="2"/>
    </row>
    <row r="61" spans="10:22" ht="25.5">
      <c r="J61" s="69" t="s">
        <v>85</v>
      </c>
      <c r="K61" s="70"/>
      <c r="L61" s="70"/>
      <c r="M61" s="70"/>
      <c r="N61" s="70"/>
      <c r="O61" s="70"/>
      <c r="P61" s="70"/>
      <c r="V61" s="70" t="s">
        <v>86</v>
      </c>
    </row>
    <row r="62" spans="10:17" ht="18.75">
      <c r="J62" s="68"/>
      <c r="K62" s="2"/>
      <c r="L62" s="2"/>
      <c r="M62" s="2"/>
      <c r="N62" s="2"/>
      <c r="O62" s="2"/>
      <c r="P62" s="2"/>
      <c r="Q62" s="2"/>
    </row>
  </sheetData>
  <sheetProtection/>
  <mergeCells count="41">
    <mergeCell ref="I7:J7"/>
    <mergeCell ref="B5:X5"/>
    <mergeCell ref="S6:U6"/>
    <mergeCell ref="V6:X6"/>
    <mergeCell ref="B9:X9"/>
    <mergeCell ref="B31:X31"/>
    <mergeCell ref="B39:X39"/>
    <mergeCell ref="B40:B41"/>
    <mergeCell ref="C40:C41"/>
    <mergeCell ref="I40:L40"/>
    <mergeCell ref="M40:O40"/>
    <mergeCell ref="B50:C50"/>
    <mergeCell ref="B51:C51"/>
    <mergeCell ref="B52:C52"/>
    <mergeCell ref="B2:X2"/>
    <mergeCell ref="C6:C7"/>
    <mergeCell ref="B6:B7"/>
    <mergeCell ref="I6:L6"/>
    <mergeCell ref="P6:R6"/>
    <mergeCell ref="M6:O6"/>
    <mergeCell ref="I41:J41"/>
    <mergeCell ref="B54:C54"/>
    <mergeCell ref="S1:X1"/>
    <mergeCell ref="C3:V3"/>
    <mergeCell ref="M53:O53"/>
    <mergeCell ref="P40:R40"/>
    <mergeCell ref="S40:U40"/>
    <mergeCell ref="V40:X40"/>
    <mergeCell ref="J50:L50"/>
    <mergeCell ref="B46:X46"/>
    <mergeCell ref="M50:O50"/>
    <mergeCell ref="B47:X47"/>
    <mergeCell ref="J54:L54"/>
    <mergeCell ref="M54:O54"/>
    <mergeCell ref="B49:O49"/>
    <mergeCell ref="J51:L51"/>
    <mergeCell ref="M51:O51"/>
    <mergeCell ref="J52:L52"/>
    <mergeCell ref="M52:O52"/>
    <mergeCell ref="B53:C53"/>
    <mergeCell ref="J53:L53"/>
  </mergeCells>
  <printOptions/>
  <pageMargins left="0.2" right="0" top="0.36" bottom="0.22" header="0.31496062992125984" footer="0"/>
  <pageSetup fitToHeight="3" fitToWidth="1" horizontalDpi="600" verticalDpi="600" orientation="landscape" paperSize="9" scale="3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User</cp:lastModifiedBy>
  <cp:lastPrinted>2018-02-07T13:33:03Z</cp:lastPrinted>
  <dcterms:created xsi:type="dcterms:W3CDTF">2002-07-22T10:53:13Z</dcterms:created>
  <dcterms:modified xsi:type="dcterms:W3CDTF">2018-02-07T15:05:39Z</dcterms:modified>
  <cp:category/>
  <cp:version/>
  <cp:contentType/>
  <cp:contentStatus/>
</cp:coreProperties>
</file>