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66" yWindow="65326" windowWidth="12120" windowHeight="8835" tabRatio="362" activeTab="0"/>
  </bookViews>
  <sheets>
    <sheet name="видатки" sheetId="1" r:id="rId1"/>
  </sheets>
  <definedNames>
    <definedName name="_xlnm.Print_Area" localSheetId="0">'видатки'!$B$1:$X$78</definedName>
  </definedNames>
  <calcPr fullCalcOnLoad="1"/>
</workbook>
</file>

<file path=xl/sharedStrings.xml><?xml version="1.0" encoding="utf-8"?>
<sst xmlns="http://schemas.openxmlformats.org/spreadsheetml/2006/main" count="160" uniqueCount="110">
  <si>
    <t>Разом</t>
  </si>
  <si>
    <t>Державне управління</t>
  </si>
  <si>
    <t xml:space="preserve">Охорона здоров’я </t>
  </si>
  <si>
    <t>Соціальний захист та соціальне забезпечення</t>
  </si>
  <si>
    <t>Житлово-комунальне господарство</t>
  </si>
  <si>
    <t>Фізична культура і спорт</t>
  </si>
  <si>
    <t>Всього видатків</t>
  </si>
  <si>
    <t xml:space="preserve"> оплата праці       </t>
  </si>
  <si>
    <t xml:space="preserve">комунальні послуги та енергоносії           </t>
  </si>
  <si>
    <t>Міжбюджетні трансферти</t>
  </si>
  <si>
    <t>Затверджено по бюджету з урахуванням внесених змін</t>
  </si>
  <si>
    <t>Загальний фонд</t>
  </si>
  <si>
    <t>Спеціальний фонд</t>
  </si>
  <si>
    <t>Повернення</t>
  </si>
  <si>
    <t>Надання</t>
  </si>
  <si>
    <t xml:space="preserve">Повернення коштів, наданих для кредитування громадян на будівництво (реконструкцію) та придбання житла </t>
  </si>
  <si>
    <t>Надання пільгового довгострокового кредиту громадянам на будівництво (реконструкцію) та придбання житла</t>
  </si>
  <si>
    <t>Повернення бюджетних позичок суб'єктам підприємницької діяльності</t>
  </si>
  <si>
    <t>Засоби масової інформації</t>
  </si>
  <si>
    <t>Надання бюджетних позичок суб'єктам підприємницької діяльності</t>
  </si>
  <si>
    <t>Всього кредитування</t>
  </si>
  <si>
    <t>208400</t>
  </si>
  <si>
    <t>Кошти, що передаються із загального фонду бюджету до бюджету розвитку (спеціального фонду)</t>
  </si>
  <si>
    <t>301000</t>
  </si>
  <si>
    <t>Позики, надані міжнародними фінансовими організаціями</t>
  </si>
  <si>
    <t>301100</t>
  </si>
  <si>
    <t>Одержано позик</t>
  </si>
  <si>
    <t>301200</t>
  </si>
  <si>
    <t>Погашено позик</t>
  </si>
  <si>
    <t>Найменування</t>
  </si>
  <si>
    <t>Місцевий борг - разом</t>
  </si>
  <si>
    <t>Зовнішній борг</t>
  </si>
  <si>
    <t>Північна Екологічна Фінансова Корпорація (НЕФКО)</t>
  </si>
  <si>
    <t>Заборгованість за позиками, наданими міжнародними фінансовими організаціями</t>
  </si>
  <si>
    <t>1.1. Видатки</t>
  </si>
  <si>
    <t>1.2. Кредитування</t>
  </si>
  <si>
    <t>2. Фінансування*</t>
  </si>
  <si>
    <t>3. Місцевий борг</t>
  </si>
  <si>
    <t>0100</t>
  </si>
  <si>
    <t>1000</t>
  </si>
  <si>
    <t>2000</t>
  </si>
  <si>
    <t>3000</t>
  </si>
  <si>
    <t>4000</t>
  </si>
  <si>
    <t>5000</t>
  </si>
  <si>
    <t>6000</t>
  </si>
  <si>
    <t>7300</t>
  </si>
  <si>
    <t>7400</t>
  </si>
  <si>
    <t>7600</t>
  </si>
  <si>
    <t>8000</t>
  </si>
  <si>
    <t>9100</t>
  </si>
  <si>
    <t xml:space="preserve">Додаток 2 </t>
  </si>
  <si>
    <t>Код ТПКВК</t>
  </si>
  <si>
    <t xml:space="preserve">Назва коду типової програмної класифікації видатків та кредитування </t>
  </si>
  <si>
    <t>(видатки та кредитування, фінансування та боргові зобов'язання)</t>
  </si>
  <si>
    <t>7000</t>
  </si>
  <si>
    <t>Економічна діяльність</t>
  </si>
  <si>
    <t>7100</t>
  </si>
  <si>
    <t>Сільське, лісове, рибне господарство та мисливство</t>
  </si>
  <si>
    <t>Будівництво та регіональний розвиток</t>
  </si>
  <si>
    <t>Транспорт та транспортна інфраструктура, дорожнє господарство</t>
  </si>
  <si>
    <t>7500</t>
  </si>
  <si>
    <t>Зв'язок, телекомунікації та інформатика</t>
  </si>
  <si>
    <t>Інші програми та заходи, пов'язані з економічною діяльністю</t>
  </si>
  <si>
    <t>Інша діяльність</t>
  </si>
  <si>
    <t>8100</t>
  </si>
  <si>
    <t>8200</t>
  </si>
  <si>
    <t>8300</t>
  </si>
  <si>
    <t>8400</t>
  </si>
  <si>
    <t>8600</t>
  </si>
  <si>
    <t>8700</t>
  </si>
  <si>
    <t>9000</t>
  </si>
  <si>
    <t>9700</t>
  </si>
  <si>
    <t>Захист населення і територій від надзвичайних ситуацій техногенного та природного характеру</t>
  </si>
  <si>
    <t>Громадський порядок та безпека</t>
  </si>
  <si>
    <t xml:space="preserve">Охорона навколишнього природного середовища </t>
  </si>
  <si>
    <t>Обслуговування місцевого боргу</t>
  </si>
  <si>
    <t>Резервний фонд</t>
  </si>
  <si>
    <t>Дотації з місцевого бюджету іншим бюджетам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</si>
  <si>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</si>
  <si>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8821</t>
  </si>
  <si>
    <t>8861</t>
  </si>
  <si>
    <t>8862</t>
  </si>
  <si>
    <t>8822</t>
  </si>
  <si>
    <t>9500</t>
  </si>
  <si>
    <t>9800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</si>
  <si>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</si>
  <si>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</si>
  <si>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С.А. Липова</t>
  </si>
  <si>
    <t>7700</t>
  </si>
  <si>
    <t>8500</t>
  </si>
  <si>
    <t>Нерозподілені трансферти з державного бюджету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</si>
  <si>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</si>
  <si>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1. Видатки та кредитування міського бюджету</t>
  </si>
  <si>
    <t>тис. грн.</t>
  </si>
  <si>
    <t>у т. ч. субвенції з держбюджету</t>
  </si>
  <si>
    <t>1100</t>
  </si>
  <si>
    <t>Школи естетичного виховання</t>
  </si>
  <si>
    <t>Директор департаменту фінансів, економіки та інвестицій Сумської міської ради</t>
  </si>
  <si>
    <t>Інше внутрішнє фінансування</t>
  </si>
  <si>
    <t>Аналіз показників щодо виконання видаткової частини міського бюджету за І півріччя 2018 - 2019 роки</t>
  </si>
  <si>
    <t>Затверджено з урахуванням змін за І півріччя 2019 року, тис. грн.</t>
  </si>
  <si>
    <t>Касові видатки за І півріччя 2019 року, тис. грн.</t>
  </si>
  <si>
    <t>Відсоток виконання до затвердженого з урахуванням змін за І півріччя 2019 року, %</t>
  </si>
  <si>
    <t>Касові видатки за І півріччя 2018 року,  тис. грн.</t>
  </si>
  <si>
    <t>Відхилення касових видатків за І півріччя 2019 року до І півріччя 2018 року, %</t>
  </si>
  <si>
    <t>Станом на 30.06.2018 року, тис. грн.</t>
  </si>
  <si>
    <t>Станом на 30.06.2019 року, тис. грн.</t>
  </si>
  <si>
    <t xml:space="preserve">* Станом на 01.01.2019 року на рахунках міського бюджету залишок коштів склав - 41 623,9 тис. грн., з них загального фонду - 32 305,4 тис. грн., спеціального фонду - 9 318,5 тис. гривень. Станом на 30.06.2019 року направлено на видатки та кредитування - 37 721,7 тис. гривень, з них загального фонду - 5 749,8 тис. гривень, спеціального фонду -  31 971,9 тис. гривень, з них шляхом передачі коштів із загального фонду бюджету до бюджету розвитку - 23 141,5 тис. гривень.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</si>
  <si>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Освіта </t>
    </r>
    <r>
      <rPr>
        <b/>
        <i/>
        <sz val="20"/>
        <rFont val="Times New Roman"/>
        <family val="1"/>
      </rPr>
      <t>(з урахуванням шкіл естетичного виховання)</t>
    </r>
  </si>
  <si>
    <r>
      <t xml:space="preserve">Культура і мистецтво </t>
    </r>
    <r>
      <rPr>
        <b/>
        <i/>
        <sz val="20"/>
        <rFont val="Times New Roman"/>
        <family val="1"/>
      </rPr>
      <t>(без урахування шкіл естетичного виховання)</t>
    </r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</si>
</sst>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"/>
    <numFmt numFmtId="187" formatCode="0.0"/>
    <numFmt numFmtId="188" formatCode="0.000"/>
  </numFmts>
  <fonts count="76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7"/>
      <name val="Times New Roman"/>
      <family val="1"/>
    </font>
    <font>
      <b/>
      <i/>
      <sz val="15"/>
      <name val="Times New Roman"/>
      <family val="1"/>
    </font>
    <font>
      <b/>
      <sz val="22"/>
      <name val="Times New Roman"/>
      <family val="1"/>
    </font>
    <font>
      <sz val="18"/>
      <name val="Times New Roman"/>
      <family val="1"/>
    </font>
    <font>
      <sz val="18"/>
      <color indexed="10"/>
      <name val="Times New Roman"/>
      <family val="1"/>
    </font>
    <font>
      <b/>
      <sz val="25"/>
      <name val="Times New Roman"/>
      <family val="1"/>
    </font>
    <font>
      <sz val="27"/>
      <name val="Times New Roman"/>
      <family val="1"/>
    </font>
    <font>
      <b/>
      <sz val="29"/>
      <name val="Times New Roman"/>
      <family val="1"/>
    </font>
    <font>
      <sz val="10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27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25"/>
      <name val="Times New Roman"/>
      <family val="1"/>
    </font>
    <font>
      <b/>
      <sz val="17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20"/>
      <name val="Times New Roman"/>
      <family val="1"/>
    </font>
    <font>
      <b/>
      <i/>
      <sz val="20"/>
      <name val="Times New Roman"/>
      <family val="1"/>
    </font>
    <font>
      <i/>
      <sz val="20"/>
      <name val="Times New Roman"/>
      <family val="1"/>
    </font>
    <font>
      <sz val="20"/>
      <color indexed="10"/>
      <name val="Times New Roman"/>
      <family val="1"/>
    </font>
    <font>
      <b/>
      <sz val="2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10"/>
      <name val="Times New Roman"/>
      <family val="1"/>
    </font>
    <font>
      <b/>
      <sz val="22"/>
      <color indexed="10"/>
      <name val="Times New Roman"/>
      <family val="1"/>
    </font>
    <font>
      <sz val="15"/>
      <color indexed="10"/>
      <name val="Times New Roman"/>
      <family val="1"/>
    </font>
    <font>
      <b/>
      <i/>
      <sz val="1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27"/>
      <color rgb="FFFF0000"/>
      <name val="Times New Roman"/>
      <family val="1"/>
    </font>
    <font>
      <b/>
      <sz val="14"/>
      <color rgb="FFFF0000"/>
      <name val="Times New Roman"/>
      <family val="1"/>
    </font>
    <font>
      <sz val="22"/>
      <color rgb="FFFF0000"/>
      <name val="Times New Roman"/>
      <family val="1"/>
    </font>
    <font>
      <b/>
      <sz val="22"/>
      <color rgb="FFFF0000"/>
      <name val="Times New Roman"/>
      <family val="1"/>
    </font>
    <font>
      <sz val="14"/>
      <color rgb="FFFF0000"/>
      <name val="Times New Roman"/>
      <family val="1"/>
    </font>
    <font>
      <sz val="15"/>
      <color rgb="FFFF0000"/>
      <name val="Times New Roman"/>
      <family val="1"/>
    </font>
    <font>
      <b/>
      <i/>
      <sz val="15"/>
      <color rgb="FFFF0000"/>
      <name val="Times New Roman"/>
      <family val="1"/>
    </font>
    <font>
      <b/>
      <sz val="20"/>
      <color rgb="FFFF0000"/>
      <name val="Times New Roman"/>
      <family val="1"/>
    </font>
    <font>
      <sz val="2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187" fontId="3" fillId="0" borderId="0" xfId="0" applyNumberFormat="1" applyFont="1" applyFill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vertical="center" wrapText="1"/>
    </xf>
    <xf numFmtId="187" fontId="17" fillId="0" borderId="0" xfId="0" applyNumberFormat="1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2" fontId="15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67" fillId="0" borderId="10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/>
    </xf>
    <xf numFmtId="186" fontId="9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9" fillId="0" borderId="0" xfId="0" applyFont="1" applyFill="1" applyAlignment="1">
      <alignment horizontal="center" vertical="center" wrapText="1"/>
    </xf>
    <xf numFmtId="2" fontId="11" fillId="0" borderId="0" xfId="0" applyNumberFormat="1" applyFont="1" applyFill="1" applyAlignment="1">
      <alignment/>
    </xf>
    <xf numFmtId="0" fontId="2" fillId="4" borderId="0" xfId="0" applyFont="1" applyFill="1" applyAlignment="1">
      <alignment/>
    </xf>
    <xf numFmtId="0" fontId="2" fillId="32" borderId="0" xfId="0" applyFont="1" applyFill="1" applyAlignment="1">
      <alignment/>
    </xf>
    <xf numFmtId="0" fontId="69" fillId="0" borderId="0" xfId="0" applyFont="1" applyFill="1" applyAlignment="1">
      <alignment horizontal="center" vertical="center" wrapText="1"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 horizontal="center" vertical="center" wrapText="1"/>
    </xf>
    <xf numFmtId="0" fontId="68" fillId="0" borderId="0" xfId="0" applyFont="1" applyFill="1" applyAlignment="1">
      <alignment horizontal="center" vertical="center" wrapText="1"/>
    </xf>
    <xf numFmtId="0" fontId="72" fillId="0" borderId="0" xfId="0" applyFont="1" applyFill="1" applyAlignment="1">
      <alignment horizontal="center" vertical="center" wrapText="1"/>
    </xf>
    <xf numFmtId="0" fontId="73" fillId="0" borderId="0" xfId="0" applyFont="1" applyFill="1" applyAlignment="1">
      <alignment horizontal="center"/>
    </xf>
    <xf numFmtId="0" fontId="68" fillId="0" borderId="0" xfId="0" applyFont="1" applyFill="1" applyAlignment="1">
      <alignment vertical="center" wrapText="1"/>
    </xf>
    <xf numFmtId="0" fontId="73" fillId="0" borderId="0" xfId="0" applyFont="1" applyFill="1" applyAlignment="1">
      <alignment vertical="center" wrapText="1"/>
    </xf>
    <xf numFmtId="187" fontId="71" fillId="0" borderId="0" xfId="0" applyNumberFormat="1" applyFont="1" applyFill="1" applyAlignment="1">
      <alignment vertical="center" wrapText="1"/>
    </xf>
    <xf numFmtId="187" fontId="68" fillId="0" borderId="0" xfId="0" applyNumberFormat="1" applyFont="1" applyFill="1" applyAlignment="1">
      <alignment vertical="center" wrapText="1"/>
    </xf>
    <xf numFmtId="0" fontId="6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86" fontId="20" fillId="0" borderId="11" xfId="0" applyNumberFormat="1" applyFont="1" applyFill="1" applyBorder="1" applyAlignment="1">
      <alignment horizontal="center" vertical="center" wrapText="1"/>
    </xf>
    <xf numFmtId="187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186" fontId="20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2" fontId="21" fillId="0" borderId="11" xfId="0" applyNumberFormat="1" applyFont="1" applyFill="1" applyBorder="1" applyAlignment="1">
      <alignment vertical="center" wrapText="1"/>
    </xf>
    <xf numFmtId="2" fontId="21" fillId="0" borderId="11" xfId="0" applyNumberFormat="1" applyFont="1" applyFill="1" applyBorder="1" applyAlignment="1">
      <alignment horizontal="center" vertical="center" wrapText="1"/>
    </xf>
    <xf numFmtId="1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187" fontId="21" fillId="0" borderId="11" xfId="0" applyNumberFormat="1" applyFont="1" applyFill="1" applyBorder="1" applyAlignment="1">
      <alignment horizontal="center" vertical="center" wrapText="1"/>
    </xf>
    <xf numFmtId="186" fontId="23" fillId="0" borderId="11" xfId="0" applyNumberFormat="1" applyFont="1" applyFill="1" applyBorder="1" applyAlignment="1">
      <alignment horizontal="center" vertical="center" wrapText="1"/>
    </xf>
    <xf numFmtId="186" fontId="21" fillId="0" borderId="11" xfId="0" applyNumberFormat="1" applyFont="1" applyFill="1" applyBorder="1" applyAlignment="1">
      <alignment horizontal="center" vertical="center" wrapText="1"/>
    </xf>
    <xf numFmtId="4" fontId="21" fillId="0" borderId="11" xfId="0" applyNumberFormat="1" applyFont="1" applyFill="1" applyBorder="1" applyAlignment="1">
      <alignment horizontal="center" vertical="center" wrapText="1"/>
    </xf>
    <xf numFmtId="3" fontId="21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4" fontId="23" fillId="0" borderId="11" xfId="0" applyNumberFormat="1" applyFont="1" applyFill="1" applyBorder="1" applyAlignment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3" fontId="25" fillId="0" borderId="11" xfId="0" applyNumberFormat="1" applyFont="1" applyFill="1" applyBorder="1" applyAlignment="1">
      <alignment horizontal="center" vertical="center" wrapText="1"/>
    </xf>
    <xf numFmtId="186" fontId="25" fillId="0" borderId="11" xfId="0" applyNumberFormat="1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>
      <alignment horizontal="center" vertical="center" wrapText="1"/>
    </xf>
    <xf numFmtId="187" fontId="23" fillId="0" borderId="11" xfId="0" applyNumberFormat="1" applyFont="1" applyFill="1" applyBorder="1" applyAlignment="1">
      <alignment horizontal="center" vertical="center" wrapText="1"/>
    </xf>
    <xf numFmtId="2" fontId="23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2" fontId="74" fillId="0" borderId="11" xfId="0" applyNumberFormat="1" applyFont="1" applyFill="1" applyBorder="1" applyAlignment="1">
      <alignment horizontal="center" vertical="center" wrapText="1"/>
    </xf>
    <xf numFmtId="1" fontId="74" fillId="0" borderId="11" xfId="0" applyNumberFormat="1" applyFont="1" applyFill="1" applyBorder="1" applyAlignment="1">
      <alignment horizontal="center" vertical="center" wrapText="1"/>
    </xf>
    <xf numFmtId="187" fontId="74" fillId="0" borderId="11" xfId="0" applyNumberFormat="1" applyFont="1" applyFill="1" applyBorder="1" applyAlignment="1">
      <alignment horizontal="center" vertical="center" wrapText="1"/>
    </xf>
    <xf numFmtId="4" fontId="74" fillId="0" borderId="11" xfId="0" applyNumberFormat="1" applyFont="1" applyFill="1" applyBorder="1" applyAlignment="1">
      <alignment horizontal="center" vertical="center" wrapText="1"/>
    </xf>
    <xf numFmtId="3" fontId="74" fillId="0" borderId="11" xfId="0" applyNumberFormat="1" applyFont="1" applyFill="1" applyBorder="1" applyAlignment="1">
      <alignment horizontal="center" vertical="center" wrapText="1"/>
    </xf>
    <xf numFmtId="186" fontId="74" fillId="0" borderId="11" xfId="0" applyNumberFormat="1" applyFont="1" applyFill="1" applyBorder="1" applyAlignment="1">
      <alignment horizontal="center" vertical="center" wrapText="1"/>
    </xf>
    <xf numFmtId="3" fontId="75" fillId="0" borderId="11" xfId="0" applyNumberFormat="1" applyFont="1" applyFill="1" applyBorder="1" applyAlignment="1">
      <alignment horizontal="center" vertical="center" wrapText="1"/>
    </xf>
    <xf numFmtId="186" fontId="75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186" fontId="23" fillId="0" borderId="11" xfId="0" applyNumberFormat="1" applyFont="1" applyFill="1" applyBorder="1" applyAlignment="1" applyProtection="1">
      <alignment horizontal="right" vertical="center" wrapText="1"/>
      <protection/>
    </xf>
    <xf numFmtId="186" fontId="23" fillId="0" borderId="11" xfId="0" applyNumberFormat="1" applyFont="1" applyFill="1" applyBorder="1" applyAlignment="1">
      <alignment horizontal="right" vertical="center" wrapText="1"/>
    </xf>
    <xf numFmtId="0" fontId="23" fillId="0" borderId="12" xfId="0" applyFont="1" applyFill="1" applyBorder="1" applyAlignment="1">
      <alignment vertical="center" wrapText="1"/>
    </xf>
    <xf numFmtId="0" fontId="23" fillId="0" borderId="0" xfId="0" applyFont="1" applyFill="1" applyAlignment="1">
      <alignment/>
    </xf>
    <xf numFmtId="186" fontId="23" fillId="0" borderId="12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/>
    </xf>
    <xf numFmtId="0" fontId="23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2" fontId="27" fillId="0" borderId="11" xfId="0" applyNumberFormat="1" applyFont="1" applyFill="1" applyBorder="1" applyAlignment="1">
      <alignment vertical="center" wrapText="1"/>
    </xf>
    <xf numFmtId="2" fontId="74" fillId="0" borderId="0" xfId="0" applyNumberFormat="1" applyFont="1" applyFill="1" applyBorder="1" applyAlignment="1">
      <alignment vertical="center" wrapText="1"/>
    </xf>
    <xf numFmtId="2" fontId="21" fillId="0" borderId="0" xfId="0" applyNumberFormat="1" applyFont="1" applyFill="1" applyBorder="1" applyAlignment="1">
      <alignment vertical="center" wrapText="1"/>
    </xf>
    <xf numFmtId="0" fontId="26" fillId="0" borderId="11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75" fillId="0" borderId="0" xfId="0" applyFont="1" applyFill="1" applyAlignment="1">
      <alignment/>
    </xf>
    <xf numFmtId="0" fontId="23" fillId="0" borderId="0" xfId="0" applyFont="1" applyFill="1" applyAlignment="1">
      <alignment/>
    </xf>
    <xf numFmtId="4" fontId="75" fillId="0" borderId="0" xfId="0" applyNumberFormat="1" applyFont="1" applyFill="1" applyAlignment="1">
      <alignment/>
    </xf>
    <xf numFmtId="0" fontId="26" fillId="0" borderId="0" xfId="0" applyFont="1" applyFill="1" applyBorder="1" applyAlignment="1">
      <alignment/>
    </xf>
    <xf numFmtId="187" fontId="23" fillId="0" borderId="0" xfId="0" applyNumberFormat="1" applyFont="1" applyFill="1" applyBorder="1" applyAlignment="1">
      <alignment horizontal="center" vertical="center" wrapText="1"/>
    </xf>
    <xf numFmtId="186" fontId="23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 horizontal="center" vertical="center" wrapText="1"/>
    </xf>
    <xf numFmtId="2" fontId="21" fillId="0" borderId="1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right" vertical="center" wrapText="1"/>
    </xf>
    <xf numFmtId="2" fontId="21" fillId="0" borderId="14" xfId="0" applyNumberFormat="1" applyFont="1" applyFill="1" applyBorder="1" applyAlignment="1">
      <alignment horizontal="center" vertical="center" wrapText="1"/>
    </xf>
    <xf numFmtId="2" fontId="21" fillId="0" borderId="15" xfId="0" applyNumberFormat="1" applyFont="1" applyFill="1" applyBorder="1" applyAlignment="1">
      <alignment horizontal="center" vertical="center" wrapText="1"/>
    </xf>
    <xf numFmtId="2" fontId="21" fillId="0" borderId="16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vertical="center" wrapText="1"/>
    </xf>
    <xf numFmtId="186" fontId="23" fillId="0" borderId="14" xfId="0" applyNumberFormat="1" applyFont="1" applyFill="1" applyBorder="1" applyAlignment="1">
      <alignment horizontal="center" vertical="center" wrapText="1"/>
    </xf>
    <xf numFmtId="186" fontId="23" fillId="0" borderId="15" xfId="0" applyNumberFormat="1" applyFont="1" applyFill="1" applyBorder="1" applyAlignment="1">
      <alignment horizontal="center" vertical="center" wrapText="1"/>
    </xf>
    <xf numFmtId="186" fontId="23" fillId="0" borderId="16" xfId="0" applyNumberFormat="1" applyFont="1" applyFill="1" applyBorder="1" applyAlignment="1">
      <alignment horizontal="center" vertical="center" wrapText="1"/>
    </xf>
    <xf numFmtId="187" fontId="23" fillId="0" borderId="14" xfId="0" applyNumberFormat="1" applyFont="1" applyFill="1" applyBorder="1" applyAlignment="1">
      <alignment horizontal="center" vertical="center" wrapText="1"/>
    </xf>
    <xf numFmtId="187" fontId="23" fillId="0" borderId="15" xfId="0" applyNumberFormat="1" applyFont="1" applyFill="1" applyBorder="1" applyAlignment="1">
      <alignment horizontal="center" vertical="center" wrapText="1"/>
    </xf>
    <xf numFmtId="187" fontId="23" fillId="0" borderId="16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0"/>
  <sheetViews>
    <sheetView showZeros="0" tabSelected="1" view="pageBreakPreview" zoomScale="40" zoomScaleSheetLayoutView="40" zoomScalePageLayoutView="0" workbookViewId="0" topLeftCell="B1">
      <pane xSplit="8" ySplit="8" topLeftCell="J77" activePane="bottomRight" state="frozen"/>
      <selection pane="topLeft" activeCell="B1" sqref="B1"/>
      <selection pane="topRight" activeCell="J1" sqref="J1"/>
      <selection pane="bottomLeft" activeCell="B10" sqref="B10"/>
      <selection pane="bottomRight" activeCell="K89" sqref="K89"/>
    </sheetView>
  </sheetViews>
  <sheetFormatPr defaultColWidth="9.140625" defaultRowHeight="12.75" outlineLevelCol="1"/>
  <cols>
    <col min="1" max="1" width="12.00390625" style="11" hidden="1" customWidth="1"/>
    <col min="2" max="2" width="17.28125" style="1" customWidth="1" outlineLevel="1"/>
    <col min="3" max="3" width="50.00390625" style="1" customWidth="1"/>
    <col min="4" max="4" width="17.8515625" style="12" hidden="1" customWidth="1"/>
    <col min="5" max="5" width="16.57421875" style="12" hidden="1" customWidth="1"/>
    <col min="6" max="6" width="14.00390625" style="12" hidden="1" customWidth="1"/>
    <col min="7" max="7" width="15.7109375" style="12" hidden="1" customWidth="1"/>
    <col min="8" max="8" width="11.57421875" style="12" hidden="1" customWidth="1"/>
    <col min="9" max="9" width="5.7109375" style="12" hidden="1" customWidth="1"/>
    <col min="10" max="10" width="26.421875" style="49" customWidth="1"/>
    <col min="11" max="11" width="28.00390625" style="1" customWidth="1"/>
    <col min="12" max="12" width="24.00390625" style="1" customWidth="1"/>
    <col min="13" max="13" width="24.28125" style="1" customWidth="1"/>
    <col min="14" max="14" width="26.7109375" style="1" customWidth="1"/>
    <col min="15" max="15" width="25.140625" style="1" customWidth="1"/>
    <col min="16" max="16" width="25.00390625" style="24" customWidth="1"/>
    <col min="17" max="17" width="23.8515625" style="24" customWidth="1"/>
    <col min="18" max="18" width="23.00390625" style="24" customWidth="1"/>
    <col min="19" max="19" width="21.57421875" style="32" customWidth="1"/>
    <col min="20" max="20" width="26.28125" style="32" customWidth="1"/>
    <col min="21" max="21" width="21.7109375" style="32" customWidth="1"/>
    <col min="22" max="22" width="22.28125" style="33" customWidth="1"/>
    <col min="23" max="23" width="26.7109375" style="33" customWidth="1"/>
    <col min="24" max="24" width="19.140625" style="33" customWidth="1"/>
    <col min="25" max="25" width="9.140625" style="12" customWidth="1"/>
    <col min="26" max="26" width="9.421875" style="12" bestFit="1" customWidth="1"/>
    <col min="27" max="16384" width="9.140625" style="12" customWidth="1"/>
  </cols>
  <sheetData>
    <row r="1" spans="19:24" ht="35.25" customHeight="1">
      <c r="S1" s="109" t="s">
        <v>50</v>
      </c>
      <c r="T1" s="109"/>
      <c r="U1" s="109"/>
      <c r="V1" s="109"/>
      <c r="W1" s="109"/>
      <c r="X1" s="109"/>
    </row>
    <row r="2" spans="1:24" s="14" customFormat="1" ht="37.5" customHeight="1">
      <c r="A2" s="13"/>
      <c r="B2" s="112" t="s">
        <v>99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</row>
    <row r="3" spans="1:24" s="14" customFormat="1" ht="33" customHeight="1">
      <c r="A3" s="13"/>
      <c r="B3" s="4"/>
      <c r="C3" s="110" t="s">
        <v>53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4"/>
      <c r="X3" s="4"/>
    </row>
    <row r="4" spans="1:24" s="14" customFormat="1" ht="22.5" customHeight="1">
      <c r="A4" s="13"/>
      <c r="B4" s="4"/>
      <c r="C4" s="6"/>
      <c r="D4" s="15"/>
      <c r="E4" s="15"/>
      <c r="F4" s="15"/>
      <c r="G4" s="15"/>
      <c r="H4" s="15"/>
      <c r="I4" s="15"/>
      <c r="J4" s="6"/>
      <c r="K4" s="6"/>
      <c r="L4" s="6"/>
      <c r="M4" s="6"/>
      <c r="N4" s="6"/>
      <c r="O4" s="6"/>
      <c r="P4" s="25"/>
      <c r="Q4" s="25"/>
      <c r="R4" s="25"/>
      <c r="S4" s="6"/>
      <c r="T4" s="6"/>
      <c r="U4" s="6"/>
      <c r="V4" s="6"/>
      <c r="W4" s="115" t="s">
        <v>93</v>
      </c>
      <c r="X4" s="115"/>
    </row>
    <row r="5" spans="1:25" s="22" customFormat="1" ht="33" customHeight="1">
      <c r="A5" s="34"/>
      <c r="B5" s="121" t="s">
        <v>92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35"/>
    </row>
    <row r="6" spans="1:24" s="2" customFormat="1" ht="99" customHeight="1">
      <c r="A6" s="45"/>
      <c r="B6" s="122" t="s">
        <v>51</v>
      </c>
      <c r="C6" s="122" t="s">
        <v>52</v>
      </c>
      <c r="D6" s="55" t="s">
        <v>10</v>
      </c>
      <c r="E6" s="55"/>
      <c r="F6" s="55"/>
      <c r="G6" s="55"/>
      <c r="H6" s="55"/>
      <c r="I6" s="111" t="s">
        <v>103</v>
      </c>
      <c r="J6" s="111"/>
      <c r="K6" s="111"/>
      <c r="L6" s="111"/>
      <c r="M6" s="111" t="s">
        <v>100</v>
      </c>
      <c r="N6" s="111"/>
      <c r="O6" s="111"/>
      <c r="P6" s="111" t="s">
        <v>101</v>
      </c>
      <c r="Q6" s="111"/>
      <c r="R6" s="111"/>
      <c r="S6" s="111" t="s">
        <v>102</v>
      </c>
      <c r="T6" s="111"/>
      <c r="U6" s="111"/>
      <c r="V6" s="116" t="s">
        <v>104</v>
      </c>
      <c r="W6" s="117"/>
      <c r="X6" s="118"/>
    </row>
    <row r="7" spans="1:24" s="2" customFormat="1" ht="72.75" customHeight="1">
      <c r="A7" s="45"/>
      <c r="B7" s="122"/>
      <c r="C7" s="122"/>
      <c r="D7" s="55"/>
      <c r="E7" s="55"/>
      <c r="F7" s="56" t="s">
        <v>7</v>
      </c>
      <c r="G7" s="56" t="s">
        <v>8</v>
      </c>
      <c r="H7" s="55"/>
      <c r="I7" s="111" t="s">
        <v>11</v>
      </c>
      <c r="J7" s="111"/>
      <c r="K7" s="56" t="s">
        <v>12</v>
      </c>
      <c r="L7" s="54" t="s">
        <v>0</v>
      </c>
      <c r="M7" s="56" t="s">
        <v>11</v>
      </c>
      <c r="N7" s="56" t="s">
        <v>12</v>
      </c>
      <c r="O7" s="56" t="s">
        <v>0</v>
      </c>
      <c r="P7" s="56" t="s">
        <v>11</v>
      </c>
      <c r="Q7" s="56" t="s">
        <v>12</v>
      </c>
      <c r="R7" s="56" t="s">
        <v>0</v>
      </c>
      <c r="S7" s="54" t="s">
        <v>11</v>
      </c>
      <c r="T7" s="56" t="s">
        <v>12</v>
      </c>
      <c r="U7" s="56" t="s">
        <v>0</v>
      </c>
      <c r="V7" s="54" t="s">
        <v>11</v>
      </c>
      <c r="W7" s="56" t="s">
        <v>12</v>
      </c>
      <c r="X7" s="56" t="s">
        <v>0</v>
      </c>
    </row>
    <row r="8" spans="1:25" s="5" customFormat="1" ht="29.25" customHeight="1">
      <c r="A8" s="38"/>
      <c r="B8" s="121" t="s">
        <v>34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39"/>
    </row>
    <row r="9" spans="1:24" s="28" customFormat="1" ht="32.25" customHeight="1">
      <c r="A9" s="46">
        <v>10116</v>
      </c>
      <c r="B9" s="58" t="s">
        <v>38</v>
      </c>
      <c r="C9" s="59" t="s">
        <v>1</v>
      </c>
      <c r="D9" s="57" t="e">
        <f aca="true" t="shared" si="0" ref="D9:D19">SUM(E9+H9)</f>
        <v>#REF!</v>
      </c>
      <c r="E9" s="57" t="e">
        <f>SUM(#REF!)</f>
        <v>#REF!</v>
      </c>
      <c r="F9" s="57" t="e">
        <f>SUM(#REF!)</f>
        <v>#REF!</v>
      </c>
      <c r="G9" s="57" t="e">
        <f>SUM(#REF!)</f>
        <v>#REF!</v>
      </c>
      <c r="H9" s="57" t="e">
        <f>SUM(#REF!)</f>
        <v>#REF!</v>
      </c>
      <c r="I9" s="60">
        <v>27922.799</v>
      </c>
      <c r="J9" s="61">
        <v>83723.8</v>
      </c>
      <c r="K9" s="61">
        <v>3111.4</v>
      </c>
      <c r="L9" s="62">
        <f>J9+K9</f>
        <v>86835.2</v>
      </c>
      <c r="M9" s="62">
        <v>222452.4</v>
      </c>
      <c r="N9" s="62">
        <v>7025.7</v>
      </c>
      <c r="O9" s="62">
        <f>M9+N9</f>
        <v>229478.1</v>
      </c>
      <c r="P9" s="62">
        <v>100300.2</v>
      </c>
      <c r="Q9" s="62">
        <v>5295.3</v>
      </c>
      <c r="R9" s="62">
        <f aca="true" t="shared" si="1" ref="R9:R48">P9+Q9</f>
        <v>105595.5</v>
      </c>
      <c r="S9" s="61">
        <f>(P9/M9)*100</f>
        <v>45.08838744828107</v>
      </c>
      <c r="T9" s="61">
        <f>(Q9/N9)*100</f>
        <v>75.3704257227038</v>
      </c>
      <c r="U9" s="61">
        <f>(R9/O9)*100</f>
        <v>46.01550213288327</v>
      </c>
      <c r="V9" s="61">
        <f>P9/J9*100-100</f>
        <v>19.79891022624389</v>
      </c>
      <c r="W9" s="61">
        <f>Q9/K9*100-100</f>
        <v>70.19026804653853</v>
      </c>
      <c r="X9" s="61">
        <f>R9/L9*100-100</f>
        <v>21.604487581073116</v>
      </c>
    </row>
    <row r="10" spans="1:24" s="28" customFormat="1" ht="85.5" customHeight="1">
      <c r="A10" s="46">
        <v>70000</v>
      </c>
      <c r="B10" s="113" t="s">
        <v>39</v>
      </c>
      <c r="C10" s="59" t="s">
        <v>108</v>
      </c>
      <c r="D10" s="63" t="e">
        <f t="shared" si="0"/>
        <v>#REF!</v>
      </c>
      <c r="E10" s="63" t="e">
        <f>SUM(#REF!+#REF!+#REF!+#REF!+#REF!+#REF!+#REF!+#REF!+#REF!+#REF!+#REF!+#REF!+#REF!)</f>
        <v>#REF!</v>
      </c>
      <c r="F10" s="64" t="e">
        <f>SUM(#REF!+#REF!+#REF!+#REF!+#REF!+#REF!+#REF!+#REF!+#REF!+#REF!+#REF!+#REF!+#REF!)</f>
        <v>#REF!</v>
      </c>
      <c r="G10" s="64" t="e">
        <f>SUM(#REF!+#REF!+#REF!+#REF!+#REF!+#REF!+#REF!+#REF!+#REF!+#REF!+#REF!+#REF!+#REF!)</f>
        <v>#REF!</v>
      </c>
      <c r="H10" s="64" t="e">
        <f>SUM(#REF!+#REF!+#REF!+#REF!+#REF!+#REF!+#REF!+#REF!+#REF!+#REF!+#REF!+#REF!+#REF!)</f>
        <v>#REF!</v>
      </c>
      <c r="I10" s="62">
        <v>197276.10109</v>
      </c>
      <c r="J10" s="61">
        <v>419452.7</v>
      </c>
      <c r="K10" s="61">
        <v>29200</v>
      </c>
      <c r="L10" s="62">
        <f aca="true" t="shared" si="2" ref="L10:L20">J10+K10</f>
        <v>448652.7</v>
      </c>
      <c r="M10" s="62">
        <v>871345.4</v>
      </c>
      <c r="N10" s="62">
        <v>73736.7</v>
      </c>
      <c r="O10" s="62">
        <f aca="true" t="shared" si="3" ref="O10:O48">M10+N10</f>
        <v>945082.1</v>
      </c>
      <c r="P10" s="62">
        <v>467724.1</v>
      </c>
      <c r="Q10" s="62">
        <v>29687.5</v>
      </c>
      <c r="R10" s="62">
        <f t="shared" si="1"/>
        <v>497411.6</v>
      </c>
      <c r="S10" s="61">
        <f aca="true" t="shared" si="4" ref="S10:S49">(P10/M10)*100</f>
        <v>53.67838058248772</v>
      </c>
      <c r="T10" s="61">
        <f aca="true" t="shared" si="5" ref="T10:T49">(Q10/N10)*100</f>
        <v>40.261498005742055</v>
      </c>
      <c r="U10" s="61">
        <f aca="true" t="shared" si="6" ref="U10:U49">(R10/O10)*100</f>
        <v>52.63157560597116</v>
      </c>
      <c r="V10" s="61">
        <f aca="true" t="shared" si="7" ref="V10:V49">P10/J10*100-100</f>
        <v>11.508186739529862</v>
      </c>
      <c r="W10" s="61">
        <f aca="true" t="shared" si="8" ref="W10:W49">Q10/K10*100-100</f>
        <v>1.669520547945197</v>
      </c>
      <c r="X10" s="61">
        <f aca="true" t="shared" si="9" ref="X10:X49">R10/L10*100-100</f>
        <v>10.867849452371516</v>
      </c>
    </row>
    <row r="11" spans="1:24" s="2" customFormat="1" ht="24.75" customHeight="1" hidden="1">
      <c r="A11" s="45"/>
      <c r="B11" s="114"/>
      <c r="C11" s="65" t="s">
        <v>94</v>
      </c>
      <c r="D11" s="66"/>
      <c r="E11" s="66"/>
      <c r="F11" s="67"/>
      <c r="G11" s="67"/>
      <c r="H11" s="67"/>
      <c r="I11" s="61"/>
      <c r="J11" s="61"/>
      <c r="K11" s="61"/>
      <c r="L11" s="61">
        <f t="shared" si="2"/>
        <v>0</v>
      </c>
      <c r="M11" s="61"/>
      <c r="N11" s="61"/>
      <c r="O11" s="61">
        <f t="shared" si="3"/>
        <v>0</v>
      </c>
      <c r="P11" s="61"/>
      <c r="Q11" s="61"/>
      <c r="R11" s="61">
        <f t="shared" si="1"/>
        <v>0</v>
      </c>
      <c r="S11" s="61" t="e">
        <f t="shared" si="4"/>
        <v>#DIV/0!</v>
      </c>
      <c r="T11" s="61" t="e">
        <f t="shared" si="5"/>
        <v>#DIV/0!</v>
      </c>
      <c r="U11" s="61" t="e">
        <f t="shared" si="6"/>
        <v>#DIV/0!</v>
      </c>
      <c r="V11" s="61" t="e">
        <f t="shared" si="7"/>
        <v>#DIV/0!</v>
      </c>
      <c r="W11" s="61" t="e">
        <f t="shared" si="8"/>
        <v>#DIV/0!</v>
      </c>
      <c r="X11" s="61" t="e">
        <f t="shared" si="9"/>
        <v>#DIV/0!</v>
      </c>
    </row>
    <row r="12" spans="1:24" s="53" customFormat="1" ht="56.25" customHeight="1">
      <c r="A12" s="52"/>
      <c r="B12" s="68" t="s">
        <v>95</v>
      </c>
      <c r="C12" s="69" t="s">
        <v>96</v>
      </c>
      <c r="D12" s="70"/>
      <c r="E12" s="70"/>
      <c r="F12" s="71"/>
      <c r="G12" s="71"/>
      <c r="H12" s="71"/>
      <c r="I12" s="72"/>
      <c r="J12" s="72">
        <v>15405.5</v>
      </c>
      <c r="K12" s="72">
        <v>1520.9</v>
      </c>
      <c r="L12" s="72">
        <f t="shared" si="2"/>
        <v>16926.4</v>
      </c>
      <c r="M12" s="72">
        <v>34698.3</v>
      </c>
      <c r="N12" s="72">
        <v>2616.6</v>
      </c>
      <c r="O12" s="72">
        <f t="shared" si="3"/>
        <v>37314.9</v>
      </c>
      <c r="P12" s="72">
        <v>20387.4</v>
      </c>
      <c r="Q12" s="72">
        <v>1580</v>
      </c>
      <c r="R12" s="72">
        <f t="shared" si="1"/>
        <v>21967.4</v>
      </c>
      <c r="S12" s="61">
        <f t="shared" si="4"/>
        <v>58.75619266649951</v>
      </c>
      <c r="T12" s="61">
        <f t="shared" si="5"/>
        <v>60.38370404341512</v>
      </c>
      <c r="U12" s="61">
        <f t="shared" si="6"/>
        <v>58.870317219126946</v>
      </c>
      <c r="V12" s="61">
        <f t="shared" si="7"/>
        <v>32.338450553373804</v>
      </c>
      <c r="W12" s="61">
        <f t="shared" si="8"/>
        <v>3.885857058320724</v>
      </c>
      <c r="X12" s="61">
        <f t="shared" si="9"/>
        <v>29.781879194630875</v>
      </c>
    </row>
    <row r="13" spans="1:24" s="28" customFormat="1" ht="37.5" customHeight="1">
      <c r="A13" s="46">
        <v>80000</v>
      </c>
      <c r="B13" s="113" t="s">
        <v>40</v>
      </c>
      <c r="C13" s="59" t="s">
        <v>2</v>
      </c>
      <c r="D13" s="57" t="e">
        <f t="shared" si="0"/>
        <v>#REF!</v>
      </c>
      <c r="E13" s="57" t="e">
        <f>SUM(#REF!)</f>
        <v>#REF!</v>
      </c>
      <c r="F13" s="57" t="e">
        <f>SUM(#REF!)</f>
        <v>#REF!</v>
      </c>
      <c r="G13" s="57" t="e">
        <f>SUM(#REF!)</f>
        <v>#REF!</v>
      </c>
      <c r="H13" s="57" t="e">
        <f>SUM(#REF!)</f>
        <v>#REF!</v>
      </c>
      <c r="I13" s="60">
        <v>128808.022</v>
      </c>
      <c r="J13" s="61">
        <v>175643.8</v>
      </c>
      <c r="K13" s="61">
        <v>24850</v>
      </c>
      <c r="L13" s="62">
        <f t="shared" si="2"/>
        <v>200493.8</v>
      </c>
      <c r="M13" s="62">
        <v>341176</v>
      </c>
      <c r="N13" s="62">
        <v>40114.8</v>
      </c>
      <c r="O13" s="62">
        <f t="shared" si="3"/>
        <v>381290.8</v>
      </c>
      <c r="P13" s="62">
        <v>162504.9</v>
      </c>
      <c r="Q13" s="62">
        <v>9229.9</v>
      </c>
      <c r="R13" s="62">
        <f t="shared" si="1"/>
        <v>171734.8</v>
      </c>
      <c r="S13" s="61">
        <f t="shared" si="4"/>
        <v>47.6308122493962</v>
      </c>
      <c r="T13" s="61">
        <f t="shared" si="5"/>
        <v>23.008714987984483</v>
      </c>
      <c r="U13" s="61">
        <f t="shared" si="6"/>
        <v>45.04037338430405</v>
      </c>
      <c r="V13" s="61">
        <f t="shared" si="7"/>
        <v>-7.480423447909914</v>
      </c>
      <c r="W13" s="61">
        <f t="shared" si="8"/>
        <v>-62.857545271629775</v>
      </c>
      <c r="X13" s="61">
        <f t="shared" si="9"/>
        <v>-14.344084455479418</v>
      </c>
    </row>
    <row r="14" spans="1:24" s="2" customFormat="1" ht="22.5" customHeight="1" hidden="1">
      <c r="A14" s="45"/>
      <c r="B14" s="114"/>
      <c r="C14" s="65" t="s">
        <v>94</v>
      </c>
      <c r="D14" s="73"/>
      <c r="E14" s="73"/>
      <c r="F14" s="73"/>
      <c r="G14" s="73"/>
      <c r="H14" s="73"/>
      <c r="I14" s="74"/>
      <c r="J14" s="61"/>
      <c r="K14" s="61"/>
      <c r="L14" s="61">
        <f t="shared" si="2"/>
        <v>0</v>
      </c>
      <c r="M14" s="61"/>
      <c r="N14" s="61"/>
      <c r="O14" s="61">
        <f t="shared" si="3"/>
        <v>0</v>
      </c>
      <c r="P14" s="61"/>
      <c r="Q14" s="61"/>
      <c r="R14" s="61">
        <f t="shared" si="1"/>
        <v>0</v>
      </c>
      <c r="S14" s="61" t="e">
        <f t="shared" si="4"/>
        <v>#DIV/0!</v>
      </c>
      <c r="T14" s="61" t="e">
        <f t="shared" si="5"/>
        <v>#DIV/0!</v>
      </c>
      <c r="U14" s="61" t="e">
        <f t="shared" si="6"/>
        <v>#DIV/0!</v>
      </c>
      <c r="V14" s="61" t="e">
        <f t="shared" si="7"/>
        <v>#DIV/0!</v>
      </c>
      <c r="W14" s="61" t="e">
        <f t="shared" si="8"/>
        <v>#DIV/0!</v>
      </c>
      <c r="X14" s="61" t="e">
        <f t="shared" si="9"/>
        <v>#DIV/0!</v>
      </c>
    </row>
    <row r="15" spans="1:24" s="28" customFormat="1" ht="66" customHeight="1">
      <c r="A15" s="46">
        <v>90000</v>
      </c>
      <c r="B15" s="113" t="s">
        <v>41</v>
      </c>
      <c r="C15" s="59" t="s">
        <v>3</v>
      </c>
      <c r="D15" s="56" t="e">
        <f t="shared" si="0"/>
        <v>#REF!</v>
      </c>
      <c r="E15" s="56" t="e">
        <f>SUM(#REF!+#REF!+#REF!+#REF!+#REF!+#REF!+#REF!+#REF!+#REF!+#REF!+#REF!+#REF!+#REF!+#REF!+#REF!+#REF!+#REF!+#REF!+#REF!+#REF!+#REF!+#REF!++#REF!+#REF!+#REF!+#REF!+#REF!+#REF!+#REF!+#REF!+#REF!+#REF!+#REF!+#REF!+#REF!+#REF!+#REF!+#REF!+#REF!+#REF!)</f>
        <v>#REF!</v>
      </c>
      <c r="F15" s="57" t="e">
        <f>SUM(#REF!+#REF!+#REF!+#REF!+#REF!+#REF!+#REF!+#REF!+#REF!+#REF!+#REF!+#REF!+#REF!+#REF!+#REF!+#REF!+#REF!+#REF!+#REF!+#REF!+#REF!+#REF!++#REF!+#REF!+#REF!+#REF!+#REF!+#REF!+#REF!+#REF!+#REF!+#REF!+#REF!+#REF!+#REF!+#REF!+#REF!+#REF!+#REF!+#REF!)</f>
        <v>#REF!</v>
      </c>
      <c r="G15" s="57" t="e">
        <f>SUM(#REF!+#REF!+#REF!+#REF!+#REF!+#REF!+#REF!+#REF!+#REF!+#REF!+#REF!+#REF!+#REF!+#REF!+#REF!+#REF!+#REF!+#REF!+#REF!+#REF!+#REF!+#REF!++#REF!+#REF!+#REF!+#REF!+#REF!+#REF!+#REF!+#REF!+#REF!+#REF!+#REF!+#REF!+#REF!+#REF!+#REF!+#REF!+#REF!+#REF!)</f>
        <v>#REF!</v>
      </c>
      <c r="H15" s="57" t="e">
        <f>SUM(#REF!+#REF!+#REF!+#REF!+#REF!+#REF!+#REF!+#REF!+#REF!+#REF!+#REF!+#REF!+#REF!+#REF!+#REF!+#REF!+#REF!+#REF!+#REF!+#REF!+#REF!+#REF!++#REF!+#REF!+#REF!+#REF!+#REF!+#REF!+#REF!+#REF!+#REF!+#REF!+#REF!+#REF!+#REF!+#REF!+#REF!+#REF!+#REF!+#REF!)</f>
        <v>#REF!</v>
      </c>
      <c r="I15" s="60">
        <v>143038.03754</v>
      </c>
      <c r="J15" s="61">
        <v>761719.5</v>
      </c>
      <c r="K15" s="61">
        <v>4520.8</v>
      </c>
      <c r="L15" s="62">
        <f t="shared" si="2"/>
        <v>766240.3</v>
      </c>
      <c r="M15" s="62">
        <v>748991.5</v>
      </c>
      <c r="N15" s="62">
        <v>1157.4</v>
      </c>
      <c r="O15" s="62">
        <f t="shared" si="3"/>
        <v>750148.9</v>
      </c>
      <c r="P15" s="62">
        <v>360252.7</v>
      </c>
      <c r="Q15" s="62">
        <v>1324.2</v>
      </c>
      <c r="R15" s="62">
        <f t="shared" si="1"/>
        <v>361576.9</v>
      </c>
      <c r="S15" s="61">
        <f t="shared" si="4"/>
        <v>48.098369607665774</v>
      </c>
      <c r="T15" s="61">
        <f t="shared" si="5"/>
        <v>114.41161223431831</v>
      </c>
      <c r="U15" s="61">
        <f t="shared" si="6"/>
        <v>48.20068389089153</v>
      </c>
      <c r="V15" s="61">
        <f t="shared" si="7"/>
        <v>-52.70533313115917</v>
      </c>
      <c r="W15" s="61">
        <f t="shared" si="8"/>
        <v>-70.70872411962485</v>
      </c>
      <c r="X15" s="61">
        <f t="shared" si="9"/>
        <v>-52.81155272047163</v>
      </c>
    </row>
    <row r="16" spans="1:24" s="2" customFormat="1" ht="24.75" customHeight="1" hidden="1">
      <c r="A16" s="45"/>
      <c r="B16" s="114"/>
      <c r="C16" s="65" t="s">
        <v>94</v>
      </c>
      <c r="D16" s="75"/>
      <c r="E16" s="75"/>
      <c r="F16" s="73"/>
      <c r="G16" s="73"/>
      <c r="H16" s="73"/>
      <c r="I16" s="74"/>
      <c r="J16" s="61"/>
      <c r="K16" s="61"/>
      <c r="L16" s="61">
        <f t="shared" si="2"/>
        <v>0</v>
      </c>
      <c r="M16" s="61"/>
      <c r="N16" s="61"/>
      <c r="O16" s="61">
        <f t="shared" si="3"/>
        <v>0</v>
      </c>
      <c r="P16" s="61"/>
      <c r="Q16" s="61"/>
      <c r="R16" s="61">
        <f t="shared" si="1"/>
        <v>0</v>
      </c>
      <c r="S16" s="61" t="e">
        <f t="shared" si="4"/>
        <v>#DIV/0!</v>
      </c>
      <c r="T16" s="61" t="e">
        <f t="shared" si="5"/>
        <v>#DIV/0!</v>
      </c>
      <c r="U16" s="61" t="e">
        <f t="shared" si="6"/>
        <v>#DIV/0!</v>
      </c>
      <c r="V16" s="61" t="e">
        <f t="shared" si="7"/>
        <v>#DIV/0!</v>
      </c>
      <c r="W16" s="61" t="e">
        <f t="shared" si="8"/>
        <v>#DIV/0!</v>
      </c>
      <c r="X16" s="61" t="e">
        <f t="shared" si="9"/>
        <v>#DIV/0!</v>
      </c>
    </row>
    <row r="17" spans="1:24" s="28" customFormat="1" ht="78" customHeight="1">
      <c r="A17" s="46">
        <v>110000</v>
      </c>
      <c r="B17" s="58" t="s">
        <v>42</v>
      </c>
      <c r="C17" s="59" t="s">
        <v>109</v>
      </c>
      <c r="D17" s="57" t="e">
        <f t="shared" si="0"/>
        <v>#REF!</v>
      </c>
      <c r="E17" s="57" t="e">
        <f>SUM(#REF!)</f>
        <v>#REF!</v>
      </c>
      <c r="F17" s="64" t="e">
        <f>SUM(#REF!)</f>
        <v>#REF!</v>
      </c>
      <c r="G17" s="64" t="e">
        <f>SUM(#REF!)</f>
        <v>#REF!</v>
      </c>
      <c r="H17" s="64" t="e">
        <f>SUM(#REF!)</f>
        <v>#REF!</v>
      </c>
      <c r="I17" s="62">
        <v>387</v>
      </c>
      <c r="J17" s="61">
        <v>11114.9</v>
      </c>
      <c r="K17" s="61">
        <v>489</v>
      </c>
      <c r="L17" s="62">
        <f t="shared" si="2"/>
        <v>11603.9</v>
      </c>
      <c r="M17" s="62">
        <v>27182.6</v>
      </c>
      <c r="N17" s="62">
        <v>429</v>
      </c>
      <c r="O17" s="62">
        <f t="shared" si="3"/>
        <v>27611.6</v>
      </c>
      <c r="P17" s="62">
        <v>11498.4</v>
      </c>
      <c r="Q17" s="62">
        <v>206.2</v>
      </c>
      <c r="R17" s="62">
        <f t="shared" si="1"/>
        <v>11704.6</v>
      </c>
      <c r="S17" s="61">
        <f t="shared" si="4"/>
        <v>42.30058934759736</v>
      </c>
      <c r="T17" s="61">
        <f t="shared" si="5"/>
        <v>48.065268065268064</v>
      </c>
      <c r="U17" s="61">
        <f t="shared" si="6"/>
        <v>42.39015486244912</v>
      </c>
      <c r="V17" s="61">
        <f t="shared" si="7"/>
        <v>3.450323439707063</v>
      </c>
      <c r="W17" s="61">
        <f t="shared" si="8"/>
        <v>-57.832310838445814</v>
      </c>
      <c r="X17" s="61">
        <f t="shared" si="9"/>
        <v>0.8678116840028025</v>
      </c>
    </row>
    <row r="18" spans="1:24" s="28" customFormat="1" ht="27" customHeight="1">
      <c r="A18" s="46">
        <v>130000</v>
      </c>
      <c r="B18" s="58" t="s">
        <v>43</v>
      </c>
      <c r="C18" s="59" t="s">
        <v>5</v>
      </c>
      <c r="D18" s="57" t="e">
        <f t="shared" si="0"/>
        <v>#REF!</v>
      </c>
      <c r="E18" s="57" t="e">
        <f>SUM(#REF!)</f>
        <v>#REF!</v>
      </c>
      <c r="F18" s="57" t="e">
        <f>SUM(#REF!)</f>
        <v>#REF!</v>
      </c>
      <c r="G18" s="57" t="e">
        <f>SUM(#REF!)</f>
        <v>#REF!</v>
      </c>
      <c r="H18" s="57" t="e">
        <f>SUM(#REF!)</f>
        <v>#REF!</v>
      </c>
      <c r="I18" s="60">
        <v>6079.284</v>
      </c>
      <c r="J18" s="61">
        <v>15792.3</v>
      </c>
      <c r="K18" s="61">
        <v>209.6</v>
      </c>
      <c r="L18" s="62">
        <f t="shared" si="2"/>
        <v>16001.9</v>
      </c>
      <c r="M18" s="62">
        <v>35749.1</v>
      </c>
      <c r="N18" s="62">
        <v>1444.4</v>
      </c>
      <c r="O18" s="62">
        <f t="shared" si="3"/>
        <v>37193.5</v>
      </c>
      <c r="P18" s="62">
        <v>17129.9</v>
      </c>
      <c r="Q18" s="62">
        <v>365.6</v>
      </c>
      <c r="R18" s="62">
        <f t="shared" si="1"/>
        <v>17495.5</v>
      </c>
      <c r="S18" s="61">
        <f t="shared" si="4"/>
        <v>47.9170104981664</v>
      </c>
      <c r="T18" s="61">
        <f t="shared" si="5"/>
        <v>25.311548047632236</v>
      </c>
      <c r="U18" s="61">
        <f t="shared" si="6"/>
        <v>47.039133181873176</v>
      </c>
      <c r="V18" s="61">
        <f t="shared" si="7"/>
        <v>8.469950545519026</v>
      </c>
      <c r="W18" s="61">
        <f t="shared" si="8"/>
        <v>74.42748091603056</v>
      </c>
      <c r="X18" s="61">
        <f t="shared" si="9"/>
        <v>9.333891600372453</v>
      </c>
    </row>
    <row r="19" spans="1:24" s="28" customFormat="1" ht="55.5" customHeight="1">
      <c r="A19" s="46">
        <v>100000</v>
      </c>
      <c r="B19" s="113" t="s">
        <v>44</v>
      </c>
      <c r="C19" s="59" t="s">
        <v>4</v>
      </c>
      <c r="D19" s="57" t="e">
        <f t="shared" si="0"/>
        <v>#REF!</v>
      </c>
      <c r="E19" s="57" t="e">
        <f>SUM(#REF!+#REF!+#REF!+#REF!+#REF!+#REF!)</f>
        <v>#REF!</v>
      </c>
      <c r="F19" s="64" t="e">
        <f>SUM(#REF!+#REF!+#REF!+#REF!+#REF!+#REF!)</f>
        <v>#REF!</v>
      </c>
      <c r="G19" s="56" t="e">
        <f>SUM(#REF!+#REF!+#REF!+#REF!+#REF!+#REF!)</f>
        <v>#REF!</v>
      </c>
      <c r="H19" s="57" t="e">
        <f>SUM(#REF!+#REF!+#REF!+#REF!+#REF!+#REF!)</f>
        <v>#REF!</v>
      </c>
      <c r="I19" s="60">
        <v>42921.254</v>
      </c>
      <c r="J19" s="61">
        <v>76858.7</v>
      </c>
      <c r="K19" s="61">
        <v>45883.5</v>
      </c>
      <c r="L19" s="62">
        <f t="shared" si="2"/>
        <v>122742.2</v>
      </c>
      <c r="M19" s="62">
        <v>221270.6</v>
      </c>
      <c r="N19" s="62">
        <v>181708.3</v>
      </c>
      <c r="O19" s="62">
        <f t="shared" si="3"/>
        <v>402978.9</v>
      </c>
      <c r="P19" s="62">
        <v>104798.5</v>
      </c>
      <c r="Q19" s="62">
        <v>39156.3</v>
      </c>
      <c r="R19" s="62">
        <f t="shared" si="1"/>
        <v>143954.8</v>
      </c>
      <c r="S19" s="61">
        <f t="shared" si="4"/>
        <v>47.362143908860915</v>
      </c>
      <c r="T19" s="61">
        <f t="shared" si="5"/>
        <v>21.54898813097696</v>
      </c>
      <c r="U19" s="61">
        <f t="shared" si="6"/>
        <v>35.72266438763915</v>
      </c>
      <c r="V19" s="61">
        <f t="shared" si="7"/>
        <v>36.35216312531958</v>
      </c>
      <c r="W19" s="61">
        <f t="shared" si="8"/>
        <v>-14.661479616855715</v>
      </c>
      <c r="X19" s="61">
        <f t="shared" si="9"/>
        <v>17.28223870844745</v>
      </c>
    </row>
    <row r="20" spans="1:24" s="2" customFormat="1" ht="26.25" customHeight="1" hidden="1">
      <c r="A20" s="45"/>
      <c r="B20" s="114"/>
      <c r="C20" s="65" t="s">
        <v>94</v>
      </c>
      <c r="D20" s="73"/>
      <c r="E20" s="73"/>
      <c r="F20" s="67"/>
      <c r="G20" s="75"/>
      <c r="H20" s="73"/>
      <c r="I20" s="74"/>
      <c r="J20" s="61"/>
      <c r="K20" s="61"/>
      <c r="L20" s="61">
        <f t="shared" si="2"/>
        <v>0</v>
      </c>
      <c r="M20" s="61"/>
      <c r="N20" s="61"/>
      <c r="O20" s="61">
        <f t="shared" si="3"/>
        <v>0</v>
      </c>
      <c r="P20" s="61"/>
      <c r="Q20" s="61"/>
      <c r="R20" s="61">
        <f t="shared" si="1"/>
        <v>0</v>
      </c>
      <c r="S20" s="61" t="e">
        <f t="shared" si="4"/>
        <v>#DIV/0!</v>
      </c>
      <c r="T20" s="61" t="e">
        <f t="shared" si="5"/>
        <v>#DIV/0!</v>
      </c>
      <c r="U20" s="61" t="e">
        <f t="shared" si="6"/>
        <v>#DIV/0!</v>
      </c>
      <c r="V20" s="61" t="e">
        <f t="shared" si="7"/>
        <v>#DIV/0!</v>
      </c>
      <c r="W20" s="61" t="e">
        <f t="shared" si="8"/>
        <v>#DIV/0!</v>
      </c>
      <c r="X20" s="61" t="e">
        <f t="shared" si="9"/>
        <v>#DIV/0!</v>
      </c>
    </row>
    <row r="21" spans="1:24" s="28" customFormat="1" ht="27" customHeight="1">
      <c r="A21" s="46"/>
      <c r="B21" s="113" t="s">
        <v>54</v>
      </c>
      <c r="C21" s="59" t="s">
        <v>55</v>
      </c>
      <c r="D21" s="57"/>
      <c r="E21" s="57"/>
      <c r="F21" s="64"/>
      <c r="G21" s="64"/>
      <c r="H21" s="64"/>
      <c r="I21" s="62"/>
      <c r="J21" s="62">
        <f aca="true" t="shared" si="10" ref="J21:R21">J23+J24+J26+J28+J29+J30</f>
        <v>9412</v>
      </c>
      <c r="K21" s="62">
        <f t="shared" si="10"/>
        <v>94036.9</v>
      </c>
      <c r="L21" s="62">
        <f t="shared" si="10"/>
        <v>103448.9</v>
      </c>
      <c r="M21" s="62">
        <f t="shared" si="10"/>
        <v>30331.2</v>
      </c>
      <c r="N21" s="62">
        <f t="shared" si="10"/>
        <v>375436.9</v>
      </c>
      <c r="O21" s="62">
        <f t="shared" si="10"/>
        <v>405768.10000000003</v>
      </c>
      <c r="P21" s="62">
        <f t="shared" si="10"/>
        <v>9136.3</v>
      </c>
      <c r="Q21" s="62">
        <f t="shared" si="10"/>
        <v>66429.2</v>
      </c>
      <c r="R21" s="62">
        <f t="shared" si="10"/>
        <v>75565.49999999999</v>
      </c>
      <c r="S21" s="61">
        <f t="shared" si="4"/>
        <v>30.121788785145327</v>
      </c>
      <c r="T21" s="61">
        <f t="shared" si="5"/>
        <v>17.693838831505374</v>
      </c>
      <c r="U21" s="61">
        <f t="shared" si="6"/>
        <v>18.62282914797885</v>
      </c>
      <c r="V21" s="61">
        <f t="shared" si="7"/>
        <v>-2.9292392690182822</v>
      </c>
      <c r="W21" s="61">
        <f t="shared" si="8"/>
        <v>-29.35836889561439</v>
      </c>
      <c r="X21" s="61">
        <f t="shared" si="9"/>
        <v>-26.953790712129376</v>
      </c>
    </row>
    <row r="22" spans="1:24" s="28" customFormat="1" ht="27" customHeight="1" hidden="1">
      <c r="A22" s="46"/>
      <c r="B22" s="114"/>
      <c r="C22" s="65" t="s">
        <v>94</v>
      </c>
      <c r="D22" s="73"/>
      <c r="E22" s="73"/>
      <c r="F22" s="67"/>
      <c r="G22" s="67"/>
      <c r="H22" s="67"/>
      <c r="I22" s="61"/>
      <c r="J22" s="61">
        <f>J25+J27</f>
        <v>0</v>
      </c>
      <c r="K22" s="61">
        <f aca="true" t="shared" si="11" ref="K22:R22">K25+K27</f>
        <v>0</v>
      </c>
      <c r="L22" s="61">
        <f t="shared" si="11"/>
        <v>0</v>
      </c>
      <c r="M22" s="61">
        <f t="shared" si="11"/>
        <v>0</v>
      </c>
      <c r="N22" s="61">
        <f t="shared" si="11"/>
        <v>0</v>
      </c>
      <c r="O22" s="61">
        <f t="shared" si="11"/>
        <v>0</v>
      </c>
      <c r="P22" s="61">
        <f t="shared" si="11"/>
        <v>0</v>
      </c>
      <c r="Q22" s="61">
        <f t="shared" si="11"/>
        <v>0</v>
      </c>
      <c r="R22" s="61">
        <f t="shared" si="11"/>
        <v>0</v>
      </c>
      <c r="S22" s="61" t="e">
        <f t="shared" si="4"/>
        <v>#DIV/0!</v>
      </c>
      <c r="T22" s="61" t="e">
        <f t="shared" si="5"/>
        <v>#DIV/0!</v>
      </c>
      <c r="U22" s="61" t="e">
        <f t="shared" si="6"/>
        <v>#DIV/0!</v>
      </c>
      <c r="V22" s="61" t="e">
        <f t="shared" si="7"/>
        <v>#DIV/0!</v>
      </c>
      <c r="W22" s="61" t="e">
        <f t="shared" si="8"/>
        <v>#DIV/0!</v>
      </c>
      <c r="X22" s="61" t="e">
        <f t="shared" si="9"/>
        <v>#DIV/0!</v>
      </c>
    </row>
    <row r="23" spans="1:24" s="2" customFormat="1" ht="84.75" customHeight="1">
      <c r="A23" s="45"/>
      <c r="B23" s="76" t="s">
        <v>56</v>
      </c>
      <c r="C23" s="65" t="s">
        <v>57</v>
      </c>
      <c r="D23" s="73"/>
      <c r="E23" s="73"/>
      <c r="F23" s="67"/>
      <c r="G23" s="67"/>
      <c r="H23" s="67"/>
      <c r="I23" s="61"/>
      <c r="J23" s="61"/>
      <c r="K23" s="61"/>
      <c r="L23" s="61">
        <f aca="true" t="shared" si="12" ref="L23:L30">J23+K23</f>
        <v>0</v>
      </c>
      <c r="M23" s="61">
        <v>1336</v>
      </c>
      <c r="N23" s="61">
        <v>50.7</v>
      </c>
      <c r="O23" s="61">
        <f t="shared" si="3"/>
        <v>1386.7</v>
      </c>
      <c r="P23" s="61">
        <v>374.3</v>
      </c>
      <c r="Q23" s="61"/>
      <c r="R23" s="61">
        <f t="shared" si="1"/>
        <v>374.3</v>
      </c>
      <c r="S23" s="61">
        <f t="shared" si="4"/>
        <v>28.016467065868266</v>
      </c>
      <c r="T23" s="61">
        <f t="shared" si="5"/>
        <v>0</v>
      </c>
      <c r="U23" s="61">
        <f t="shared" si="6"/>
        <v>26.99213961202856</v>
      </c>
      <c r="V23" s="61"/>
      <c r="W23" s="61"/>
      <c r="X23" s="61"/>
    </row>
    <row r="24" spans="1:24" s="2" customFormat="1" ht="71.25" customHeight="1">
      <c r="A24" s="45"/>
      <c r="B24" s="119" t="s">
        <v>45</v>
      </c>
      <c r="C24" s="65" t="s">
        <v>58</v>
      </c>
      <c r="D24" s="73"/>
      <c r="E24" s="73"/>
      <c r="F24" s="67"/>
      <c r="G24" s="67"/>
      <c r="H24" s="67"/>
      <c r="I24" s="61"/>
      <c r="J24" s="61"/>
      <c r="K24" s="61">
        <v>45675.3</v>
      </c>
      <c r="L24" s="61">
        <f t="shared" si="12"/>
        <v>45675.3</v>
      </c>
      <c r="M24" s="61">
        <v>1069.5</v>
      </c>
      <c r="N24" s="61">
        <v>157727.8</v>
      </c>
      <c r="O24" s="61">
        <f t="shared" si="3"/>
        <v>158797.3</v>
      </c>
      <c r="P24" s="61">
        <v>87.7</v>
      </c>
      <c r="Q24" s="61">
        <v>59438.8</v>
      </c>
      <c r="R24" s="61">
        <f t="shared" si="1"/>
        <v>59526.5</v>
      </c>
      <c r="S24" s="61">
        <f t="shared" si="4"/>
        <v>8.200093501636278</v>
      </c>
      <c r="T24" s="61">
        <f t="shared" si="5"/>
        <v>37.68441581002208</v>
      </c>
      <c r="U24" s="61">
        <f t="shared" si="6"/>
        <v>37.485838865018486</v>
      </c>
      <c r="V24" s="61"/>
      <c r="W24" s="61">
        <f t="shared" si="8"/>
        <v>30.13335435125768</v>
      </c>
      <c r="X24" s="61">
        <f t="shared" si="9"/>
        <v>30.325361847650697</v>
      </c>
    </row>
    <row r="25" spans="1:24" s="2" customFormat="1" ht="26.25" customHeight="1" hidden="1">
      <c r="A25" s="45"/>
      <c r="B25" s="120"/>
      <c r="C25" s="65" t="s">
        <v>94</v>
      </c>
      <c r="D25" s="73"/>
      <c r="E25" s="73"/>
      <c r="F25" s="67"/>
      <c r="G25" s="67"/>
      <c r="H25" s="67"/>
      <c r="I25" s="61"/>
      <c r="J25" s="61"/>
      <c r="K25" s="61"/>
      <c r="L25" s="61">
        <f t="shared" si="12"/>
        <v>0</v>
      </c>
      <c r="M25" s="61"/>
      <c r="N25" s="61"/>
      <c r="O25" s="61">
        <f t="shared" si="3"/>
        <v>0</v>
      </c>
      <c r="P25" s="61"/>
      <c r="Q25" s="61"/>
      <c r="R25" s="61">
        <f t="shared" si="1"/>
        <v>0</v>
      </c>
      <c r="S25" s="61" t="e">
        <f t="shared" si="4"/>
        <v>#DIV/0!</v>
      </c>
      <c r="T25" s="61" t="e">
        <f t="shared" si="5"/>
        <v>#DIV/0!</v>
      </c>
      <c r="U25" s="61" t="e">
        <f t="shared" si="6"/>
        <v>#DIV/0!</v>
      </c>
      <c r="V25" s="61" t="e">
        <f t="shared" si="7"/>
        <v>#DIV/0!</v>
      </c>
      <c r="W25" s="61" t="e">
        <f t="shared" si="8"/>
        <v>#DIV/0!</v>
      </c>
      <c r="X25" s="61" t="e">
        <f t="shared" si="9"/>
        <v>#DIV/0!</v>
      </c>
    </row>
    <row r="26" spans="1:24" s="2" customFormat="1" ht="78.75">
      <c r="A26" s="45"/>
      <c r="B26" s="119" t="s">
        <v>46</v>
      </c>
      <c r="C26" s="65" t="s">
        <v>59</v>
      </c>
      <c r="D26" s="73"/>
      <c r="E26" s="73"/>
      <c r="F26" s="67"/>
      <c r="G26" s="67"/>
      <c r="H26" s="67"/>
      <c r="I26" s="61"/>
      <c r="J26" s="61">
        <v>6883.3</v>
      </c>
      <c r="K26" s="61">
        <v>4846.7</v>
      </c>
      <c r="L26" s="61">
        <f t="shared" si="12"/>
        <v>11730</v>
      </c>
      <c r="M26" s="61">
        <v>11000</v>
      </c>
      <c r="N26" s="61">
        <v>41070.5</v>
      </c>
      <c r="O26" s="61">
        <f t="shared" si="3"/>
        <v>52070.5</v>
      </c>
      <c r="P26" s="61">
        <v>4972</v>
      </c>
      <c r="Q26" s="61"/>
      <c r="R26" s="61">
        <f t="shared" si="1"/>
        <v>4972</v>
      </c>
      <c r="S26" s="61">
        <f t="shared" si="4"/>
        <v>45.2</v>
      </c>
      <c r="T26" s="61">
        <f t="shared" si="5"/>
        <v>0</v>
      </c>
      <c r="U26" s="61">
        <f t="shared" si="6"/>
        <v>9.548592773259331</v>
      </c>
      <c r="V26" s="61">
        <f t="shared" si="7"/>
        <v>-27.767204683799932</v>
      </c>
      <c r="W26" s="61">
        <f t="shared" si="8"/>
        <v>-100</v>
      </c>
      <c r="X26" s="61">
        <f t="shared" si="9"/>
        <v>-57.61295822676897</v>
      </c>
    </row>
    <row r="27" spans="1:24" s="2" customFormat="1" ht="21.75" customHeight="1" hidden="1">
      <c r="A27" s="45"/>
      <c r="B27" s="120"/>
      <c r="C27" s="65" t="s">
        <v>94</v>
      </c>
      <c r="D27" s="73"/>
      <c r="E27" s="73"/>
      <c r="F27" s="67"/>
      <c r="G27" s="67"/>
      <c r="H27" s="67"/>
      <c r="I27" s="61"/>
      <c r="J27" s="61"/>
      <c r="K27" s="61"/>
      <c r="L27" s="61">
        <f t="shared" si="12"/>
        <v>0</v>
      </c>
      <c r="M27" s="61"/>
      <c r="N27" s="61"/>
      <c r="O27" s="61">
        <f t="shared" si="3"/>
        <v>0</v>
      </c>
      <c r="P27" s="61"/>
      <c r="Q27" s="61"/>
      <c r="R27" s="61">
        <f t="shared" si="1"/>
        <v>0</v>
      </c>
      <c r="S27" s="61" t="e">
        <f t="shared" si="4"/>
        <v>#DIV/0!</v>
      </c>
      <c r="T27" s="61" t="e">
        <f t="shared" si="5"/>
        <v>#DIV/0!</v>
      </c>
      <c r="U27" s="61" t="e">
        <f t="shared" si="6"/>
        <v>#DIV/0!</v>
      </c>
      <c r="V27" s="61" t="e">
        <f t="shared" si="7"/>
        <v>#DIV/0!</v>
      </c>
      <c r="W27" s="61" t="e">
        <f t="shared" si="8"/>
        <v>#DIV/0!</v>
      </c>
      <c r="X27" s="61" t="e">
        <f t="shared" si="9"/>
        <v>#DIV/0!</v>
      </c>
    </row>
    <row r="28" spans="1:24" s="2" customFormat="1" ht="52.5">
      <c r="A28" s="45"/>
      <c r="B28" s="76" t="s">
        <v>60</v>
      </c>
      <c r="C28" s="65" t="s">
        <v>61</v>
      </c>
      <c r="D28" s="73"/>
      <c r="E28" s="73"/>
      <c r="F28" s="67"/>
      <c r="G28" s="67"/>
      <c r="H28" s="67"/>
      <c r="I28" s="61"/>
      <c r="J28" s="61">
        <v>921.5</v>
      </c>
      <c r="K28" s="61">
        <v>2510.9</v>
      </c>
      <c r="L28" s="61">
        <f t="shared" si="12"/>
        <v>3432.4</v>
      </c>
      <c r="M28" s="61">
        <v>10163.9</v>
      </c>
      <c r="N28" s="61">
        <v>4337.5</v>
      </c>
      <c r="O28" s="61">
        <f>M28+N28</f>
        <v>14501.4</v>
      </c>
      <c r="P28" s="61">
        <v>1945.7</v>
      </c>
      <c r="Q28" s="61">
        <v>692.7</v>
      </c>
      <c r="R28" s="61">
        <f t="shared" si="1"/>
        <v>2638.4</v>
      </c>
      <c r="S28" s="61">
        <f t="shared" si="4"/>
        <v>19.143242259368947</v>
      </c>
      <c r="T28" s="61">
        <f t="shared" si="5"/>
        <v>15.970028818443804</v>
      </c>
      <c r="U28" s="61">
        <f t="shared" si="6"/>
        <v>18.194105396720317</v>
      </c>
      <c r="V28" s="61">
        <f t="shared" si="7"/>
        <v>111.14487249050461</v>
      </c>
      <c r="W28" s="61">
        <f t="shared" si="8"/>
        <v>-72.41228244852444</v>
      </c>
      <c r="X28" s="61">
        <f t="shared" si="9"/>
        <v>-23.13250203938935</v>
      </c>
    </row>
    <row r="29" spans="1:24" s="2" customFormat="1" ht="78.75">
      <c r="A29" s="45"/>
      <c r="B29" s="76" t="s">
        <v>47</v>
      </c>
      <c r="C29" s="65" t="s">
        <v>62</v>
      </c>
      <c r="D29" s="73"/>
      <c r="E29" s="73"/>
      <c r="F29" s="67"/>
      <c r="G29" s="67"/>
      <c r="H29" s="67"/>
      <c r="I29" s="61"/>
      <c r="J29" s="61">
        <v>1607.2</v>
      </c>
      <c r="K29" s="61">
        <v>41004</v>
      </c>
      <c r="L29" s="61">
        <f t="shared" si="12"/>
        <v>42611.2</v>
      </c>
      <c r="M29" s="61">
        <v>6761.8</v>
      </c>
      <c r="N29" s="61">
        <v>162657.7</v>
      </c>
      <c r="O29" s="61">
        <f t="shared" si="3"/>
        <v>169419.5</v>
      </c>
      <c r="P29" s="61">
        <v>1756.6</v>
      </c>
      <c r="Q29" s="61">
        <v>5464.8</v>
      </c>
      <c r="R29" s="61">
        <f t="shared" si="1"/>
        <v>7221.4</v>
      </c>
      <c r="S29" s="61">
        <f t="shared" si="4"/>
        <v>25.97828980448993</v>
      </c>
      <c r="T29" s="61">
        <f t="shared" si="5"/>
        <v>3.3596933929349793</v>
      </c>
      <c r="U29" s="61">
        <f t="shared" si="6"/>
        <v>4.262437322740299</v>
      </c>
      <c r="V29" s="61">
        <f t="shared" si="7"/>
        <v>9.295669487307109</v>
      </c>
      <c r="W29" s="61">
        <f t="shared" si="8"/>
        <v>-86.67251975417032</v>
      </c>
      <c r="X29" s="61">
        <f t="shared" si="9"/>
        <v>-83.05281240612797</v>
      </c>
    </row>
    <row r="30" spans="1:24" s="2" customFormat="1" ht="174" customHeight="1">
      <c r="A30" s="45"/>
      <c r="B30" s="76" t="s">
        <v>88</v>
      </c>
      <c r="C30" s="65" t="s">
        <v>91</v>
      </c>
      <c r="D30" s="73"/>
      <c r="E30" s="73"/>
      <c r="F30" s="67"/>
      <c r="G30" s="67"/>
      <c r="H30" s="67"/>
      <c r="I30" s="61"/>
      <c r="J30" s="61">
        <v>0</v>
      </c>
      <c r="K30" s="61">
        <v>0</v>
      </c>
      <c r="L30" s="61">
        <f t="shared" si="12"/>
        <v>0</v>
      </c>
      <c r="M30" s="61"/>
      <c r="N30" s="61">
        <v>9592.7</v>
      </c>
      <c r="O30" s="61">
        <f t="shared" si="3"/>
        <v>9592.7</v>
      </c>
      <c r="P30" s="61">
        <v>0</v>
      </c>
      <c r="Q30" s="61">
        <v>832.9</v>
      </c>
      <c r="R30" s="61">
        <f t="shared" si="1"/>
        <v>832.9</v>
      </c>
      <c r="S30" s="61"/>
      <c r="T30" s="61">
        <f t="shared" si="5"/>
        <v>8.682644093946438</v>
      </c>
      <c r="U30" s="61">
        <f t="shared" si="6"/>
        <v>8.682644093946438</v>
      </c>
      <c r="V30" s="61"/>
      <c r="W30" s="61"/>
      <c r="X30" s="61"/>
    </row>
    <row r="31" spans="1:24" s="28" customFormat="1" ht="24.75" customHeight="1">
      <c r="A31" s="46"/>
      <c r="B31" s="113" t="s">
        <v>48</v>
      </c>
      <c r="C31" s="59" t="s">
        <v>63</v>
      </c>
      <c r="D31" s="57"/>
      <c r="E31" s="57"/>
      <c r="F31" s="64"/>
      <c r="G31" s="64"/>
      <c r="H31" s="64"/>
      <c r="I31" s="62"/>
      <c r="J31" s="62">
        <f aca="true" t="shared" si="13" ref="J31:R31">J33+J34+J35+J36+J37+J39+J40</f>
        <v>1355.8999999999999</v>
      </c>
      <c r="K31" s="62">
        <f t="shared" si="13"/>
        <v>450.59999999999997</v>
      </c>
      <c r="L31" s="62">
        <f t="shared" si="13"/>
        <v>1806.5</v>
      </c>
      <c r="M31" s="62">
        <f t="shared" si="13"/>
        <v>4884</v>
      </c>
      <c r="N31" s="62">
        <f t="shared" si="13"/>
        <v>7753.4</v>
      </c>
      <c r="O31" s="62">
        <f t="shared" si="13"/>
        <v>12637.399999999998</v>
      </c>
      <c r="P31" s="62">
        <f t="shared" si="13"/>
        <v>1569.3000000000002</v>
      </c>
      <c r="Q31" s="62">
        <f t="shared" si="13"/>
        <v>1559.3</v>
      </c>
      <c r="R31" s="62">
        <f t="shared" si="13"/>
        <v>3128.6</v>
      </c>
      <c r="S31" s="61">
        <f t="shared" si="4"/>
        <v>32.13144963144964</v>
      </c>
      <c r="T31" s="61">
        <f t="shared" si="5"/>
        <v>20.111177032011764</v>
      </c>
      <c r="U31" s="61">
        <f t="shared" si="6"/>
        <v>24.75667463244022</v>
      </c>
      <c r="V31" s="61">
        <f t="shared" si="7"/>
        <v>15.738623792315096</v>
      </c>
      <c r="W31" s="61">
        <f t="shared" si="8"/>
        <v>246.0497114957834</v>
      </c>
      <c r="X31" s="61">
        <f t="shared" si="9"/>
        <v>73.18571823969</v>
      </c>
    </row>
    <row r="32" spans="1:24" s="28" customFormat="1" ht="24.75" customHeight="1" hidden="1">
      <c r="A32" s="46"/>
      <c r="B32" s="114"/>
      <c r="C32" s="65" t="s">
        <v>94</v>
      </c>
      <c r="D32" s="73"/>
      <c r="E32" s="73"/>
      <c r="F32" s="67"/>
      <c r="G32" s="67"/>
      <c r="H32" s="67"/>
      <c r="I32" s="61"/>
      <c r="J32" s="61"/>
      <c r="K32" s="61"/>
      <c r="L32" s="61">
        <f>L38</f>
        <v>0</v>
      </c>
      <c r="M32" s="61"/>
      <c r="N32" s="61"/>
      <c r="O32" s="61">
        <f t="shared" si="3"/>
        <v>0</v>
      </c>
      <c r="P32" s="61"/>
      <c r="Q32" s="61"/>
      <c r="R32" s="61">
        <f t="shared" si="1"/>
        <v>0</v>
      </c>
      <c r="S32" s="61" t="e">
        <f t="shared" si="4"/>
        <v>#DIV/0!</v>
      </c>
      <c r="T32" s="61" t="e">
        <f t="shared" si="5"/>
        <v>#DIV/0!</v>
      </c>
      <c r="U32" s="61" t="e">
        <f t="shared" si="6"/>
        <v>#DIV/0!</v>
      </c>
      <c r="V32" s="61" t="e">
        <f t="shared" si="7"/>
        <v>#DIV/0!</v>
      </c>
      <c r="W32" s="61" t="e">
        <f t="shared" si="8"/>
        <v>#DIV/0!</v>
      </c>
      <c r="X32" s="61" t="e">
        <f t="shared" si="9"/>
        <v>#DIV/0!</v>
      </c>
    </row>
    <row r="33" spans="1:24" s="2" customFormat="1" ht="116.25" customHeight="1">
      <c r="A33" s="45"/>
      <c r="B33" s="76" t="s">
        <v>64</v>
      </c>
      <c r="C33" s="65" t="s">
        <v>72</v>
      </c>
      <c r="D33" s="73"/>
      <c r="E33" s="73"/>
      <c r="F33" s="67"/>
      <c r="G33" s="67"/>
      <c r="H33" s="67"/>
      <c r="I33" s="61"/>
      <c r="J33" s="61">
        <v>1028.4</v>
      </c>
      <c r="K33" s="61">
        <v>93.2</v>
      </c>
      <c r="L33" s="61">
        <f aca="true" t="shared" si="14" ref="L33:L40">J33+K33</f>
        <v>1121.6000000000001</v>
      </c>
      <c r="M33" s="61">
        <v>2201.9</v>
      </c>
      <c r="N33" s="61">
        <v>2012.5</v>
      </c>
      <c r="O33" s="61">
        <f t="shared" si="3"/>
        <v>4214.4</v>
      </c>
      <c r="P33" s="61">
        <v>1068.4</v>
      </c>
      <c r="Q33" s="61">
        <v>658.4</v>
      </c>
      <c r="R33" s="61">
        <f t="shared" si="1"/>
        <v>1726.8000000000002</v>
      </c>
      <c r="S33" s="61">
        <f t="shared" si="4"/>
        <v>48.52173123211772</v>
      </c>
      <c r="T33" s="61">
        <f t="shared" si="5"/>
        <v>32.71552795031056</v>
      </c>
      <c r="U33" s="61">
        <f t="shared" si="6"/>
        <v>40.9738041002278</v>
      </c>
      <c r="V33" s="61">
        <f t="shared" si="7"/>
        <v>3.8895371450797427</v>
      </c>
      <c r="W33" s="61">
        <f t="shared" si="8"/>
        <v>606.4377682403433</v>
      </c>
      <c r="X33" s="61">
        <f t="shared" si="9"/>
        <v>53.958630527817405</v>
      </c>
    </row>
    <row r="34" spans="1:24" s="2" customFormat="1" ht="71.25" customHeight="1">
      <c r="A34" s="45"/>
      <c r="B34" s="76" t="s">
        <v>65</v>
      </c>
      <c r="C34" s="65" t="s">
        <v>73</v>
      </c>
      <c r="D34" s="73"/>
      <c r="E34" s="73"/>
      <c r="F34" s="67"/>
      <c r="G34" s="67"/>
      <c r="H34" s="67"/>
      <c r="I34" s="61"/>
      <c r="J34" s="61">
        <v>184.8</v>
      </c>
      <c r="K34" s="61"/>
      <c r="L34" s="61">
        <f t="shared" si="14"/>
        <v>184.8</v>
      </c>
      <c r="M34" s="61">
        <v>819.8</v>
      </c>
      <c r="N34" s="61">
        <v>0</v>
      </c>
      <c r="O34" s="61">
        <f t="shared" si="3"/>
        <v>819.8</v>
      </c>
      <c r="P34" s="61">
        <v>392.2</v>
      </c>
      <c r="Q34" s="61"/>
      <c r="R34" s="61">
        <f t="shared" si="1"/>
        <v>392.2</v>
      </c>
      <c r="S34" s="61">
        <f t="shared" si="4"/>
        <v>47.84093681385704</v>
      </c>
      <c r="T34" s="61"/>
      <c r="U34" s="61">
        <f t="shared" si="6"/>
        <v>47.84093681385704</v>
      </c>
      <c r="V34" s="61">
        <f t="shared" si="7"/>
        <v>112.2294372294372</v>
      </c>
      <c r="W34" s="61"/>
      <c r="X34" s="61">
        <f t="shared" si="9"/>
        <v>112.2294372294372</v>
      </c>
    </row>
    <row r="35" spans="1:24" s="2" customFormat="1" ht="52.5">
      <c r="A35" s="45"/>
      <c r="B35" s="76" t="s">
        <v>66</v>
      </c>
      <c r="C35" s="65" t="s">
        <v>74</v>
      </c>
      <c r="D35" s="73"/>
      <c r="E35" s="73"/>
      <c r="F35" s="67"/>
      <c r="G35" s="67"/>
      <c r="H35" s="67"/>
      <c r="I35" s="61"/>
      <c r="J35" s="61">
        <v>12.6</v>
      </c>
      <c r="K35" s="61">
        <v>357.4</v>
      </c>
      <c r="L35" s="61">
        <f t="shared" si="14"/>
        <v>370</v>
      </c>
      <c r="M35" s="61"/>
      <c r="N35" s="61">
        <v>5740.9</v>
      </c>
      <c r="O35" s="61">
        <f t="shared" si="3"/>
        <v>5740.9</v>
      </c>
      <c r="P35" s="61"/>
      <c r="Q35" s="61">
        <v>900.9</v>
      </c>
      <c r="R35" s="61">
        <f t="shared" si="1"/>
        <v>900.9</v>
      </c>
      <c r="S35" s="61"/>
      <c r="T35" s="61">
        <f t="shared" si="5"/>
        <v>15.692661429392604</v>
      </c>
      <c r="U35" s="61">
        <f t="shared" si="6"/>
        <v>15.692661429392604</v>
      </c>
      <c r="V35" s="61">
        <f t="shared" si="7"/>
        <v>-100</v>
      </c>
      <c r="W35" s="61">
        <f t="shared" si="8"/>
        <v>152.070509233352</v>
      </c>
      <c r="X35" s="61">
        <f t="shared" si="9"/>
        <v>143.48648648648648</v>
      </c>
    </row>
    <row r="36" spans="1:24" s="2" customFormat="1" ht="30.75" customHeight="1">
      <c r="A36" s="45"/>
      <c r="B36" s="76" t="s">
        <v>67</v>
      </c>
      <c r="C36" s="65" t="s">
        <v>18</v>
      </c>
      <c r="D36" s="73"/>
      <c r="E36" s="73"/>
      <c r="F36" s="67"/>
      <c r="G36" s="67"/>
      <c r="H36" s="67"/>
      <c r="I36" s="61"/>
      <c r="J36" s="61">
        <v>32</v>
      </c>
      <c r="K36" s="61"/>
      <c r="L36" s="61">
        <f t="shared" si="14"/>
        <v>32</v>
      </c>
      <c r="M36" s="61">
        <v>198</v>
      </c>
      <c r="N36" s="61"/>
      <c r="O36" s="61">
        <f t="shared" si="3"/>
        <v>198</v>
      </c>
      <c r="P36" s="61">
        <v>48</v>
      </c>
      <c r="Q36" s="61"/>
      <c r="R36" s="61">
        <f t="shared" si="1"/>
        <v>48</v>
      </c>
      <c r="S36" s="61">
        <f t="shared" si="4"/>
        <v>24.242424242424242</v>
      </c>
      <c r="T36" s="61"/>
      <c r="U36" s="61">
        <f t="shared" si="6"/>
        <v>24.242424242424242</v>
      </c>
      <c r="V36" s="61">
        <f t="shared" si="7"/>
        <v>50</v>
      </c>
      <c r="W36" s="61"/>
      <c r="X36" s="61">
        <f t="shared" si="9"/>
        <v>50</v>
      </c>
    </row>
    <row r="37" spans="1:24" s="2" customFormat="1" ht="52.5" hidden="1">
      <c r="A37" s="45"/>
      <c r="B37" s="119" t="s">
        <v>89</v>
      </c>
      <c r="C37" s="65" t="s">
        <v>90</v>
      </c>
      <c r="D37" s="73"/>
      <c r="E37" s="73"/>
      <c r="F37" s="67"/>
      <c r="G37" s="67"/>
      <c r="H37" s="67"/>
      <c r="I37" s="61"/>
      <c r="J37" s="61"/>
      <c r="K37" s="61"/>
      <c r="L37" s="61">
        <f t="shared" si="14"/>
        <v>0</v>
      </c>
      <c r="M37" s="61"/>
      <c r="N37" s="61"/>
      <c r="O37" s="61">
        <f t="shared" si="3"/>
        <v>0</v>
      </c>
      <c r="P37" s="61"/>
      <c r="Q37" s="61"/>
      <c r="R37" s="61">
        <f t="shared" si="1"/>
        <v>0</v>
      </c>
      <c r="S37" s="61" t="e">
        <f t="shared" si="4"/>
        <v>#DIV/0!</v>
      </c>
      <c r="T37" s="61"/>
      <c r="U37" s="61" t="e">
        <f t="shared" si="6"/>
        <v>#DIV/0!</v>
      </c>
      <c r="V37" s="61" t="e">
        <f t="shared" si="7"/>
        <v>#DIV/0!</v>
      </c>
      <c r="W37" s="61"/>
      <c r="X37" s="61" t="e">
        <f t="shared" si="9"/>
        <v>#DIV/0!</v>
      </c>
    </row>
    <row r="38" spans="1:24" s="2" customFormat="1" ht="23.25" customHeight="1" hidden="1">
      <c r="A38" s="45"/>
      <c r="B38" s="120"/>
      <c r="C38" s="65" t="s">
        <v>94</v>
      </c>
      <c r="D38" s="73"/>
      <c r="E38" s="73"/>
      <c r="F38" s="67"/>
      <c r="G38" s="67"/>
      <c r="H38" s="67"/>
      <c r="I38" s="61"/>
      <c r="J38" s="61"/>
      <c r="K38" s="61"/>
      <c r="L38" s="61">
        <f t="shared" si="14"/>
        <v>0</v>
      </c>
      <c r="M38" s="61"/>
      <c r="N38" s="61"/>
      <c r="O38" s="61">
        <f t="shared" si="3"/>
        <v>0</v>
      </c>
      <c r="P38" s="61"/>
      <c r="Q38" s="61"/>
      <c r="R38" s="61">
        <f t="shared" si="1"/>
        <v>0</v>
      </c>
      <c r="S38" s="61" t="e">
        <f t="shared" si="4"/>
        <v>#DIV/0!</v>
      </c>
      <c r="T38" s="61"/>
      <c r="U38" s="61" t="e">
        <f t="shared" si="6"/>
        <v>#DIV/0!</v>
      </c>
      <c r="V38" s="61" t="e">
        <f t="shared" si="7"/>
        <v>#DIV/0!</v>
      </c>
      <c r="W38" s="61"/>
      <c r="X38" s="61" t="e">
        <f t="shared" si="9"/>
        <v>#DIV/0!</v>
      </c>
    </row>
    <row r="39" spans="1:24" s="2" customFormat="1" ht="66.75" customHeight="1">
      <c r="A39" s="45"/>
      <c r="B39" s="76" t="s">
        <v>68</v>
      </c>
      <c r="C39" s="65" t="s">
        <v>75</v>
      </c>
      <c r="D39" s="73"/>
      <c r="E39" s="73"/>
      <c r="F39" s="67"/>
      <c r="G39" s="67"/>
      <c r="H39" s="67"/>
      <c r="I39" s="61"/>
      <c r="J39" s="61">
        <v>98.1</v>
      </c>
      <c r="K39" s="61"/>
      <c r="L39" s="61">
        <f t="shared" si="14"/>
        <v>98.1</v>
      </c>
      <c r="M39" s="61">
        <v>186.5</v>
      </c>
      <c r="N39" s="61"/>
      <c r="O39" s="61">
        <f t="shared" si="3"/>
        <v>186.5</v>
      </c>
      <c r="P39" s="61">
        <v>60.7</v>
      </c>
      <c r="Q39" s="61"/>
      <c r="R39" s="61">
        <f t="shared" si="1"/>
        <v>60.7</v>
      </c>
      <c r="S39" s="61">
        <f t="shared" si="4"/>
        <v>32.54691689008043</v>
      </c>
      <c r="T39" s="61"/>
      <c r="U39" s="61">
        <f t="shared" si="6"/>
        <v>32.54691689008043</v>
      </c>
      <c r="V39" s="61">
        <f t="shared" si="7"/>
        <v>-38.12436289500509</v>
      </c>
      <c r="W39" s="61"/>
      <c r="X39" s="61">
        <f t="shared" si="9"/>
        <v>-38.12436289500509</v>
      </c>
    </row>
    <row r="40" spans="1:24" s="2" customFormat="1" ht="42.75" customHeight="1">
      <c r="A40" s="45"/>
      <c r="B40" s="76" t="s">
        <v>69</v>
      </c>
      <c r="C40" s="65" t="s">
        <v>76</v>
      </c>
      <c r="D40" s="73"/>
      <c r="E40" s="73"/>
      <c r="F40" s="67"/>
      <c r="G40" s="67"/>
      <c r="H40" s="67"/>
      <c r="I40" s="61"/>
      <c r="J40" s="61"/>
      <c r="K40" s="61"/>
      <c r="L40" s="61">
        <f t="shared" si="14"/>
        <v>0</v>
      </c>
      <c r="M40" s="61">
        <v>1477.8</v>
      </c>
      <c r="N40" s="61"/>
      <c r="O40" s="61">
        <f t="shared" si="3"/>
        <v>1477.8</v>
      </c>
      <c r="P40" s="61"/>
      <c r="Q40" s="61"/>
      <c r="R40" s="61">
        <f t="shared" si="1"/>
        <v>0</v>
      </c>
      <c r="S40" s="61">
        <f t="shared" si="4"/>
        <v>0</v>
      </c>
      <c r="T40" s="61"/>
      <c r="U40" s="61">
        <f t="shared" si="6"/>
        <v>0</v>
      </c>
      <c r="V40" s="61"/>
      <c r="W40" s="61"/>
      <c r="X40" s="61"/>
    </row>
    <row r="41" spans="1:25" s="28" customFormat="1" ht="66.75" customHeight="1">
      <c r="A41" s="46"/>
      <c r="B41" s="113" t="s">
        <v>70</v>
      </c>
      <c r="C41" s="59" t="s">
        <v>9</v>
      </c>
      <c r="D41" s="57"/>
      <c r="E41" s="57"/>
      <c r="F41" s="64"/>
      <c r="G41" s="64"/>
      <c r="H41" s="64"/>
      <c r="I41" s="62"/>
      <c r="J41" s="62">
        <f aca="true" t="shared" si="15" ref="J41:R41">J43+J44+J46+J47</f>
        <v>44848.3</v>
      </c>
      <c r="K41" s="62">
        <f t="shared" si="15"/>
        <v>1943</v>
      </c>
      <c r="L41" s="62">
        <f t="shared" si="15"/>
        <v>46791.299999999996</v>
      </c>
      <c r="M41" s="62">
        <f>M43+M44+M46+M47</f>
        <v>113791</v>
      </c>
      <c r="N41" s="62">
        <f t="shared" si="15"/>
        <v>16811.5</v>
      </c>
      <c r="O41" s="62">
        <f t="shared" si="15"/>
        <v>130602.5</v>
      </c>
      <c r="P41" s="62">
        <f t="shared" si="15"/>
        <v>57682.5</v>
      </c>
      <c r="Q41" s="62">
        <f t="shared" si="15"/>
        <v>8319</v>
      </c>
      <c r="R41" s="62">
        <f t="shared" si="15"/>
        <v>66001.5</v>
      </c>
      <c r="S41" s="61">
        <f t="shared" si="4"/>
        <v>50.691618845075624</v>
      </c>
      <c r="T41" s="61">
        <f t="shared" si="5"/>
        <v>49.48398417749755</v>
      </c>
      <c r="U41" s="61">
        <f t="shared" si="6"/>
        <v>50.53616890947723</v>
      </c>
      <c r="V41" s="61">
        <f t="shared" si="7"/>
        <v>28.616915245393926</v>
      </c>
      <c r="W41" s="61">
        <f t="shared" si="8"/>
        <v>328.152341739578</v>
      </c>
      <c r="X41" s="61">
        <f t="shared" si="9"/>
        <v>41.05506792929455</v>
      </c>
      <c r="Y41" s="47">
        <f>Y43+Y46</f>
        <v>0</v>
      </c>
    </row>
    <row r="42" spans="1:25" s="28" customFormat="1" ht="21.75" customHeight="1" hidden="1">
      <c r="A42" s="46"/>
      <c r="B42" s="114"/>
      <c r="C42" s="65" t="s">
        <v>94</v>
      </c>
      <c r="D42" s="73"/>
      <c r="E42" s="73"/>
      <c r="F42" s="67"/>
      <c r="G42" s="67"/>
      <c r="H42" s="67"/>
      <c r="I42" s="61"/>
      <c r="J42" s="61">
        <f>J45</f>
        <v>0</v>
      </c>
      <c r="K42" s="61">
        <f aca="true" t="shared" si="16" ref="K42:Q42">K45</f>
        <v>0</v>
      </c>
      <c r="L42" s="61">
        <f t="shared" si="16"/>
        <v>0</v>
      </c>
      <c r="M42" s="61">
        <f t="shared" si="16"/>
        <v>230</v>
      </c>
      <c r="N42" s="61">
        <f t="shared" si="16"/>
        <v>0</v>
      </c>
      <c r="O42" s="61">
        <f t="shared" si="16"/>
        <v>230</v>
      </c>
      <c r="P42" s="61">
        <f t="shared" si="16"/>
        <v>0</v>
      </c>
      <c r="Q42" s="61">
        <f t="shared" si="16"/>
        <v>0</v>
      </c>
      <c r="R42" s="61">
        <f t="shared" si="1"/>
        <v>0</v>
      </c>
      <c r="S42" s="61">
        <f t="shared" si="4"/>
        <v>0</v>
      </c>
      <c r="T42" s="61" t="e">
        <f t="shared" si="5"/>
        <v>#DIV/0!</v>
      </c>
      <c r="U42" s="61">
        <f t="shared" si="6"/>
        <v>0</v>
      </c>
      <c r="V42" s="61" t="e">
        <f t="shared" si="7"/>
        <v>#DIV/0!</v>
      </c>
      <c r="W42" s="61" t="e">
        <f t="shared" si="8"/>
        <v>#DIV/0!</v>
      </c>
      <c r="X42" s="61" t="e">
        <f t="shared" si="9"/>
        <v>#DIV/0!</v>
      </c>
      <c r="Y42" s="51"/>
    </row>
    <row r="43" spans="1:24" s="2" customFormat="1" ht="52.5">
      <c r="A43" s="45"/>
      <c r="B43" s="76" t="s">
        <v>49</v>
      </c>
      <c r="C43" s="65" t="s">
        <v>77</v>
      </c>
      <c r="D43" s="73"/>
      <c r="E43" s="73"/>
      <c r="F43" s="67"/>
      <c r="G43" s="67"/>
      <c r="H43" s="67"/>
      <c r="I43" s="61"/>
      <c r="J43" s="61">
        <v>43649.6</v>
      </c>
      <c r="K43" s="61"/>
      <c r="L43" s="61">
        <f>J43+K43</f>
        <v>43649.6</v>
      </c>
      <c r="M43" s="61">
        <v>111090.2</v>
      </c>
      <c r="N43" s="61"/>
      <c r="O43" s="61">
        <f t="shared" si="3"/>
        <v>111090.2</v>
      </c>
      <c r="P43" s="61">
        <v>55545</v>
      </c>
      <c r="Q43" s="61"/>
      <c r="R43" s="61">
        <f t="shared" si="1"/>
        <v>55545</v>
      </c>
      <c r="S43" s="61">
        <f t="shared" si="4"/>
        <v>49.999909983058814</v>
      </c>
      <c r="T43" s="61"/>
      <c r="U43" s="61">
        <f t="shared" si="6"/>
        <v>49.999909983058814</v>
      </c>
      <c r="V43" s="61">
        <f t="shared" si="7"/>
        <v>27.2520252190169</v>
      </c>
      <c r="W43" s="61"/>
      <c r="X43" s="61">
        <f t="shared" si="9"/>
        <v>27.2520252190169</v>
      </c>
    </row>
    <row r="44" spans="1:24" s="2" customFormat="1" ht="253.5" customHeight="1">
      <c r="A44" s="45"/>
      <c r="B44" s="119" t="s">
        <v>83</v>
      </c>
      <c r="C44" s="65" t="s">
        <v>85</v>
      </c>
      <c r="D44" s="73"/>
      <c r="E44" s="73"/>
      <c r="F44" s="67"/>
      <c r="G44" s="67"/>
      <c r="H44" s="67"/>
      <c r="I44" s="61"/>
      <c r="J44" s="62"/>
      <c r="K44" s="62"/>
      <c r="L44" s="61">
        <f>J44+K44</f>
        <v>0</v>
      </c>
      <c r="M44" s="61">
        <v>290</v>
      </c>
      <c r="N44" s="61">
        <v>8000</v>
      </c>
      <c r="O44" s="61">
        <f t="shared" si="3"/>
        <v>8290</v>
      </c>
      <c r="P44" s="61">
        <v>230</v>
      </c>
      <c r="Q44" s="61">
        <v>8000</v>
      </c>
      <c r="R44" s="61">
        <f t="shared" si="1"/>
        <v>8230</v>
      </c>
      <c r="S44" s="61">
        <f t="shared" si="4"/>
        <v>79.3103448275862</v>
      </c>
      <c r="T44" s="61">
        <f t="shared" si="5"/>
        <v>100</v>
      </c>
      <c r="U44" s="61">
        <f t="shared" si="6"/>
        <v>99.27623642943306</v>
      </c>
      <c r="V44" s="61"/>
      <c r="W44" s="61"/>
      <c r="X44" s="61"/>
    </row>
    <row r="45" spans="1:24" s="2" customFormat="1" ht="32.25" customHeight="1" hidden="1">
      <c r="A45" s="45"/>
      <c r="B45" s="120"/>
      <c r="C45" s="65" t="s">
        <v>94</v>
      </c>
      <c r="D45" s="73"/>
      <c r="E45" s="73"/>
      <c r="F45" s="67"/>
      <c r="G45" s="67"/>
      <c r="H45" s="67"/>
      <c r="I45" s="61"/>
      <c r="J45" s="62"/>
      <c r="K45" s="62"/>
      <c r="L45" s="61">
        <f>J45+K45</f>
        <v>0</v>
      </c>
      <c r="M45" s="61">
        <v>230</v>
      </c>
      <c r="N45" s="61"/>
      <c r="O45" s="61">
        <f t="shared" si="3"/>
        <v>230</v>
      </c>
      <c r="P45" s="61"/>
      <c r="Q45" s="61"/>
      <c r="R45" s="61">
        <f t="shared" si="1"/>
        <v>0</v>
      </c>
      <c r="S45" s="61">
        <f t="shared" si="4"/>
        <v>0</v>
      </c>
      <c r="T45" s="61" t="e">
        <f t="shared" si="5"/>
        <v>#DIV/0!</v>
      </c>
      <c r="U45" s="61">
        <f t="shared" si="6"/>
        <v>0</v>
      </c>
      <c r="V45" s="61" t="e">
        <f t="shared" si="7"/>
        <v>#DIV/0!</v>
      </c>
      <c r="W45" s="61" t="e">
        <f t="shared" si="8"/>
        <v>#DIV/0!</v>
      </c>
      <c r="X45" s="61" t="e">
        <f t="shared" si="9"/>
        <v>#DIV/0!</v>
      </c>
    </row>
    <row r="46" spans="1:24" s="2" customFormat="1" ht="165" customHeight="1">
      <c r="A46" s="45"/>
      <c r="B46" s="76" t="s">
        <v>71</v>
      </c>
      <c r="C46" s="65" t="s">
        <v>78</v>
      </c>
      <c r="D46" s="73"/>
      <c r="E46" s="73"/>
      <c r="F46" s="67"/>
      <c r="G46" s="67"/>
      <c r="H46" s="67"/>
      <c r="I46" s="61"/>
      <c r="J46" s="61">
        <v>788.8</v>
      </c>
      <c r="K46" s="61">
        <v>379.2</v>
      </c>
      <c r="L46" s="61">
        <f>J46+K46</f>
        <v>1168</v>
      </c>
      <c r="M46" s="61">
        <v>1569.6</v>
      </c>
      <c r="N46" s="61">
        <v>8651.5</v>
      </c>
      <c r="O46" s="61">
        <f t="shared" si="3"/>
        <v>10221.1</v>
      </c>
      <c r="P46" s="61">
        <v>1097.1</v>
      </c>
      <c r="Q46" s="61">
        <v>159</v>
      </c>
      <c r="R46" s="61">
        <f t="shared" si="1"/>
        <v>1256.1</v>
      </c>
      <c r="S46" s="61">
        <f t="shared" si="4"/>
        <v>69.89678899082568</v>
      </c>
      <c r="T46" s="61">
        <f t="shared" si="5"/>
        <v>1.8378315898977056</v>
      </c>
      <c r="U46" s="61">
        <f t="shared" si="6"/>
        <v>12.28928393225778</v>
      </c>
      <c r="V46" s="61">
        <f t="shared" si="7"/>
        <v>39.08468559837729</v>
      </c>
      <c r="W46" s="61">
        <f t="shared" si="8"/>
        <v>-58.06962025316456</v>
      </c>
      <c r="X46" s="61">
        <f t="shared" si="9"/>
        <v>7.54280821917807</v>
      </c>
    </row>
    <row r="47" spans="1:24" s="2" customFormat="1" ht="172.5" customHeight="1">
      <c r="A47" s="45"/>
      <c r="B47" s="76" t="s">
        <v>84</v>
      </c>
      <c r="C47" s="65" t="s">
        <v>86</v>
      </c>
      <c r="D47" s="73"/>
      <c r="E47" s="73"/>
      <c r="F47" s="67"/>
      <c r="G47" s="67"/>
      <c r="H47" s="67"/>
      <c r="I47" s="61"/>
      <c r="J47" s="61">
        <v>409.9</v>
      </c>
      <c r="K47" s="61">
        <v>1563.8</v>
      </c>
      <c r="L47" s="61">
        <f>J47+K47</f>
        <v>1973.6999999999998</v>
      </c>
      <c r="M47" s="61">
        <v>841.2</v>
      </c>
      <c r="N47" s="61">
        <v>160</v>
      </c>
      <c r="O47" s="61">
        <f t="shared" si="3"/>
        <v>1001.2</v>
      </c>
      <c r="P47" s="61">
        <v>810.4</v>
      </c>
      <c r="Q47" s="61">
        <v>160</v>
      </c>
      <c r="R47" s="61">
        <f t="shared" si="1"/>
        <v>970.4</v>
      </c>
      <c r="S47" s="61">
        <f t="shared" si="4"/>
        <v>96.33856395625297</v>
      </c>
      <c r="T47" s="61">
        <f t="shared" si="5"/>
        <v>100</v>
      </c>
      <c r="U47" s="61">
        <f t="shared" si="6"/>
        <v>96.92369157011585</v>
      </c>
      <c r="V47" s="61">
        <f t="shared" si="7"/>
        <v>97.70675774579166</v>
      </c>
      <c r="W47" s="61">
        <f t="shared" si="8"/>
        <v>-89.76851259751886</v>
      </c>
      <c r="X47" s="61">
        <f t="shared" si="9"/>
        <v>-50.83345999898667</v>
      </c>
    </row>
    <row r="48" spans="1:25" s="16" customFormat="1" ht="39.75" customHeight="1">
      <c r="A48" s="37"/>
      <c r="B48" s="58"/>
      <c r="C48" s="54" t="s">
        <v>6</v>
      </c>
      <c r="D48" s="78" t="e">
        <f>SUM(#REF!+#REF!)</f>
        <v>#REF!</v>
      </c>
      <c r="E48" s="78" t="e">
        <f>SUM(#REF!+#REF!)</f>
        <v>#REF!</v>
      </c>
      <c r="F48" s="79" t="e">
        <f>SUM(#REF!+#REF!)</f>
        <v>#REF!</v>
      </c>
      <c r="G48" s="78" t="e">
        <f>SUM(#REF!+#REF!)</f>
        <v>#REF!</v>
      </c>
      <c r="H48" s="79" t="e">
        <f>SUM(#REF!+#REF!)</f>
        <v>#REF!</v>
      </c>
      <c r="I48" s="80" t="e">
        <f>SUM(#REF!+#REF!)</f>
        <v>#REF!</v>
      </c>
      <c r="J48" s="62">
        <f>J9+J10+J13+J15+J17+J18+J19+J21+J31+J41</f>
        <v>1599921.9</v>
      </c>
      <c r="K48" s="62">
        <f>K9+K10+K13+K15+K17+K18+K19+K21+K31+K41</f>
        <v>204694.80000000002</v>
      </c>
      <c r="L48" s="62">
        <f>L9+L10+L13+L15+L17+L18+L19+L21+L31+L41</f>
        <v>1804616.6999999997</v>
      </c>
      <c r="M48" s="62">
        <f>M9+M10+M13+M15+M17+M18+M19+M21+M31+M41</f>
        <v>2617173.8000000003</v>
      </c>
      <c r="N48" s="62">
        <f>N9+N10+N13+N15+N17+N18+N19+N21+N31+N41</f>
        <v>705618.1</v>
      </c>
      <c r="O48" s="62">
        <f t="shared" si="3"/>
        <v>3322791.9000000004</v>
      </c>
      <c r="P48" s="62">
        <f>P9+P10+P13+P15+P17+P18+P19+P21+P31+P41</f>
        <v>1292596.7999999998</v>
      </c>
      <c r="Q48" s="62">
        <f>Q9+Q10+Q13+Q15+Q17+Q18+Q19+Q21+Q31+Q41</f>
        <v>161572.5</v>
      </c>
      <c r="R48" s="62">
        <f t="shared" si="1"/>
        <v>1454169.2999999998</v>
      </c>
      <c r="S48" s="61">
        <f t="shared" si="4"/>
        <v>49.38903178688399</v>
      </c>
      <c r="T48" s="61">
        <f t="shared" si="5"/>
        <v>22.898009560695794</v>
      </c>
      <c r="U48" s="61">
        <f t="shared" si="6"/>
        <v>43.76347793552764</v>
      </c>
      <c r="V48" s="61">
        <f t="shared" si="7"/>
        <v>-19.208756377420684</v>
      </c>
      <c r="W48" s="61">
        <f t="shared" si="8"/>
        <v>-21.066631883174367</v>
      </c>
      <c r="X48" s="61">
        <f t="shared" si="9"/>
        <v>-19.419492238989037</v>
      </c>
      <c r="Y48" s="26"/>
    </row>
    <row r="49" spans="1:25" s="17" customFormat="1" ht="24.75" customHeight="1" hidden="1">
      <c r="A49" s="37"/>
      <c r="B49" s="58"/>
      <c r="C49" s="59" t="s">
        <v>94</v>
      </c>
      <c r="D49" s="81" t="e">
        <f>SUM(#REF!+#REF!+#REF!)</f>
        <v>#REF!</v>
      </c>
      <c r="E49" s="81" t="e">
        <f>SUM(#REF!+#REF!+#REF!)</f>
        <v>#REF!</v>
      </c>
      <c r="F49" s="82" t="e">
        <f>SUM(#REF!+#REF!+#REF!)</f>
        <v>#REF!</v>
      </c>
      <c r="G49" s="82" t="e">
        <f>SUM(#REF!+#REF!+#REF!)</f>
        <v>#REF!</v>
      </c>
      <c r="H49" s="82" t="e">
        <f>SUM(#REF!+#REF!+#REF!)</f>
        <v>#REF!</v>
      </c>
      <c r="I49" s="82"/>
      <c r="J49" s="62">
        <f>J11+J14+J16+J20+J22+J32+J42</f>
        <v>0</v>
      </c>
      <c r="K49" s="62">
        <f aca="true" t="shared" si="17" ref="K49:R49">K11+K14+K16+K20+K22+K32+K42</f>
        <v>0</v>
      </c>
      <c r="L49" s="62">
        <f t="shared" si="17"/>
        <v>0</v>
      </c>
      <c r="M49" s="62">
        <f t="shared" si="17"/>
        <v>230</v>
      </c>
      <c r="N49" s="62">
        <f t="shared" si="17"/>
        <v>0</v>
      </c>
      <c r="O49" s="62">
        <f t="shared" si="17"/>
        <v>230</v>
      </c>
      <c r="P49" s="62">
        <f t="shared" si="17"/>
        <v>0</v>
      </c>
      <c r="Q49" s="62">
        <f t="shared" si="17"/>
        <v>0</v>
      </c>
      <c r="R49" s="62">
        <f t="shared" si="17"/>
        <v>0</v>
      </c>
      <c r="S49" s="61">
        <f t="shared" si="4"/>
        <v>0</v>
      </c>
      <c r="T49" s="61" t="e">
        <f t="shared" si="5"/>
        <v>#DIV/0!</v>
      </c>
      <c r="U49" s="61">
        <f t="shared" si="6"/>
        <v>0</v>
      </c>
      <c r="V49" s="61" t="e">
        <f t="shared" si="7"/>
        <v>#DIV/0!</v>
      </c>
      <c r="W49" s="61" t="e">
        <f t="shared" si="8"/>
        <v>#DIV/0!</v>
      </c>
      <c r="X49" s="61" t="e">
        <f t="shared" si="9"/>
        <v>#DIV/0!</v>
      </c>
      <c r="Y49" s="40"/>
    </row>
    <row r="50" spans="1:25" s="9" customFormat="1" ht="39.75" customHeight="1">
      <c r="A50" s="38"/>
      <c r="B50" s="121" t="s">
        <v>35</v>
      </c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41"/>
    </row>
    <row r="51" spans="1:25" s="3" customFormat="1" ht="30.75" customHeight="1">
      <c r="A51" s="37"/>
      <c r="B51" s="58"/>
      <c r="C51" s="59" t="s">
        <v>14</v>
      </c>
      <c r="D51" s="82"/>
      <c r="E51" s="82"/>
      <c r="F51" s="82"/>
      <c r="G51" s="82"/>
      <c r="H51" s="82"/>
      <c r="I51" s="83"/>
      <c r="J51" s="62">
        <f>J52+J53</f>
        <v>707.5</v>
      </c>
      <c r="K51" s="62">
        <f>K52+K53</f>
        <v>322</v>
      </c>
      <c r="L51" s="62">
        <f>L52+L53</f>
        <v>1029.5</v>
      </c>
      <c r="M51" s="62">
        <f aca="true" t="shared" si="18" ref="M51:R51">M52+M53</f>
        <v>1415.1</v>
      </c>
      <c r="N51" s="62">
        <f t="shared" si="18"/>
        <v>844.7</v>
      </c>
      <c r="O51" s="62">
        <f t="shared" si="18"/>
        <v>2259.8</v>
      </c>
      <c r="P51" s="62">
        <f t="shared" si="18"/>
        <v>0</v>
      </c>
      <c r="Q51" s="62">
        <f t="shared" si="18"/>
        <v>422.3</v>
      </c>
      <c r="R51" s="62">
        <f t="shared" si="18"/>
        <v>422.3</v>
      </c>
      <c r="S51" s="61">
        <f>(P51/M51)*100</f>
        <v>0</v>
      </c>
      <c r="T51" s="61">
        <f>(Q51/N51)*100</f>
        <v>49.99408073872381</v>
      </c>
      <c r="U51" s="61">
        <f>(R51/O51)*100</f>
        <v>18.68749446853704</v>
      </c>
      <c r="V51" s="61">
        <f>P51/J51*100-100</f>
        <v>-100</v>
      </c>
      <c r="W51" s="61">
        <f>Q51/K51*100-100</f>
        <v>31.14906832298138</v>
      </c>
      <c r="X51" s="61">
        <f>R51/L51*100-100</f>
        <v>-58.980087421078196</v>
      </c>
      <c r="Y51" s="40"/>
    </row>
    <row r="52" spans="1:27" s="19" customFormat="1" ht="157.5">
      <c r="A52" s="36"/>
      <c r="B52" s="76" t="s">
        <v>79</v>
      </c>
      <c r="C52" s="65" t="s">
        <v>16</v>
      </c>
      <c r="D52" s="84"/>
      <c r="E52" s="84"/>
      <c r="F52" s="84"/>
      <c r="G52" s="84"/>
      <c r="H52" s="84"/>
      <c r="I52" s="85">
        <v>943.396</v>
      </c>
      <c r="J52" s="61">
        <v>707.5</v>
      </c>
      <c r="K52" s="61">
        <v>322</v>
      </c>
      <c r="L52" s="61">
        <f>SUM(J52+K52)</f>
        <v>1029.5</v>
      </c>
      <c r="M52" s="61">
        <v>1415.1</v>
      </c>
      <c r="N52" s="61">
        <v>844.7</v>
      </c>
      <c r="O52" s="61">
        <f>M52+N52</f>
        <v>2259.8</v>
      </c>
      <c r="P52" s="61">
        <v>0</v>
      </c>
      <c r="Q52" s="61">
        <v>422.3</v>
      </c>
      <c r="R52" s="61">
        <f>P52+Q52</f>
        <v>422.3</v>
      </c>
      <c r="S52" s="61">
        <f>(P52/M52)*100</f>
        <v>0</v>
      </c>
      <c r="T52" s="61">
        <f aca="true" t="shared" si="19" ref="T52:T57">(Q52/N52)*100</f>
        <v>49.99408073872381</v>
      </c>
      <c r="U52" s="61">
        <f aca="true" t="shared" si="20" ref="U52:U57">(R52/O52)*100</f>
        <v>18.68749446853704</v>
      </c>
      <c r="V52" s="61">
        <f aca="true" t="shared" si="21" ref="V52:V57">P52/J52*100-100</f>
        <v>-100</v>
      </c>
      <c r="W52" s="61">
        <f aca="true" t="shared" si="22" ref="W52:W57">Q52/K52*100-100</f>
        <v>31.14906832298138</v>
      </c>
      <c r="X52" s="61">
        <f aca="true" t="shared" si="23" ref="X52:X57">R52/L52*100-100</f>
        <v>-58.980087421078196</v>
      </c>
      <c r="Y52" s="42"/>
      <c r="Z52" s="18"/>
      <c r="AA52" s="18"/>
    </row>
    <row r="53" spans="1:27" s="19" customFormat="1" ht="105" hidden="1">
      <c r="A53" s="36"/>
      <c r="B53" s="76" t="s">
        <v>80</v>
      </c>
      <c r="C53" s="65" t="s">
        <v>19</v>
      </c>
      <c r="D53" s="84"/>
      <c r="E53" s="84"/>
      <c r="F53" s="84"/>
      <c r="G53" s="84"/>
      <c r="H53" s="84"/>
      <c r="I53" s="85"/>
      <c r="J53" s="61"/>
      <c r="K53" s="61"/>
      <c r="L53" s="61">
        <f>SUM(J53+K53)</f>
        <v>0</v>
      </c>
      <c r="M53" s="61">
        <v>0</v>
      </c>
      <c r="N53" s="61"/>
      <c r="O53" s="61">
        <f>M53+N53</f>
        <v>0</v>
      </c>
      <c r="P53" s="61"/>
      <c r="Q53" s="61">
        <v>0</v>
      </c>
      <c r="R53" s="61">
        <f>P53+Q53</f>
        <v>0</v>
      </c>
      <c r="S53" s="61" t="e">
        <f>(P53/M53)*100</f>
        <v>#DIV/0!</v>
      </c>
      <c r="T53" s="61" t="e">
        <f t="shared" si="19"/>
        <v>#DIV/0!</v>
      </c>
      <c r="U53" s="61" t="e">
        <f t="shared" si="20"/>
        <v>#DIV/0!</v>
      </c>
      <c r="V53" s="61" t="e">
        <f t="shared" si="21"/>
        <v>#DIV/0!</v>
      </c>
      <c r="W53" s="61" t="e">
        <f t="shared" si="22"/>
        <v>#DIV/0!</v>
      </c>
      <c r="X53" s="61" t="e">
        <f t="shared" si="23"/>
        <v>#DIV/0!</v>
      </c>
      <c r="Y53" s="42"/>
      <c r="Z53" s="18"/>
      <c r="AA53" s="18"/>
    </row>
    <row r="54" spans="1:27" s="3" customFormat="1" ht="27.75" customHeight="1">
      <c r="A54" s="37"/>
      <c r="B54" s="58"/>
      <c r="C54" s="59" t="s">
        <v>13</v>
      </c>
      <c r="D54" s="82"/>
      <c r="E54" s="82"/>
      <c r="F54" s="82"/>
      <c r="G54" s="82"/>
      <c r="H54" s="82"/>
      <c r="I54" s="83"/>
      <c r="J54" s="62"/>
      <c r="K54" s="62">
        <f>K55+K56</f>
        <v>-401</v>
      </c>
      <c r="L54" s="62">
        <f>L55+L56</f>
        <v>-401</v>
      </c>
      <c r="M54" s="62">
        <f aca="true" t="shared" si="24" ref="M54:R54">M55+M56</f>
        <v>0</v>
      </c>
      <c r="N54" s="62">
        <f t="shared" si="24"/>
        <v>-2774.1</v>
      </c>
      <c r="O54" s="62">
        <f t="shared" si="24"/>
        <v>-2774.1</v>
      </c>
      <c r="P54" s="62">
        <f t="shared" si="24"/>
        <v>0</v>
      </c>
      <c r="Q54" s="62">
        <f t="shared" si="24"/>
        <v>-624.4</v>
      </c>
      <c r="R54" s="62">
        <f t="shared" si="24"/>
        <v>-624.4</v>
      </c>
      <c r="S54" s="61"/>
      <c r="T54" s="61">
        <f t="shared" si="19"/>
        <v>22.508200857935908</v>
      </c>
      <c r="U54" s="61">
        <f t="shared" si="20"/>
        <v>22.508200857935908</v>
      </c>
      <c r="V54" s="61"/>
      <c r="W54" s="61">
        <f t="shared" si="22"/>
        <v>55.71072319201994</v>
      </c>
      <c r="X54" s="61">
        <f t="shared" si="23"/>
        <v>55.71072319201994</v>
      </c>
      <c r="Y54" s="43"/>
      <c r="Z54" s="10"/>
      <c r="AA54" s="10"/>
    </row>
    <row r="55" spans="1:27" s="19" customFormat="1" ht="105">
      <c r="A55" s="36"/>
      <c r="B55" s="76" t="s">
        <v>81</v>
      </c>
      <c r="C55" s="65" t="s">
        <v>17</v>
      </c>
      <c r="D55" s="84"/>
      <c r="E55" s="84"/>
      <c r="F55" s="84"/>
      <c r="G55" s="84"/>
      <c r="H55" s="84"/>
      <c r="I55" s="85">
        <v>-1471.6</v>
      </c>
      <c r="J55" s="61"/>
      <c r="K55" s="61">
        <v>-10</v>
      </c>
      <c r="L55" s="61">
        <f>SUM(J55+K55)</f>
        <v>-10</v>
      </c>
      <c r="M55" s="61"/>
      <c r="N55" s="61">
        <v>-2054.1</v>
      </c>
      <c r="O55" s="61">
        <f>M55+N55</f>
        <v>-2054.1</v>
      </c>
      <c r="P55" s="61">
        <v>0</v>
      </c>
      <c r="Q55" s="61"/>
      <c r="R55" s="61">
        <f>P55+Q55</f>
        <v>0</v>
      </c>
      <c r="S55" s="61"/>
      <c r="T55" s="61">
        <f t="shared" si="19"/>
        <v>0</v>
      </c>
      <c r="U55" s="61">
        <f t="shared" si="20"/>
        <v>0</v>
      </c>
      <c r="V55" s="61"/>
      <c r="W55" s="61">
        <f t="shared" si="22"/>
        <v>-100</v>
      </c>
      <c r="X55" s="61">
        <f t="shared" si="23"/>
        <v>-100</v>
      </c>
      <c r="Y55" s="42"/>
      <c r="Z55" s="18"/>
      <c r="AA55" s="18"/>
    </row>
    <row r="56" spans="1:27" s="19" customFormat="1" ht="131.25">
      <c r="A56" s="36"/>
      <c r="B56" s="76" t="s">
        <v>82</v>
      </c>
      <c r="C56" s="65" t="s">
        <v>15</v>
      </c>
      <c r="D56" s="84"/>
      <c r="E56" s="84"/>
      <c r="F56" s="84"/>
      <c r="G56" s="84"/>
      <c r="H56" s="84"/>
      <c r="I56" s="85"/>
      <c r="J56" s="61"/>
      <c r="K56" s="61">
        <v>-391</v>
      </c>
      <c r="L56" s="61">
        <f>SUM(J56+K56)</f>
        <v>-391</v>
      </c>
      <c r="M56" s="61">
        <v>0</v>
      </c>
      <c r="N56" s="61">
        <v>-720</v>
      </c>
      <c r="O56" s="61">
        <f>M56+N56</f>
        <v>-720</v>
      </c>
      <c r="P56" s="61"/>
      <c r="Q56" s="61">
        <v>-624.4</v>
      </c>
      <c r="R56" s="61">
        <f>P56+Q56</f>
        <v>-624.4</v>
      </c>
      <c r="S56" s="61"/>
      <c r="T56" s="61">
        <f t="shared" si="19"/>
        <v>86.72222222222223</v>
      </c>
      <c r="U56" s="61">
        <f t="shared" si="20"/>
        <v>86.72222222222223</v>
      </c>
      <c r="V56" s="61"/>
      <c r="W56" s="61">
        <f t="shared" si="22"/>
        <v>59.69309462915601</v>
      </c>
      <c r="X56" s="61">
        <f t="shared" si="23"/>
        <v>59.69309462915601</v>
      </c>
      <c r="Y56" s="42"/>
      <c r="Z56" s="18"/>
      <c r="AA56" s="18"/>
    </row>
    <row r="57" spans="1:25" s="16" customFormat="1" ht="37.5" customHeight="1">
      <c r="A57" s="37"/>
      <c r="B57" s="58"/>
      <c r="C57" s="54" t="s">
        <v>20</v>
      </c>
      <c r="D57" s="78" t="e">
        <f>SUM(#REF!+#REF!)</f>
        <v>#REF!</v>
      </c>
      <c r="E57" s="78" t="e">
        <f>SUM(#REF!+#REF!)</f>
        <v>#REF!</v>
      </c>
      <c r="F57" s="79" t="e">
        <f>SUM(#REF!+#REF!)</f>
        <v>#REF!</v>
      </c>
      <c r="G57" s="78" t="e">
        <f>SUM(#REF!+#REF!)</f>
        <v>#REF!</v>
      </c>
      <c r="H57" s="79" t="e">
        <f>SUM(#REF!+#REF!)</f>
        <v>#REF!</v>
      </c>
      <c r="I57" s="80" t="e">
        <f>SUM(#REF!+#REF!)</f>
        <v>#REF!</v>
      </c>
      <c r="J57" s="62">
        <f>J51+J54</f>
        <v>707.5</v>
      </c>
      <c r="K57" s="62">
        <f>K51+K54</f>
        <v>-79</v>
      </c>
      <c r="L57" s="62">
        <f>L51+L54</f>
        <v>628.5</v>
      </c>
      <c r="M57" s="62">
        <f aca="true" t="shared" si="25" ref="M57:R57">M51+M54</f>
        <v>1415.1</v>
      </c>
      <c r="N57" s="62">
        <f t="shared" si="25"/>
        <v>-1929.3999999999999</v>
      </c>
      <c r="O57" s="62">
        <f t="shared" si="25"/>
        <v>-514.2999999999997</v>
      </c>
      <c r="P57" s="62">
        <f t="shared" si="25"/>
        <v>0</v>
      </c>
      <c r="Q57" s="62">
        <f t="shared" si="25"/>
        <v>-202.09999999999997</v>
      </c>
      <c r="R57" s="62">
        <f t="shared" si="25"/>
        <v>-202.09999999999997</v>
      </c>
      <c r="S57" s="61"/>
      <c r="T57" s="61">
        <f t="shared" si="19"/>
        <v>10.47475899243288</v>
      </c>
      <c r="U57" s="61">
        <f t="shared" si="20"/>
        <v>39.296130663037154</v>
      </c>
      <c r="V57" s="61">
        <f t="shared" si="21"/>
        <v>-100</v>
      </c>
      <c r="W57" s="61">
        <f t="shared" si="22"/>
        <v>155.82278481012654</v>
      </c>
      <c r="X57" s="61">
        <f t="shared" si="23"/>
        <v>-132.15592680986475</v>
      </c>
      <c r="Y57" s="26"/>
    </row>
    <row r="58" spans="1:25" s="1" customFormat="1" ht="24.75" customHeight="1">
      <c r="A58" s="44"/>
      <c r="B58" s="134" t="s">
        <v>36</v>
      </c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6"/>
      <c r="Y58" s="24"/>
    </row>
    <row r="59" spans="1:25" s="1" customFormat="1" ht="87" customHeight="1">
      <c r="A59" s="44"/>
      <c r="B59" s="122" t="s">
        <v>51</v>
      </c>
      <c r="C59" s="122" t="s">
        <v>52</v>
      </c>
      <c r="D59" s="55" t="s">
        <v>10</v>
      </c>
      <c r="E59" s="55"/>
      <c r="F59" s="55"/>
      <c r="G59" s="55"/>
      <c r="H59" s="55"/>
      <c r="I59" s="111" t="s">
        <v>103</v>
      </c>
      <c r="J59" s="111"/>
      <c r="K59" s="111"/>
      <c r="L59" s="111"/>
      <c r="M59" s="111" t="s">
        <v>100</v>
      </c>
      <c r="N59" s="111"/>
      <c r="O59" s="111"/>
      <c r="P59" s="111" t="s">
        <v>101</v>
      </c>
      <c r="Q59" s="111"/>
      <c r="R59" s="111"/>
      <c r="S59" s="111" t="s">
        <v>102</v>
      </c>
      <c r="T59" s="111"/>
      <c r="U59" s="111"/>
      <c r="V59" s="116" t="s">
        <v>104</v>
      </c>
      <c r="W59" s="117"/>
      <c r="X59" s="118"/>
      <c r="Y59" s="24"/>
    </row>
    <row r="60" spans="1:25" s="1" customFormat="1" ht="55.5" customHeight="1">
      <c r="A60" s="44"/>
      <c r="B60" s="122"/>
      <c r="C60" s="122"/>
      <c r="D60" s="55"/>
      <c r="E60" s="55"/>
      <c r="F60" s="56" t="s">
        <v>7</v>
      </c>
      <c r="G60" s="56" t="s">
        <v>8</v>
      </c>
      <c r="H60" s="55"/>
      <c r="I60" s="111" t="s">
        <v>11</v>
      </c>
      <c r="J60" s="111"/>
      <c r="K60" s="56" t="s">
        <v>12</v>
      </c>
      <c r="L60" s="54" t="s">
        <v>0</v>
      </c>
      <c r="M60" s="56" t="s">
        <v>11</v>
      </c>
      <c r="N60" s="56" t="s">
        <v>12</v>
      </c>
      <c r="O60" s="56" t="s">
        <v>0</v>
      </c>
      <c r="P60" s="56" t="s">
        <v>11</v>
      </c>
      <c r="Q60" s="56" t="s">
        <v>12</v>
      </c>
      <c r="R60" s="56" t="s">
        <v>0</v>
      </c>
      <c r="S60" s="54" t="s">
        <v>11</v>
      </c>
      <c r="T60" s="56" t="s">
        <v>12</v>
      </c>
      <c r="U60" s="56" t="s">
        <v>0</v>
      </c>
      <c r="V60" s="54" t="s">
        <v>11</v>
      </c>
      <c r="W60" s="56" t="s">
        <v>12</v>
      </c>
      <c r="X60" s="56" t="s">
        <v>0</v>
      </c>
      <c r="Y60" s="24"/>
    </row>
    <row r="61" spans="1:25" s="1" customFormat="1" ht="35.25" customHeight="1">
      <c r="A61" s="44"/>
      <c r="B61" s="76">
        <v>203600</v>
      </c>
      <c r="C61" s="86" t="s">
        <v>98</v>
      </c>
      <c r="D61" s="55"/>
      <c r="E61" s="55"/>
      <c r="F61" s="56"/>
      <c r="G61" s="56"/>
      <c r="H61" s="55"/>
      <c r="I61" s="56"/>
      <c r="J61" s="56">
        <f aca="true" t="shared" si="26" ref="J61:R61">J62</f>
        <v>0</v>
      </c>
      <c r="K61" s="56">
        <f t="shared" si="26"/>
        <v>0</v>
      </c>
      <c r="L61" s="56">
        <f t="shared" si="26"/>
        <v>0</v>
      </c>
      <c r="M61" s="61">
        <f t="shared" si="26"/>
        <v>0</v>
      </c>
      <c r="N61" s="61">
        <f t="shared" si="26"/>
        <v>48093.5</v>
      </c>
      <c r="O61" s="61">
        <f t="shared" si="26"/>
        <v>48093.5</v>
      </c>
      <c r="P61" s="56">
        <f t="shared" si="26"/>
        <v>0</v>
      </c>
      <c r="Q61" s="56">
        <f t="shared" si="26"/>
        <v>0</v>
      </c>
      <c r="R61" s="56">
        <f t="shared" si="26"/>
        <v>0</v>
      </c>
      <c r="S61" s="61" t="e">
        <f aca="true" t="shared" si="27" ref="S61:U66">(P61/M61)*100</f>
        <v>#DIV/0!</v>
      </c>
      <c r="T61" s="61">
        <f t="shared" si="27"/>
        <v>0</v>
      </c>
      <c r="U61" s="61">
        <f t="shared" si="27"/>
        <v>0</v>
      </c>
      <c r="V61" s="61" t="e">
        <f aca="true" t="shared" si="28" ref="V61:X63">P61/J61*100-100</f>
        <v>#DIV/0!</v>
      </c>
      <c r="W61" s="61" t="e">
        <f t="shared" si="28"/>
        <v>#DIV/0!</v>
      </c>
      <c r="X61" s="61" t="e">
        <f t="shared" si="28"/>
        <v>#DIV/0!</v>
      </c>
      <c r="Y61" s="24"/>
    </row>
    <row r="62" spans="1:25" s="1" customFormat="1" ht="35.25" customHeight="1">
      <c r="A62" s="44"/>
      <c r="B62" s="76">
        <v>203610</v>
      </c>
      <c r="C62" s="86" t="s">
        <v>26</v>
      </c>
      <c r="D62" s="55"/>
      <c r="E62" s="55"/>
      <c r="F62" s="56"/>
      <c r="G62" s="56"/>
      <c r="H62" s="55"/>
      <c r="I62" s="56"/>
      <c r="J62" s="56"/>
      <c r="K62" s="56"/>
      <c r="L62" s="54"/>
      <c r="M62" s="61"/>
      <c r="N62" s="61">
        <v>48093.5</v>
      </c>
      <c r="O62" s="61">
        <f>M62+N62</f>
        <v>48093.5</v>
      </c>
      <c r="P62" s="56"/>
      <c r="Q62" s="56"/>
      <c r="R62" s="56"/>
      <c r="S62" s="61"/>
      <c r="T62" s="61">
        <f t="shared" si="27"/>
        <v>0</v>
      </c>
      <c r="U62" s="61">
        <f t="shared" si="27"/>
        <v>0</v>
      </c>
      <c r="V62" s="61"/>
      <c r="W62" s="61"/>
      <c r="X62" s="61"/>
      <c r="Y62" s="24"/>
    </row>
    <row r="63" spans="1:26" s="1" customFormat="1" ht="105">
      <c r="A63" s="7"/>
      <c r="B63" s="76" t="s">
        <v>21</v>
      </c>
      <c r="C63" s="86" t="s">
        <v>22</v>
      </c>
      <c r="D63" s="87">
        <v>-175141.4</v>
      </c>
      <c r="E63" s="87">
        <v>175141.4</v>
      </c>
      <c r="F63" s="88">
        <f>E63+D63</f>
        <v>0</v>
      </c>
      <c r="G63" s="87">
        <v>-473578.5</v>
      </c>
      <c r="H63" s="87">
        <v>473578.5</v>
      </c>
      <c r="I63" s="88">
        <f>H63+G63</f>
        <v>0</v>
      </c>
      <c r="J63" s="61">
        <v>-157371.1</v>
      </c>
      <c r="K63" s="61">
        <v>157371.1</v>
      </c>
      <c r="L63" s="61">
        <f>SUM(J63+K63)</f>
        <v>0</v>
      </c>
      <c r="M63" s="61">
        <v>-473614.9</v>
      </c>
      <c r="N63" s="61">
        <v>473614.9</v>
      </c>
      <c r="O63" s="61">
        <f>M63+N63</f>
        <v>0</v>
      </c>
      <c r="P63" s="61">
        <v>-180142.5</v>
      </c>
      <c r="Q63" s="61">
        <v>180142.5</v>
      </c>
      <c r="R63" s="61">
        <f>P63+Q63</f>
        <v>0</v>
      </c>
      <c r="S63" s="61">
        <f t="shared" si="27"/>
        <v>38.03564879398853</v>
      </c>
      <c r="T63" s="61">
        <f t="shared" si="27"/>
        <v>38.03564879398853</v>
      </c>
      <c r="U63" s="61"/>
      <c r="V63" s="61">
        <f t="shared" si="28"/>
        <v>14.469874074718916</v>
      </c>
      <c r="W63" s="61">
        <f t="shared" si="28"/>
        <v>14.469874074718916</v>
      </c>
      <c r="X63" s="61"/>
      <c r="Z63" s="48"/>
    </row>
    <row r="64" spans="1:24" s="1" customFormat="1" ht="64.5" customHeight="1">
      <c r="A64" s="7"/>
      <c r="B64" s="77" t="s">
        <v>23</v>
      </c>
      <c r="C64" s="89" t="s">
        <v>24</v>
      </c>
      <c r="D64" s="90"/>
      <c r="E64" s="90"/>
      <c r="F64" s="90"/>
      <c r="G64" s="90"/>
      <c r="H64" s="90"/>
      <c r="I64" s="90"/>
      <c r="J64" s="91">
        <f>J65+J66</f>
        <v>0</v>
      </c>
      <c r="K64" s="91">
        <f>K65+K66</f>
        <v>-1232.2</v>
      </c>
      <c r="L64" s="91">
        <f>L66+L65</f>
        <v>-1232.2</v>
      </c>
      <c r="M64" s="91">
        <f aca="true" t="shared" si="29" ref="M64:R64">M65+M66</f>
        <v>0</v>
      </c>
      <c r="N64" s="91">
        <f t="shared" si="29"/>
        <v>1435.6</v>
      </c>
      <c r="O64" s="91">
        <f t="shared" si="29"/>
        <v>1435.6</v>
      </c>
      <c r="P64" s="91">
        <f t="shared" si="29"/>
        <v>0</v>
      </c>
      <c r="Q64" s="91">
        <f t="shared" si="29"/>
        <v>-1232.2</v>
      </c>
      <c r="R64" s="91">
        <f t="shared" si="29"/>
        <v>-1232.2</v>
      </c>
      <c r="S64" s="61"/>
      <c r="T64" s="61">
        <f t="shared" si="27"/>
        <v>-85.83170799665646</v>
      </c>
      <c r="U64" s="61">
        <f t="shared" si="27"/>
        <v>-85.83170799665646</v>
      </c>
      <c r="V64" s="61"/>
      <c r="W64" s="61"/>
      <c r="X64" s="61"/>
    </row>
    <row r="65" spans="1:24" s="1" customFormat="1" ht="33.75" customHeight="1">
      <c r="A65" s="7"/>
      <c r="B65" s="76" t="s">
        <v>25</v>
      </c>
      <c r="C65" s="86" t="s">
        <v>26</v>
      </c>
      <c r="D65" s="92"/>
      <c r="E65" s="92"/>
      <c r="F65" s="92"/>
      <c r="G65" s="92"/>
      <c r="H65" s="92"/>
      <c r="I65" s="92"/>
      <c r="J65" s="61"/>
      <c r="K65" s="61"/>
      <c r="L65" s="61">
        <f>SUM(J65+K65)</f>
        <v>0</v>
      </c>
      <c r="M65" s="61"/>
      <c r="N65" s="61">
        <v>3900</v>
      </c>
      <c r="O65" s="61">
        <f>M65+N65</f>
        <v>3900</v>
      </c>
      <c r="P65" s="61"/>
      <c r="Q65" s="61"/>
      <c r="R65" s="61">
        <f>P65+Q65</f>
        <v>0</v>
      </c>
      <c r="S65" s="61"/>
      <c r="T65" s="61">
        <f t="shared" si="27"/>
        <v>0</v>
      </c>
      <c r="U65" s="61">
        <f t="shared" si="27"/>
        <v>0</v>
      </c>
      <c r="V65" s="61"/>
      <c r="W65" s="61"/>
      <c r="X65" s="61"/>
    </row>
    <row r="66" spans="1:26" s="1" customFormat="1" ht="33.75" customHeight="1">
      <c r="A66" s="7"/>
      <c r="B66" s="76" t="s">
        <v>27</v>
      </c>
      <c r="C66" s="86" t="s">
        <v>28</v>
      </c>
      <c r="D66" s="92"/>
      <c r="E66" s="92"/>
      <c r="F66" s="92"/>
      <c r="G66" s="92"/>
      <c r="H66" s="92"/>
      <c r="I66" s="92"/>
      <c r="J66" s="61"/>
      <c r="K66" s="61">
        <v>-1232.2</v>
      </c>
      <c r="L66" s="61">
        <f>SUM(J66+K66)</f>
        <v>-1232.2</v>
      </c>
      <c r="M66" s="61"/>
      <c r="N66" s="61">
        <v>-2464.4</v>
      </c>
      <c r="O66" s="61">
        <f>M66+N66</f>
        <v>-2464.4</v>
      </c>
      <c r="P66" s="61"/>
      <c r="Q66" s="61">
        <v>-1232.2</v>
      </c>
      <c r="R66" s="61">
        <f>P66+Q66</f>
        <v>-1232.2</v>
      </c>
      <c r="S66" s="61"/>
      <c r="T66" s="61">
        <f t="shared" si="27"/>
        <v>50</v>
      </c>
      <c r="U66" s="61">
        <f t="shared" si="27"/>
        <v>50</v>
      </c>
      <c r="V66" s="61"/>
      <c r="W66" s="61"/>
      <c r="X66" s="61"/>
      <c r="Z66" s="48"/>
    </row>
    <row r="67" spans="1:25" ht="80.25" customHeight="1">
      <c r="A67" s="44"/>
      <c r="B67" s="133" t="s">
        <v>107</v>
      </c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24"/>
    </row>
    <row r="68" spans="2:24" ht="8.25" customHeight="1">
      <c r="B68" s="93"/>
      <c r="C68" s="93"/>
      <c r="D68" s="94"/>
      <c r="E68" s="94"/>
      <c r="F68" s="94"/>
      <c r="G68" s="94"/>
      <c r="H68" s="94"/>
      <c r="I68" s="94"/>
      <c r="J68" s="93"/>
      <c r="K68" s="93"/>
      <c r="L68" s="93"/>
      <c r="M68" s="93"/>
      <c r="N68" s="93"/>
      <c r="O68" s="93"/>
      <c r="P68" s="95"/>
      <c r="Q68" s="95"/>
      <c r="R68" s="95"/>
      <c r="S68" s="93"/>
      <c r="T68" s="93"/>
      <c r="U68" s="93"/>
      <c r="V68" s="93"/>
      <c r="W68" s="93"/>
      <c r="X68" s="93"/>
    </row>
    <row r="69" spans="1:24" s="1" customFormat="1" ht="25.5" customHeight="1">
      <c r="A69" s="7"/>
      <c r="B69" s="121" t="s">
        <v>37</v>
      </c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96"/>
      <c r="Q69" s="96"/>
      <c r="R69" s="96"/>
      <c r="S69" s="97"/>
      <c r="T69" s="97"/>
      <c r="U69" s="97"/>
      <c r="V69" s="97"/>
      <c r="W69" s="97"/>
      <c r="X69" s="97"/>
    </row>
    <row r="70" spans="2:28" ht="32.25" customHeight="1">
      <c r="B70" s="131" t="s">
        <v>29</v>
      </c>
      <c r="C70" s="132"/>
      <c r="D70" s="98" t="s">
        <v>10</v>
      </c>
      <c r="E70" s="98"/>
      <c r="F70" s="98"/>
      <c r="G70" s="98"/>
      <c r="H70" s="98"/>
      <c r="I70" s="98"/>
      <c r="J70" s="116" t="s">
        <v>105</v>
      </c>
      <c r="K70" s="117"/>
      <c r="L70" s="118"/>
      <c r="M70" s="116" t="s">
        <v>106</v>
      </c>
      <c r="N70" s="117"/>
      <c r="O70" s="118"/>
      <c r="P70" s="99"/>
      <c r="Q70" s="99"/>
      <c r="R70" s="99"/>
      <c r="S70" s="100"/>
      <c r="T70" s="100"/>
      <c r="U70" s="100"/>
      <c r="V70" s="100"/>
      <c r="W70" s="100"/>
      <c r="X70" s="100"/>
      <c r="Y70" s="20"/>
      <c r="Z70" s="20"/>
      <c r="AA70" s="20"/>
      <c r="AB70" s="20"/>
    </row>
    <row r="71" spans="2:24" ht="36.75" customHeight="1">
      <c r="B71" s="129" t="s">
        <v>30</v>
      </c>
      <c r="C71" s="130"/>
      <c r="D71" s="101"/>
      <c r="E71" s="101"/>
      <c r="F71" s="101"/>
      <c r="G71" s="101"/>
      <c r="H71" s="101"/>
      <c r="I71" s="102"/>
      <c r="J71" s="123">
        <f>J72</f>
        <v>5545</v>
      </c>
      <c r="K71" s="124"/>
      <c r="L71" s="125"/>
      <c r="M71" s="123">
        <f>M72</f>
        <v>3080.5</v>
      </c>
      <c r="N71" s="124"/>
      <c r="O71" s="125"/>
      <c r="P71" s="103"/>
      <c r="Q71" s="103"/>
      <c r="R71" s="103"/>
      <c r="S71" s="90"/>
      <c r="T71" s="90"/>
      <c r="U71" s="90"/>
      <c r="V71" s="104"/>
      <c r="W71" s="104"/>
      <c r="X71" s="104"/>
    </row>
    <row r="72" spans="2:24" ht="41.25" customHeight="1">
      <c r="B72" s="129" t="s">
        <v>31</v>
      </c>
      <c r="C72" s="130"/>
      <c r="D72" s="101"/>
      <c r="E72" s="101"/>
      <c r="F72" s="101"/>
      <c r="G72" s="101"/>
      <c r="H72" s="101"/>
      <c r="I72" s="101"/>
      <c r="J72" s="123">
        <f>J73</f>
        <v>5545</v>
      </c>
      <c r="K72" s="124"/>
      <c r="L72" s="125"/>
      <c r="M72" s="123">
        <f>M73</f>
        <v>3080.5</v>
      </c>
      <c r="N72" s="124"/>
      <c r="O72" s="125"/>
      <c r="P72" s="103"/>
      <c r="Q72" s="105"/>
      <c r="R72" s="105"/>
      <c r="S72" s="90"/>
      <c r="T72" s="90"/>
      <c r="U72" s="90"/>
      <c r="V72" s="90"/>
      <c r="W72" s="90"/>
      <c r="X72" s="90"/>
    </row>
    <row r="73" spans="2:24" ht="91.5" customHeight="1">
      <c r="B73" s="129" t="s">
        <v>33</v>
      </c>
      <c r="C73" s="130"/>
      <c r="D73" s="101"/>
      <c r="E73" s="101"/>
      <c r="F73" s="101"/>
      <c r="G73" s="101"/>
      <c r="H73" s="101"/>
      <c r="I73" s="101"/>
      <c r="J73" s="123">
        <f>J74</f>
        <v>5545</v>
      </c>
      <c r="K73" s="124"/>
      <c r="L73" s="125"/>
      <c r="M73" s="123">
        <f>M74</f>
        <v>3080.5</v>
      </c>
      <c r="N73" s="124"/>
      <c r="O73" s="125"/>
      <c r="P73" s="103"/>
      <c r="Q73" s="105"/>
      <c r="R73" s="105"/>
      <c r="S73" s="90"/>
      <c r="T73" s="90"/>
      <c r="U73" s="90"/>
      <c r="V73" s="90"/>
      <c r="W73" s="90"/>
      <c r="X73" s="90"/>
    </row>
    <row r="74" spans="2:24" ht="55.5" customHeight="1">
      <c r="B74" s="129" t="s">
        <v>32</v>
      </c>
      <c r="C74" s="130"/>
      <c r="D74" s="101"/>
      <c r="E74" s="101"/>
      <c r="F74" s="101"/>
      <c r="G74" s="101"/>
      <c r="H74" s="101"/>
      <c r="I74" s="101"/>
      <c r="J74" s="126">
        <v>5545</v>
      </c>
      <c r="K74" s="127"/>
      <c r="L74" s="128"/>
      <c r="M74" s="123">
        <v>3080.5</v>
      </c>
      <c r="N74" s="124"/>
      <c r="O74" s="125"/>
      <c r="P74" s="103"/>
      <c r="Q74" s="105"/>
      <c r="R74" s="105"/>
      <c r="S74" s="90"/>
      <c r="T74" s="90"/>
      <c r="U74" s="90"/>
      <c r="V74" s="90"/>
      <c r="W74" s="90"/>
      <c r="X74" s="90"/>
    </row>
    <row r="75" spans="2:24" ht="47.25" customHeight="1">
      <c r="B75" s="93"/>
      <c r="C75" s="93"/>
      <c r="D75" s="106"/>
      <c r="E75" s="106"/>
      <c r="F75" s="106"/>
      <c r="G75" s="106"/>
      <c r="H75" s="106"/>
      <c r="I75" s="106"/>
      <c r="J75" s="107"/>
      <c r="K75" s="107"/>
      <c r="L75" s="107"/>
      <c r="M75" s="108"/>
      <c r="N75" s="108"/>
      <c r="O75" s="108"/>
      <c r="P75" s="103"/>
      <c r="Q75" s="105"/>
      <c r="R75" s="105"/>
      <c r="S75" s="90"/>
      <c r="T75" s="90"/>
      <c r="U75" s="90"/>
      <c r="V75" s="90"/>
      <c r="W75" s="90"/>
      <c r="X75" s="90"/>
    </row>
    <row r="76" spans="2:24" ht="37.5" customHeight="1">
      <c r="B76" s="8"/>
      <c r="C76" s="8"/>
      <c r="D76" s="21"/>
      <c r="E76" s="21"/>
      <c r="F76" s="21"/>
      <c r="G76" s="21"/>
      <c r="H76" s="21"/>
      <c r="I76" s="21"/>
      <c r="J76" s="27"/>
      <c r="K76" s="27"/>
      <c r="L76" s="27"/>
      <c r="M76" s="27"/>
      <c r="N76" s="27"/>
      <c r="O76" s="27"/>
      <c r="S76" s="1"/>
      <c r="T76" s="1"/>
      <c r="U76" s="1"/>
      <c r="V76" s="1"/>
      <c r="W76" s="1"/>
      <c r="X76" s="1"/>
    </row>
    <row r="77" spans="19:24" ht="12.75">
      <c r="S77" s="1"/>
      <c r="T77" s="1"/>
      <c r="U77" s="1"/>
      <c r="V77" s="1"/>
      <c r="W77" s="1"/>
      <c r="X77" s="1"/>
    </row>
    <row r="78" spans="2:24" ht="77.25" customHeight="1">
      <c r="B78" s="137"/>
      <c r="C78" s="138" t="s">
        <v>97</v>
      </c>
      <c r="D78" s="138"/>
      <c r="E78" s="138"/>
      <c r="F78" s="138"/>
      <c r="G78" s="138"/>
      <c r="H78" s="138"/>
      <c r="I78" s="138"/>
      <c r="J78" s="138"/>
      <c r="K78" s="138"/>
      <c r="L78" s="28"/>
      <c r="M78" s="28"/>
      <c r="N78" s="28"/>
      <c r="O78" s="28"/>
      <c r="P78" s="26"/>
      <c r="Q78" s="26"/>
      <c r="S78" s="1"/>
      <c r="T78" s="1"/>
      <c r="U78" s="1"/>
      <c r="V78" s="139" t="s">
        <v>87</v>
      </c>
      <c r="W78" s="139"/>
      <c r="X78" s="1"/>
    </row>
    <row r="79" spans="1:16" s="23" customFormat="1" ht="31.5">
      <c r="A79" s="30"/>
      <c r="J79" s="31"/>
      <c r="K79" s="29"/>
      <c r="L79" s="29"/>
      <c r="M79" s="29"/>
      <c r="N79" s="29"/>
      <c r="O79" s="29"/>
      <c r="P79" s="29"/>
    </row>
    <row r="80" spans="10:17" ht="18.75">
      <c r="J80" s="50"/>
      <c r="K80" s="28"/>
      <c r="L80" s="28"/>
      <c r="M80" s="28"/>
      <c r="N80" s="28"/>
      <c r="O80" s="28"/>
      <c r="P80" s="26"/>
      <c r="Q80" s="26"/>
    </row>
  </sheetData>
  <sheetProtection/>
  <mergeCells count="54">
    <mergeCell ref="B73:C73"/>
    <mergeCell ref="M70:O70"/>
    <mergeCell ref="B58:X58"/>
    <mergeCell ref="M73:O73"/>
    <mergeCell ref="B71:C71"/>
    <mergeCell ref="M72:O72"/>
    <mergeCell ref="V59:X59"/>
    <mergeCell ref="B69:O69"/>
    <mergeCell ref="V78:W78"/>
    <mergeCell ref="C78:K78"/>
    <mergeCell ref="J72:L72"/>
    <mergeCell ref="B15:B16"/>
    <mergeCell ref="J71:L71"/>
    <mergeCell ref="B72:C72"/>
    <mergeCell ref="M71:O71"/>
    <mergeCell ref="B59:B60"/>
    <mergeCell ref="I59:L59"/>
    <mergeCell ref="B67:X67"/>
    <mergeCell ref="M74:O74"/>
    <mergeCell ref="B44:B45"/>
    <mergeCell ref="B37:B38"/>
    <mergeCell ref="J73:L73"/>
    <mergeCell ref="J74:L74"/>
    <mergeCell ref="J70:L70"/>
    <mergeCell ref="B74:C74"/>
    <mergeCell ref="B70:C70"/>
    <mergeCell ref="C59:C60"/>
    <mergeCell ref="I60:J60"/>
    <mergeCell ref="M59:O59"/>
    <mergeCell ref="S6:U6"/>
    <mergeCell ref="C6:C7"/>
    <mergeCell ref="B6:B7"/>
    <mergeCell ref="I6:L6"/>
    <mergeCell ref="M6:O6"/>
    <mergeCell ref="B21:B22"/>
    <mergeCell ref="B31:B32"/>
    <mergeCell ref="B50:X50"/>
    <mergeCell ref="B13:B14"/>
    <mergeCell ref="B41:B42"/>
    <mergeCell ref="B5:X5"/>
    <mergeCell ref="B24:B25"/>
    <mergeCell ref="P6:R6"/>
    <mergeCell ref="I7:J7"/>
    <mergeCell ref="B10:B11"/>
    <mergeCell ref="S1:X1"/>
    <mergeCell ref="C3:V3"/>
    <mergeCell ref="P59:R59"/>
    <mergeCell ref="S59:U59"/>
    <mergeCell ref="B2:X2"/>
    <mergeCell ref="B19:B20"/>
    <mergeCell ref="W4:X4"/>
    <mergeCell ref="V6:X6"/>
    <mergeCell ref="B26:B27"/>
    <mergeCell ref="B8:X8"/>
  </mergeCells>
  <printOptions/>
  <pageMargins left="0.1968503937007874" right="0" top="0.7874015748031497" bottom="0.2362204724409449" header="0.7874015748031497" footer="0"/>
  <pageSetup fitToHeight="3" horizontalDpi="600" verticalDpi="600" orientation="landscape" paperSize="9" scale="34" r:id="rId1"/>
  <rowBreaks count="2" manualBreakCount="2">
    <brk id="34" min="1" max="23" man="1"/>
    <brk id="57" min="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sidorcom</dc:creator>
  <cp:keywords/>
  <dc:description/>
  <cp:lastModifiedBy>Майковська Юлія Миколаївна</cp:lastModifiedBy>
  <cp:lastPrinted>2019-09-18T13:06:49Z</cp:lastPrinted>
  <dcterms:created xsi:type="dcterms:W3CDTF">2002-07-22T10:53:13Z</dcterms:created>
  <dcterms:modified xsi:type="dcterms:W3CDTF">2019-09-18T13:06:51Z</dcterms:modified>
  <cp:category/>
  <cp:version/>
  <cp:contentType/>
  <cp:contentStatus/>
</cp:coreProperties>
</file>