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Titles" localSheetId="0">'видатки'!$6:$7</definedName>
    <definedName name="_xlnm.Print_Area" localSheetId="0">'видатки'!$B$1:$X$75</definedName>
  </definedNames>
  <calcPr fullCalcOnLoad="1"/>
</workbook>
</file>

<file path=xl/sharedStrings.xml><?xml version="1.0" encoding="utf-8"?>
<sst xmlns="http://schemas.openxmlformats.org/spreadsheetml/2006/main" count="136" uniqueCount="112">
  <si>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</si>
  <si>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</si>
  <si>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</si>
  <si>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</si>
  <si>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</si>
  <si>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</si>
  <si>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</si>
  <si>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</si>
  <si>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</si>
  <si>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</si>
  <si>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</si>
  <si>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</si>
  <si>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</si>
  <si>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</si>
  <si>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</si>
  <si>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</si>
  <si>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</si>
  <si>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</si>
  <si>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</si>
  <si>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</si>
  <si>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</si>
  <si>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</si>
  <si>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</si>
  <si>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</si>
  <si>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</si>
  <si>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</si>
  <si>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</si>
  <si>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</si>
  <si>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</si>
  <si>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</si>
  <si>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</si>
  <si>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</si>
  <si>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</si>
  <si>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</si>
  <si>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</si>
  <si>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</si>
  <si>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</si>
  <si>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</si>
  <si>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</si>
  <si>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</si>
  <si>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</si>
  <si>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</si>
  <si>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</si>
  <si>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</si>
  <si>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</si>
  <si>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</si>
  <si>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</si>
  <si>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</si>
  <si>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</si>
  <si>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</si>
  <si>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</si>
  <si>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</si>
  <si>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</si>
  <si>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</si>
  <si>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</si>
  <si>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</si>
  <si>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</si>
  <si>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</si>
  <si>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</si>
  <si>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</si>
  <si>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</si>
  <si>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</si>
  <si>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</si>
  <si>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</si>
  <si>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</si>
  <si>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</si>
  <si>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</si>
  <si>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</si>
  <si>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</si>
  <si>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</si>
  <si>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</si>
  <si>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</si>
  <si>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</si>
  <si>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</si>
  <si>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</si>
  <si>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С.А. Липова</t>
  </si>
  <si>
    <t>7700</t>
  </si>
  <si>
    <t>8500</t>
  </si>
  <si>
    <t>Нерозподілені трансферти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</si>
  <si>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</si>
  <si>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 т. ч. субвенції з держбюджету</t>
  </si>
  <si>
    <t>1100</t>
  </si>
  <si>
    <t>Школи естетичного виховання</t>
  </si>
  <si>
    <r>
      <t xml:space="preserve">Освіта </t>
    </r>
    <r>
      <rPr>
        <b/>
        <i/>
        <sz val="20"/>
        <rFont val="Times New Roman"/>
        <family val="1"/>
      </rPr>
      <t>(з урахуванням шкіл естетичного виховання)</t>
    </r>
  </si>
  <si>
    <r>
      <t xml:space="preserve">Культура і мистецтво </t>
    </r>
    <r>
      <rPr>
        <b/>
        <i/>
        <sz val="20"/>
        <rFont val="Times New Roman"/>
        <family val="1"/>
      </rPr>
      <t>(без урахування шкіл естетичного виховання)</t>
    </r>
  </si>
  <si>
    <t>Відхилення касових видатків за 2019 рік до 2018 року, %</t>
  </si>
  <si>
    <t>401101</t>
  </si>
  <si>
    <t>Довгострокові зобов'язання</t>
  </si>
  <si>
    <t>401000</t>
  </si>
  <si>
    <t>Запозичення</t>
  </si>
  <si>
    <t>401202</t>
  </si>
  <si>
    <t>Середньострокові запозичення</t>
  </si>
  <si>
    <t>402000</t>
  </si>
  <si>
    <t>Погашення</t>
  </si>
  <si>
    <t>Всього</t>
  </si>
  <si>
    <t>1.1. ВИДАТКИ</t>
  </si>
  <si>
    <t>1.2. КРЕДИТУВАННЯ</t>
  </si>
  <si>
    <t>I. ВИДАТКИ ТА КРЕДИТУВАННЯ МІСЬКОГО БЮДЖЕТУ</t>
  </si>
  <si>
    <t>II. ФІНАНСУВАННЯ*</t>
  </si>
  <si>
    <t>III. МІСЦЕВИЙ БОРГ</t>
  </si>
  <si>
    <r>
      <t xml:space="preserve">Освіта </t>
    </r>
    <r>
      <rPr>
        <i/>
        <sz val="20"/>
        <rFont val="Times New Roman"/>
        <family val="1"/>
      </rPr>
      <t>(без урахуванням шкіл естетичного виховання)</t>
    </r>
  </si>
  <si>
    <r>
      <t xml:space="preserve">Культура і мистецтво </t>
    </r>
    <r>
      <rPr>
        <b/>
        <i/>
        <sz val="20"/>
        <rFont val="Times New Roman"/>
        <family val="1"/>
      </rPr>
      <t>(з урахування шкіл естетичного виховання)</t>
    </r>
  </si>
  <si>
    <t>Касові видатки за І квартал 2019 року,  тис. грн.</t>
  </si>
  <si>
    <t>Касові видатки за І квартал 2020 року,  тис. грн.</t>
  </si>
  <si>
    <t>Затверджено з урахуванням змін на 2020 рік, тис. грн.</t>
  </si>
  <si>
    <t>Станом на 31.03.2019 року, тис. грн.</t>
  </si>
  <si>
    <t>Станом на 31.03.2020 року, тис. грн.</t>
  </si>
  <si>
    <t xml:space="preserve">* Станом на 01.01.2020 року на рахунках бюджету Сумської міської ОТГ залишок коштів склав - 25 095,7 тис. грн., з них загального фонду - 18 575,8 тис. грн., спеціального фонду - 6 519,9тис. гривень. Станом на 31.03.2030 року направлено на видатки та кредитування -  5 988,1 тис. гривень, з них загального фонду - 84,9 тис. гривень, спеціального фонду - 5 903,2 тис. гривень, зокрема шляхом передачі коштів із загального фонду бюджету до бюджету розвитку - 1 187,5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</si>
  <si>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Відсоток виконання до затвердженого з урахуванням змін за 2020 рік, %</t>
  </si>
  <si>
    <t>В. о. директора департаменту фінансів, економіки та інвестицій Сумської міської ради</t>
  </si>
  <si>
    <t>Л.І. Співакова</t>
  </si>
  <si>
    <t>Аналіз показників щодо виконання видаткової частини                                                          бюджету Сумської міської об'єднаної територіальної громади                                                 за І квартал  2020 року у порівнянні з І кварталом 2019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</si>
</sst>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8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30"/>
      <name val="Times New Roman"/>
      <family val="1"/>
    </font>
    <font>
      <sz val="30"/>
      <color indexed="10"/>
      <name val="Times New Roman"/>
      <family val="1"/>
    </font>
    <font>
      <sz val="30"/>
      <name val="Times New Roman"/>
      <family val="1"/>
    </font>
    <font>
      <b/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b/>
      <sz val="25"/>
      <color indexed="10"/>
      <name val="Times New Roman"/>
      <family val="1"/>
    </font>
    <font>
      <b/>
      <sz val="30"/>
      <color indexed="10"/>
      <name val="Times New Roman"/>
      <family val="1"/>
    </font>
    <font>
      <sz val="2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i/>
      <sz val="15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5"/>
      <color rgb="FFFF0000"/>
      <name val="Times New Roman"/>
      <family val="1"/>
    </font>
    <font>
      <b/>
      <sz val="30"/>
      <color rgb="FFFF0000"/>
      <name val="Times New Roman"/>
      <family val="1"/>
    </font>
    <font>
      <sz val="25"/>
      <color rgb="FFFF0000"/>
      <name val="Times New Roman"/>
      <family val="1"/>
    </font>
    <font>
      <sz val="30"/>
      <color rgb="FFFF0000"/>
      <name val="Times New Roman"/>
      <family val="1"/>
    </font>
    <font>
      <b/>
      <sz val="2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3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 wrapText="1"/>
    </xf>
    <xf numFmtId="187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0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187" fontId="71" fillId="0" borderId="0" xfId="0" applyNumberFormat="1" applyFont="1" applyFill="1" applyAlignment="1">
      <alignment vertical="center" wrapText="1"/>
    </xf>
    <xf numFmtId="187" fontId="70" fillId="0" borderId="0" xfId="0" applyNumberFormat="1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186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86" fontId="23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86" fontId="7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75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86" fontId="21" fillId="0" borderId="13" xfId="0" applyNumberFormat="1" applyFont="1" applyFill="1" applyBorder="1" applyAlignment="1">
      <alignment horizontal="center" vertical="center" wrapText="1"/>
    </xf>
    <xf numFmtId="186" fontId="21" fillId="0" borderId="12" xfId="0" applyNumberFormat="1" applyFont="1" applyFill="1" applyBorder="1" applyAlignment="1">
      <alignment horizontal="center" vertical="center" wrapText="1"/>
    </xf>
    <xf numFmtId="187" fontId="21" fillId="0" borderId="13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87" fontId="19" fillId="0" borderId="13" xfId="0" applyNumberFormat="1" applyFont="1" applyFill="1" applyBorder="1" applyAlignment="1">
      <alignment horizontal="center" vertical="center" wrapText="1"/>
    </xf>
    <xf numFmtId="186" fontId="19" fillId="0" borderId="13" xfId="0" applyNumberFormat="1" applyFont="1" applyFill="1" applyBorder="1" applyAlignment="1">
      <alignment horizontal="center" vertical="center" wrapText="1"/>
    </xf>
    <xf numFmtId="186" fontId="23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186" fontId="19" fillId="0" borderId="12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Fill="1" applyBorder="1" applyAlignment="1">
      <alignment horizontal="center" vertical="center" wrapText="1"/>
    </xf>
    <xf numFmtId="186" fontId="19" fillId="0" borderId="15" xfId="0" applyNumberFormat="1" applyFont="1" applyFill="1" applyBorder="1" applyAlignment="1">
      <alignment horizontal="center" vertical="center" wrapText="1"/>
    </xf>
    <xf numFmtId="186" fontId="21" fillId="0" borderId="14" xfId="0" applyNumberFormat="1" applyFont="1" applyFill="1" applyBorder="1" applyAlignment="1">
      <alignment horizontal="center" vertical="center" wrapText="1"/>
    </xf>
    <xf numFmtId="186" fontId="21" fillId="0" borderId="15" xfId="0" applyNumberFormat="1" applyFont="1" applyFill="1" applyBorder="1" applyAlignment="1">
      <alignment horizontal="center" vertical="center" wrapText="1"/>
    </xf>
    <xf numFmtId="186" fontId="23" fillId="0" borderId="14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center" wrapText="1"/>
    </xf>
    <xf numFmtId="2" fontId="76" fillId="0" borderId="16" xfId="0" applyNumberFormat="1" applyFont="1" applyFill="1" applyBorder="1" applyAlignment="1">
      <alignment/>
    </xf>
    <xf numFmtId="2" fontId="70" fillId="0" borderId="16" xfId="0" applyNumberFormat="1" applyFont="1" applyFill="1" applyBorder="1" applyAlignment="1">
      <alignment/>
    </xf>
    <xf numFmtId="2" fontId="69" fillId="0" borderId="16" xfId="0" applyNumberFormat="1" applyFont="1" applyFill="1" applyBorder="1" applyAlignment="1">
      <alignment/>
    </xf>
    <xf numFmtId="186" fontId="74" fillId="0" borderId="14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186" fontId="74" fillId="0" borderId="1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186" fontId="19" fillId="0" borderId="23" xfId="0" applyNumberFormat="1" applyFont="1" applyFill="1" applyBorder="1" applyAlignment="1">
      <alignment horizontal="center" vertical="center" wrapText="1"/>
    </xf>
    <xf numFmtId="186" fontId="19" fillId="0" borderId="21" xfId="0" applyNumberFormat="1" applyFont="1" applyFill="1" applyBorder="1" applyAlignment="1">
      <alignment horizontal="center" vertical="center" wrapText="1"/>
    </xf>
    <xf numFmtId="186" fontId="19" fillId="0" borderId="22" xfId="0" applyNumberFormat="1" applyFont="1" applyFill="1" applyBorder="1" applyAlignment="1">
      <alignment horizontal="center" vertical="center" wrapText="1"/>
    </xf>
    <xf numFmtId="186" fontId="19" fillId="0" borderId="2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186" fontId="19" fillId="0" borderId="26" xfId="0" applyNumberFormat="1" applyFont="1" applyFill="1" applyBorder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6" fontId="19" fillId="0" borderId="25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87" fontId="19" fillId="0" borderId="28" xfId="0" applyNumberFormat="1" applyFont="1" applyFill="1" applyBorder="1" applyAlignment="1">
      <alignment horizontal="center" vertical="center" wrapText="1"/>
    </xf>
    <xf numFmtId="186" fontId="19" fillId="0" borderId="27" xfId="0" applyNumberFormat="1" applyFont="1" applyFill="1" applyBorder="1" applyAlignment="1">
      <alignment horizontal="center" vertical="center" wrapText="1"/>
    </xf>
    <xf numFmtId="186" fontId="19" fillId="0" borderId="18" xfId="0" applyNumberFormat="1" applyFont="1" applyFill="1" applyBorder="1" applyAlignment="1">
      <alignment horizontal="center" vertical="center" wrapText="1"/>
    </xf>
    <xf numFmtId="186" fontId="19" fillId="0" borderId="28" xfId="0" applyNumberFormat="1" applyFont="1" applyFill="1" applyBorder="1" applyAlignment="1">
      <alignment horizontal="center" vertical="center" wrapText="1"/>
    </xf>
    <xf numFmtId="186" fontId="19" fillId="0" borderId="29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2" fontId="75" fillId="0" borderId="19" xfId="0" applyNumberFormat="1" applyFont="1" applyFill="1" applyBorder="1" applyAlignment="1">
      <alignment horizontal="center" vertical="center" wrapText="1"/>
    </xf>
    <xf numFmtId="1" fontId="75" fillId="0" borderId="19" xfId="0" applyNumberFormat="1" applyFont="1" applyFill="1" applyBorder="1" applyAlignment="1">
      <alignment horizontal="center" vertical="center" wrapText="1"/>
    </xf>
    <xf numFmtId="187" fontId="75" fillId="0" borderId="31" xfId="0" applyNumberFormat="1" applyFont="1" applyFill="1" applyBorder="1" applyAlignment="1">
      <alignment horizontal="center" vertical="center" wrapText="1"/>
    </xf>
    <xf numFmtId="186" fontId="19" fillId="0" borderId="30" xfId="0" applyNumberFormat="1" applyFont="1" applyFill="1" applyBorder="1" applyAlignment="1">
      <alignment horizontal="center" vertical="center" wrapText="1"/>
    </xf>
    <xf numFmtId="186" fontId="19" fillId="0" borderId="19" xfId="0" applyNumberFormat="1" applyFont="1" applyFill="1" applyBorder="1" applyAlignment="1">
      <alignment horizontal="center" vertical="center" wrapText="1"/>
    </xf>
    <xf numFmtId="186" fontId="19" fillId="0" borderId="31" xfId="0" applyNumberFormat="1" applyFont="1" applyFill="1" applyBorder="1" applyAlignment="1">
      <alignment horizontal="center" vertical="center" wrapText="1"/>
    </xf>
    <xf numFmtId="186" fontId="19" fillId="0" borderId="20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87" fontId="19" fillId="0" borderId="31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186" fontId="21" fillId="0" borderId="18" xfId="0" applyNumberFormat="1" applyFont="1" applyFill="1" applyBorder="1" applyAlignment="1" applyProtection="1">
      <alignment horizontal="right" vertical="center" wrapText="1"/>
      <protection/>
    </xf>
    <xf numFmtId="186" fontId="21" fillId="0" borderId="18" xfId="0" applyNumberFormat="1" applyFont="1" applyFill="1" applyBorder="1" applyAlignment="1">
      <alignment horizontal="right" vertical="center" wrapText="1"/>
    </xf>
    <xf numFmtId="186" fontId="21" fillId="0" borderId="28" xfId="0" applyNumberFormat="1" applyFont="1" applyFill="1" applyBorder="1" applyAlignment="1">
      <alignment horizontal="right" vertical="center" wrapText="1"/>
    </xf>
    <xf numFmtId="186" fontId="21" fillId="0" borderId="27" xfId="0" applyNumberFormat="1" applyFont="1" applyFill="1" applyBorder="1" applyAlignment="1">
      <alignment horizontal="center" vertical="center" wrapText="1"/>
    </xf>
    <xf numFmtId="186" fontId="21" fillId="0" borderId="18" xfId="0" applyNumberFormat="1" applyFont="1" applyFill="1" applyBorder="1" applyAlignment="1">
      <alignment horizontal="center" vertical="center" wrapText="1"/>
    </xf>
    <xf numFmtId="186" fontId="21" fillId="0" borderId="28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186" fontId="21" fillId="0" borderId="30" xfId="0" applyNumberFormat="1" applyFont="1" applyFill="1" applyBorder="1" applyAlignment="1">
      <alignment horizontal="center" vertical="center" wrapText="1"/>
    </xf>
    <xf numFmtId="186" fontId="21" fillId="0" borderId="19" xfId="0" applyNumberFormat="1" applyFont="1" applyFill="1" applyBorder="1" applyAlignment="1">
      <alignment horizontal="center" vertical="center" wrapText="1"/>
    </xf>
    <xf numFmtId="186" fontId="21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2" fontId="25" fillId="0" borderId="2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86" fontId="19" fillId="0" borderId="32" xfId="0" applyNumberFormat="1" applyFont="1" applyFill="1" applyBorder="1" applyAlignment="1">
      <alignment horizontal="center" vertical="center" wrapText="1"/>
    </xf>
    <xf numFmtId="186" fontId="19" fillId="0" borderId="33" xfId="0" applyNumberFormat="1" applyFont="1" applyFill="1" applyBorder="1" applyAlignment="1">
      <alignment horizontal="center" vertical="center" wrapText="1"/>
    </xf>
    <xf numFmtId="186" fontId="19" fillId="0" borderId="34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75" fillId="0" borderId="36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186" fontId="19" fillId="0" borderId="37" xfId="0" applyNumberFormat="1" applyFont="1" applyFill="1" applyBorder="1" applyAlignment="1">
      <alignment horizontal="center" vertical="center" wrapText="1"/>
    </xf>
    <xf numFmtId="186" fontId="21" fillId="0" borderId="37" xfId="0" applyNumberFormat="1" applyFont="1" applyFill="1" applyBorder="1" applyAlignment="1">
      <alignment horizontal="center" vertical="center" wrapText="1"/>
    </xf>
    <xf numFmtId="186" fontId="19" fillId="0" borderId="3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21" fillId="0" borderId="15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86" fontId="21" fillId="0" borderId="4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187" fontId="21" fillId="0" borderId="19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86" fontId="21" fillId="0" borderId="19" xfId="0" applyNumberFormat="1" applyFont="1" applyFill="1" applyBorder="1" applyAlignment="1">
      <alignment horizontal="center" vertical="center" wrapText="1"/>
    </xf>
    <xf numFmtId="186" fontId="21" fillId="0" borderId="20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2" fontId="19" fillId="0" borderId="45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showZeros="0" tabSelected="1" view="pageBreakPreview" zoomScale="40" zoomScaleSheetLayoutView="40" zoomScalePageLayoutView="0" workbookViewId="0" topLeftCell="B1">
      <selection activeCell="S1" sqref="S1:X1"/>
    </sheetView>
  </sheetViews>
  <sheetFormatPr defaultColWidth="9.140625" defaultRowHeight="12.75" outlineLevelCol="1"/>
  <cols>
    <col min="1" max="1" width="12.00390625" style="7" hidden="1" customWidth="1"/>
    <col min="2" max="2" width="17.28125" style="1" customWidth="1" outlineLevel="1"/>
    <col min="3" max="3" width="50.00390625" style="1" customWidth="1"/>
    <col min="4" max="4" width="17.8515625" style="8" hidden="1" customWidth="1"/>
    <col min="5" max="5" width="16.57421875" style="8" hidden="1" customWidth="1"/>
    <col min="6" max="6" width="14.00390625" style="8" hidden="1" customWidth="1"/>
    <col min="7" max="7" width="15.7109375" style="8" hidden="1" customWidth="1"/>
    <col min="8" max="8" width="11.57421875" style="8" hidden="1" customWidth="1"/>
    <col min="9" max="9" width="5.7109375" style="8" hidden="1" customWidth="1"/>
    <col min="10" max="10" width="26.421875" style="97" customWidth="1"/>
    <col min="11" max="11" width="28.00390625" style="81" customWidth="1"/>
    <col min="12" max="12" width="24.00390625" style="81" customWidth="1"/>
    <col min="13" max="13" width="24.28125" style="102" customWidth="1"/>
    <col min="14" max="14" width="26.7109375" style="81" customWidth="1"/>
    <col min="15" max="15" width="25.140625" style="81" customWidth="1"/>
    <col min="16" max="16" width="25.00390625" style="102" customWidth="1"/>
    <col min="17" max="17" width="23.8515625" style="81" customWidth="1"/>
    <col min="18" max="18" width="23.00390625" style="81" customWidth="1"/>
    <col min="19" max="19" width="21.57421875" style="114" customWidth="1"/>
    <col min="20" max="20" width="26.28125" style="115" customWidth="1"/>
    <col min="21" max="21" width="21.7109375" style="116" customWidth="1"/>
    <col min="22" max="22" width="22.28125" style="22" hidden="1" customWidth="1"/>
    <col min="23" max="23" width="26.7109375" style="22" hidden="1" customWidth="1"/>
    <col min="24" max="24" width="19.140625" style="22" hidden="1" customWidth="1"/>
    <col min="25" max="25" width="9.140625" style="8" customWidth="1"/>
    <col min="26" max="26" width="9.421875" style="8" bestFit="1" customWidth="1"/>
    <col min="27" max="16384" width="9.140625" style="8" customWidth="1"/>
  </cols>
  <sheetData>
    <row r="1" spans="1:24" s="16" customFormat="1" ht="35.25" customHeight="1">
      <c r="A1" s="186"/>
      <c r="B1" s="187"/>
      <c r="C1" s="187"/>
      <c r="J1" s="80"/>
      <c r="K1" s="81"/>
      <c r="L1" s="81"/>
      <c r="M1" s="81"/>
      <c r="N1" s="81"/>
      <c r="O1" s="81"/>
      <c r="P1" s="81"/>
      <c r="Q1" s="81"/>
      <c r="R1" s="81"/>
      <c r="S1" s="261" t="s">
        <v>40</v>
      </c>
      <c r="T1" s="261"/>
      <c r="U1" s="261"/>
      <c r="V1" s="261"/>
      <c r="W1" s="261"/>
      <c r="X1" s="261"/>
    </row>
    <row r="2" spans="1:24" s="10" customFormat="1" ht="130.5" customHeight="1">
      <c r="A2" s="9"/>
      <c r="C2" s="210"/>
      <c r="D2" s="210"/>
      <c r="E2" s="210"/>
      <c r="F2" s="210"/>
      <c r="G2" s="210"/>
      <c r="H2" s="210"/>
      <c r="I2" s="210"/>
      <c r="J2" s="211" t="s">
        <v>111</v>
      </c>
      <c r="K2" s="211"/>
      <c r="L2" s="211"/>
      <c r="M2" s="211"/>
      <c r="N2" s="211"/>
      <c r="O2" s="211"/>
      <c r="P2" s="211"/>
      <c r="Q2" s="211"/>
      <c r="R2" s="211"/>
      <c r="S2" s="211"/>
      <c r="T2" s="210"/>
      <c r="U2" s="210"/>
      <c r="V2" s="210"/>
      <c r="W2" s="210"/>
      <c r="X2" s="210"/>
    </row>
    <row r="3" spans="1:24" s="10" customFormat="1" ht="33" customHeight="1">
      <c r="A3" s="9"/>
      <c r="B3" s="4"/>
      <c r="C3" s="254" t="s">
        <v>43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4"/>
      <c r="X3" s="4"/>
    </row>
    <row r="4" spans="1:24" s="10" customFormat="1" ht="12.75" customHeight="1" hidden="1" thickBot="1">
      <c r="A4" s="9"/>
      <c r="B4" s="4"/>
      <c r="C4" s="117"/>
      <c r="D4" s="118"/>
      <c r="E4" s="118"/>
      <c r="F4" s="118"/>
      <c r="G4" s="118"/>
      <c r="H4" s="118"/>
      <c r="I4" s="118"/>
      <c r="J4" s="119"/>
      <c r="K4" s="120"/>
      <c r="L4" s="120"/>
      <c r="M4" s="119"/>
      <c r="N4" s="120"/>
      <c r="O4" s="120"/>
      <c r="P4" s="119"/>
      <c r="Q4" s="120"/>
      <c r="R4" s="120"/>
      <c r="S4" s="121"/>
      <c r="T4" s="117"/>
      <c r="U4" s="122"/>
      <c r="V4" s="117"/>
      <c r="W4" s="255"/>
      <c r="X4" s="255"/>
    </row>
    <row r="5" spans="1:24" s="190" customFormat="1" ht="12.75" customHeight="1" thickBot="1">
      <c r="A5" s="189"/>
      <c r="B5" s="117"/>
      <c r="C5" s="117"/>
      <c r="D5" s="118"/>
      <c r="E5" s="118"/>
      <c r="F5" s="118"/>
      <c r="G5" s="118"/>
      <c r="H5" s="118"/>
      <c r="I5" s="118"/>
      <c r="J5" s="120"/>
      <c r="K5" s="120"/>
      <c r="L5" s="120"/>
      <c r="M5" s="120"/>
      <c r="N5" s="120"/>
      <c r="O5" s="120"/>
      <c r="P5" s="120"/>
      <c r="Q5" s="120"/>
      <c r="R5" s="120"/>
      <c r="S5" s="117"/>
      <c r="T5" s="117"/>
      <c r="U5" s="117"/>
      <c r="V5" s="117"/>
      <c r="W5" s="188"/>
      <c r="X5" s="188"/>
    </row>
    <row r="6" spans="1:24" s="2" customFormat="1" ht="72.75" customHeight="1">
      <c r="A6" s="32"/>
      <c r="B6" s="229" t="s">
        <v>41</v>
      </c>
      <c r="C6" s="227" t="s">
        <v>42</v>
      </c>
      <c r="D6" s="123" t="s">
        <v>10</v>
      </c>
      <c r="E6" s="123"/>
      <c r="F6" s="123"/>
      <c r="G6" s="123"/>
      <c r="H6" s="123"/>
      <c r="I6" s="231" t="s">
        <v>102</v>
      </c>
      <c r="J6" s="231"/>
      <c r="K6" s="231"/>
      <c r="L6" s="231"/>
      <c r="M6" s="231" t="s">
        <v>104</v>
      </c>
      <c r="N6" s="231"/>
      <c r="O6" s="231"/>
      <c r="P6" s="231" t="s">
        <v>103</v>
      </c>
      <c r="Q6" s="231"/>
      <c r="R6" s="231"/>
      <c r="S6" s="231" t="s">
        <v>108</v>
      </c>
      <c r="T6" s="231"/>
      <c r="U6" s="250"/>
      <c r="V6" s="256" t="s">
        <v>85</v>
      </c>
      <c r="W6" s="256"/>
      <c r="X6" s="257"/>
    </row>
    <row r="7" spans="1:24" s="2" customFormat="1" ht="55.5" customHeight="1" thickBot="1">
      <c r="A7" s="32"/>
      <c r="B7" s="230"/>
      <c r="C7" s="228"/>
      <c r="D7" s="125"/>
      <c r="E7" s="125"/>
      <c r="F7" s="126" t="s">
        <v>7</v>
      </c>
      <c r="G7" s="126" t="s">
        <v>8</v>
      </c>
      <c r="H7" s="125"/>
      <c r="I7" s="249" t="s">
        <v>11</v>
      </c>
      <c r="J7" s="249"/>
      <c r="K7" s="126" t="s">
        <v>12</v>
      </c>
      <c r="L7" s="124" t="s">
        <v>0</v>
      </c>
      <c r="M7" s="126" t="s">
        <v>11</v>
      </c>
      <c r="N7" s="126" t="s">
        <v>12</v>
      </c>
      <c r="O7" s="126" t="s">
        <v>0</v>
      </c>
      <c r="P7" s="126" t="s">
        <v>11</v>
      </c>
      <c r="Q7" s="126" t="s">
        <v>12</v>
      </c>
      <c r="R7" s="126" t="s">
        <v>0</v>
      </c>
      <c r="S7" s="124" t="s">
        <v>11</v>
      </c>
      <c r="T7" s="126" t="s">
        <v>12</v>
      </c>
      <c r="U7" s="127" t="s">
        <v>0</v>
      </c>
      <c r="V7" s="76" t="s">
        <v>11</v>
      </c>
      <c r="W7" s="39" t="s">
        <v>12</v>
      </c>
      <c r="X7" s="39" t="s">
        <v>0</v>
      </c>
    </row>
    <row r="8" spans="1:25" s="70" customFormat="1" ht="31.5" customHeight="1" thickBot="1">
      <c r="A8" s="32"/>
      <c r="B8" s="258" t="s">
        <v>97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36"/>
      <c r="W8" s="236"/>
      <c r="X8" s="236"/>
      <c r="Y8" s="2"/>
    </row>
    <row r="9" spans="1:24" s="2" customFormat="1" ht="49.5" customHeight="1" thickBot="1">
      <c r="A9" s="32"/>
      <c r="B9" s="259" t="s">
        <v>94</v>
      </c>
      <c r="C9" s="260"/>
      <c r="D9" s="128"/>
      <c r="E9" s="128"/>
      <c r="F9" s="129"/>
      <c r="G9" s="129"/>
      <c r="H9" s="128"/>
      <c r="I9" s="130"/>
      <c r="J9" s="131">
        <f>J60+J51</f>
        <v>642050.6999999998</v>
      </c>
      <c r="K9" s="132">
        <f aca="true" t="shared" si="0" ref="K9:R9">K60+K51</f>
        <v>57951.69999999999</v>
      </c>
      <c r="L9" s="133">
        <f t="shared" si="0"/>
        <v>700002.3999999999</v>
      </c>
      <c r="M9" s="131">
        <f t="shared" si="0"/>
        <v>2085663.7000000002</v>
      </c>
      <c r="N9" s="132">
        <f t="shared" si="0"/>
        <v>505944.9</v>
      </c>
      <c r="O9" s="133">
        <f t="shared" si="0"/>
        <v>2591608.6</v>
      </c>
      <c r="P9" s="131">
        <f t="shared" si="0"/>
        <v>485457.10000000003</v>
      </c>
      <c r="Q9" s="132">
        <f t="shared" si="0"/>
        <v>29615.300000000003</v>
      </c>
      <c r="R9" s="133">
        <f t="shared" si="0"/>
        <v>515072.4000000001</v>
      </c>
      <c r="S9" s="131">
        <f>(P9/M9)*100</f>
        <v>23.275904931365492</v>
      </c>
      <c r="T9" s="132">
        <f>(Q9/N9)*100</f>
        <v>5.853463489798989</v>
      </c>
      <c r="U9" s="134">
        <f>(R9/O9)*100</f>
        <v>19.87462149955823</v>
      </c>
      <c r="V9" s="88">
        <f>P9/J9*100-100</f>
        <v>-24.389600385140895</v>
      </c>
      <c r="W9" s="43">
        <f>Q9/K9*100-100</f>
        <v>-48.89658111841412</v>
      </c>
      <c r="X9" s="43">
        <f>R9/L9*100-100</f>
        <v>-26.418480850922776</v>
      </c>
    </row>
    <row r="10" spans="1:25" s="71" customFormat="1" ht="36.75" customHeight="1" thickBot="1">
      <c r="A10" s="25"/>
      <c r="B10" s="258" t="s">
        <v>95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36"/>
      <c r="W10" s="236"/>
      <c r="X10" s="236"/>
      <c r="Y10" s="26"/>
    </row>
    <row r="11" spans="1:24" s="20" customFormat="1" ht="32.25" customHeight="1">
      <c r="A11" s="33">
        <v>10116</v>
      </c>
      <c r="B11" s="142" t="s">
        <v>28</v>
      </c>
      <c r="C11" s="202" t="s">
        <v>1</v>
      </c>
      <c r="D11" s="194" t="e">
        <f aca="true" t="shared" si="1" ref="D11:D23">SUM(E11+H11)</f>
        <v>#REF!</v>
      </c>
      <c r="E11" s="144" t="e">
        <f>SUM(#REF!)</f>
        <v>#REF!</v>
      </c>
      <c r="F11" s="144" t="e">
        <f>SUM(#REF!)</f>
        <v>#REF!</v>
      </c>
      <c r="G11" s="144" t="e">
        <f>SUM(#REF!)</f>
        <v>#REF!</v>
      </c>
      <c r="H11" s="144" t="e">
        <f>SUM(#REF!)</f>
        <v>#REF!</v>
      </c>
      <c r="I11" s="145">
        <v>27922.799</v>
      </c>
      <c r="J11" s="146">
        <v>48964.1</v>
      </c>
      <c r="K11" s="147">
        <v>2412.7</v>
      </c>
      <c r="L11" s="148">
        <f>J11+K11</f>
        <v>51376.799999999996</v>
      </c>
      <c r="M11" s="146">
        <v>237679</v>
      </c>
      <c r="N11" s="147">
        <v>4615.2</v>
      </c>
      <c r="O11" s="148">
        <f>M11+N11</f>
        <v>242294.2</v>
      </c>
      <c r="P11" s="146">
        <v>56147.8</v>
      </c>
      <c r="Q11" s="147">
        <v>526</v>
      </c>
      <c r="R11" s="148">
        <f aca="true" t="shared" si="2" ref="R11:R51">P11+Q11</f>
        <v>56673.8</v>
      </c>
      <c r="S11" s="146">
        <f>(P11/M11)*100</f>
        <v>23.62337438309653</v>
      </c>
      <c r="T11" s="147">
        <f>(Q11/N11)*100</f>
        <v>11.39712255156873</v>
      </c>
      <c r="U11" s="149">
        <f>(R11/O11)*100</f>
        <v>23.390489743460634</v>
      </c>
      <c r="V11" s="88">
        <f>P11/J11*100-100</f>
        <v>14.671361262639365</v>
      </c>
      <c r="W11" s="43">
        <f>Q11/K11*100-100</f>
        <v>-78.19869855348779</v>
      </c>
      <c r="X11" s="43">
        <f>R11/L11*100-100</f>
        <v>10.310101057286573</v>
      </c>
    </row>
    <row r="12" spans="1:24" s="20" customFormat="1" ht="85.5" customHeight="1">
      <c r="A12" s="33">
        <v>70000</v>
      </c>
      <c r="B12" s="217" t="s">
        <v>29</v>
      </c>
      <c r="C12" s="203" t="s">
        <v>83</v>
      </c>
      <c r="D12" s="195" t="e">
        <f t="shared" si="1"/>
        <v>#REF!</v>
      </c>
      <c r="E12" s="44" t="e">
        <f>SUM(#REF!+#REF!+#REF!+#REF!+#REF!+#REF!+#REF!+#REF!+#REF!+#REF!+#REF!+#REF!+#REF!)</f>
        <v>#REF!</v>
      </c>
      <c r="F12" s="45" t="e">
        <f>SUM(#REF!+#REF!+#REF!+#REF!+#REF!+#REF!+#REF!+#REF!+#REF!+#REF!+#REF!+#REF!+#REF!)</f>
        <v>#REF!</v>
      </c>
      <c r="G12" s="45" t="e">
        <f>SUM(#REF!+#REF!+#REF!+#REF!+#REF!+#REF!+#REF!+#REF!+#REF!+#REF!+#REF!+#REF!+#REF!)</f>
        <v>#REF!</v>
      </c>
      <c r="H12" s="45" t="e">
        <f>SUM(#REF!+#REF!+#REF!+#REF!+#REF!+#REF!+#REF!+#REF!+#REF!+#REF!+#REF!+#REF!+#REF!)</f>
        <v>#REF!</v>
      </c>
      <c r="I12" s="85">
        <v>197276.10109</v>
      </c>
      <c r="J12" s="89">
        <v>210142.5</v>
      </c>
      <c r="K12" s="43">
        <v>14442.7</v>
      </c>
      <c r="L12" s="85">
        <f>J12+K12</f>
        <v>224585.2</v>
      </c>
      <c r="M12" s="89">
        <v>986041.1</v>
      </c>
      <c r="N12" s="43">
        <v>85435.6</v>
      </c>
      <c r="O12" s="85">
        <f aca="true" t="shared" si="3" ref="O12:O51">M12+N12</f>
        <v>1071476.7</v>
      </c>
      <c r="P12" s="89">
        <v>225946.1</v>
      </c>
      <c r="Q12" s="43">
        <v>11215.2</v>
      </c>
      <c r="R12" s="85">
        <f t="shared" si="2"/>
        <v>237161.30000000002</v>
      </c>
      <c r="S12" s="89">
        <f aca="true" t="shared" si="4" ref="S12:S52">(P12/M12)*100</f>
        <v>22.91447080654143</v>
      </c>
      <c r="T12" s="43">
        <f aca="true" t="shared" si="5" ref="T12:T52">(Q12/N12)*100</f>
        <v>13.127080514445968</v>
      </c>
      <c r="U12" s="90">
        <f aca="true" t="shared" si="6" ref="U12:U52">(R12/O12)*100</f>
        <v>22.134060404673292</v>
      </c>
      <c r="V12" s="88">
        <f aca="true" t="shared" si="7" ref="V12:V51">P12/J12*100-100</f>
        <v>7.520420666928402</v>
      </c>
      <c r="W12" s="43">
        <f aca="true" t="shared" si="8" ref="W12:W51">Q12/K12*100-100</f>
        <v>-22.3469295907275</v>
      </c>
      <c r="X12" s="43">
        <f aca="true" t="shared" si="9" ref="X12:X51">R12/L12*100-100</f>
        <v>5.599701137920036</v>
      </c>
    </row>
    <row r="13" spans="1:24" s="2" customFormat="1" ht="24.75" customHeight="1" hidden="1">
      <c r="A13" s="32"/>
      <c r="B13" s="251"/>
      <c r="C13" s="204" t="s">
        <v>80</v>
      </c>
      <c r="D13" s="196"/>
      <c r="E13" s="47"/>
      <c r="F13" s="48"/>
      <c r="G13" s="48"/>
      <c r="H13" s="48"/>
      <c r="I13" s="77"/>
      <c r="J13" s="91"/>
      <c r="K13" s="42"/>
      <c r="L13" s="77">
        <f aca="true" t="shared" si="10" ref="L13:L24">J13+K13</f>
        <v>0</v>
      </c>
      <c r="M13" s="91"/>
      <c r="N13" s="42"/>
      <c r="O13" s="77">
        <f t="shared" si="3"/>
        <v>0</v>
      </c>
      <c r="P13" s="91"/>
      <c r="Q13" s="42"/>
      <c r="R13" s="77">
        <f t="shared" si="2"/>
        <v>0</v>
      </c>
      <c r="S13" s="89" t="e">
        <f t="shared" si="4"/>
        <v>#DIV/0!</v>
      </c>
      <c r="T13" s="43" t="e">
        <f t="shared" si="5"/>
        <v>#DIV/0!</v>
      </c>
      <c r="U13" s="90" t="e">
        <f t="shared" si="6"/>
        <v>#DIV/0!</v>
      </c>
      <c r="V13" s="78" t="e">
        <f t="shared" si="7"/>
        <v>#DIV/0!</v>
      </c>
      <c r="W13" s="42" t="e">
        <f t="shared" si="8"/>
        <v>#DIV/0!</v>
      </c>
      <c r="X13" s="42" t="e">
        <f t="shared" si="9"/>
        <v>#DIV/0!</v>
      </c>
    </row>
    <row r="14" spans="1:24" s="2" customFormat="1" ht="87" customHeight="1">
      <c r="A14" s="32"/>
      <c r="B14" s="218"/>
      <c r="C14" s="204" t="s">
        <v>100</v>
      </c>
      <c r="D14" s="196"/>
      <c r="E14" s="47"/>
      <c r="F14" s="48"/>
      <c r="G14" s="48"/>
      <c r="H14" s="48"/>
      <c r="I14" s="77"/>
      <c r="J14" s="91">
        <f>J12-8006.9</f>
        <v>202135.6</v>
      </c>
      <c r="K14" s="42">
        <f>K12-737.1</f>
        <v>13705.6</v>
      </c>
      <c r="L14" s="77">
        <f>J14+K14</f>
        <v>215841.2</v>
      </c>
      <c r="M14" s="208">
        <f>M12-M15</f>
        <v>946939.7999999999</v>
      </c>
      <c r="N14" s="42">
        <f>N12-N15</f>
        <v>82114</v>
      </c>
      <c r="O14" s="77">
        <f>M14+N14</f>
        <v>1029053.7999999999</v>
      </c>
      <c r="P14" s="208">
        <f>P12-P15</f>
        <v>216722.1</v>
      </c>
      <c r="Q14" s="42">
        <f>Q12-Q15</f>
        <v>10603.7</v>
      </c>
      <c r="R14" s="77">
        <f>R12-R15</f>
        <v>227325.80000000002</v>
      </c>
      <c r="S14" s="89">
        <f t="shared" si="4"/>
        <v>22.886576316678212</v>
      </c>
      <c r="T14" s="43">
        <f t="shared" si="5"/>
        <v>12.913388703509757</v>
      </c>
      <c r="U14" s="90">
        <f t="shared" si="6"/>
        <v>22.090759491874966</v>
      </c>
      <c r="V14" s="78">
        <f>P14/J14*100-100</f>
        <v>7.216195464826598</v>
      </c>
      <c r="W14" s="42">
        <f>Q14/K14*100-100</f>
        <v>-22.63235465795003</v>
      </c>
      <c r="X14" s="42">
        <f>R14/L14*100-100</f>
        <v>5.320856259138679</v>
      </c>
    </row>
    <row r="15" spans="1:24" s="38" customFormat="1" ht="56.25" customHeight="1">
      <c r="A15" s="37"/>
      <c r="B15" s="150" t="s">
        <v>81</v>
      </c>
      <c r="C15" s="205" t="s">
        <v>82</v>
      </c>
      <c r="D15" s="197"/>
      <c r="E15" s="49"/>
      <c r="F15" s="50"/>
      <c r="G15" s="50"/>
      <c r="H15" s="50"/>
      <c r="I15" s="86"/>
      <c r="J15" s="93">
        <v>8006.9</v>
      </c>
      <c r="K15" s="51">
        <v>737.1</v>
      </c>
      <c r="L15" s="86">
        <f t="shared" si="10"/>
        <v>8744</v>
      </c>
      <c r="M15" s="93">
        <v>39101.3</v>
      </c>
      <c r="N15" s="51">
        <v>3321.6</v>
      </c>
      <c r="O15" s="86">
        <f t="shared" si="3"/>
        <v>42422.9</v>
      </c>
      <c r="P15" s="93">
        <v>9224</v>
      </c>
      <c r="Q15" s="51">
        <v>611.5</v>
      </c>
      <c r="R15" s="86">
        <f t="shared" si="2"/>
        <v>9835.5</v>
      </c>
      <c r="S15" s="89">
        <f t="shared" si="4"/>
        <v>23.590008516340887</v>
      </c>
      <c r="T15" s="43">
        <f t="shared" si="5"/>
        <v>18.409802504816955</v>
      </c>
      <c r="U15" s="90">
        <f t="shared" si="6"/>
        <v>23.18441219247152</v>
      </c>
      <c r="V15" s="78">
        <f t="shared" si="7"/>
        <v>15.200639448475698</v>
      </c>
      <c r="W15" s="42">
        <f t="shared" si="8"/>
        <v>-17.039750373083706</v>
      </c>
      <c r="X15" s="42">
        <f t="shared" si="9"/>
        <v>12.48284537968894</v>
      </c>
    </row>
    <row r="16" spans="1:24" s="20" customFormat="1" ht="37.5" customHeight="1">
      <c r="A16" s="33">
        <v>80000</v>
      </c>
      <c r="B16" s="217" t="s">
        <v>30</v>
      </c>
      <c r="C16" s="203" t="s">
        <v>2</v>
      </c>
      <c r="D16" s="198" t="e">
        <f t="shared" si="1"/>
        <v>#REF!</v>
      </c>
      <c r="E16" s="40" t="e">
        <f>SUM(#REF!)</f>
        <v>#REF!</v>
      </c>
      <c r="F16" s="40" t="e">
        <f>SUM(#REF!)</f>
        <v>#REF!</v>
      </c>
      <c r="G16" s="40" t="e">
        <f>SUM(#REF!)</f>
        <v>#REF!</v>
      </c>
      <c r="H16" s="40" t="e">
        <f>SUM(#REF!)</f>
        <v>#REF!</v>
      </c>
      <c r="I16" s="84">
        <v>128808.022</v>
      </c>
      <c r="J16" s="89">
        <v>79366.2</v>
      </c>
      <c r="K16" s="43">
        <v>6926.8</v>
      </c>
      <c r="L16" s="85">
        <f t="shared" si="10"/>
        <v>86293</v>
      </c>
      <c r="M16" s="89">
        <v>242860.2</v>
      </c>
      <c r="N16" s="43">
        <v>71436.1</v>
      </c>
      <c r="O16" s="85">
        <f t="shared" si="3"/>
        <v>314296.30000000005</v>
      </c>
      <c r="P16" s="89">
        <v>88710.5</v>
      </c>
      <c r="Q16" s="43">
        <v>6124.3</v>
      </c>
      <c r="R16" s="85">
        <f t="shared" si="2"/>
        <v>94834.8</v>
      </c>
      <c r="S16" s="89">
        <f t="shared" si="4"/>
        <v>36.52739312575712</v>
      </c>
      <c r="T16" s="43">
        <f t="shared" si="5"/>
        <v>8.573116393532121</v>
      </c>
      <c r="U16" s="90">
        <f t="shared" si="6"/>
        <v>30.173692786074792</v>
      </c>
      <c r="V16" s="88">
        <f t="shared" si="7"/>
        <v>11.773651756037225</v>
      </c>
      <c r="W16" s="43">
        <f t="shared" si="8"/>
        <v>-11.585436276491308</v>
      </c>
      <c r="X16" s="43">
        <f t="shared" si="9"/>
        <v>9.898601277044492</v>
      </c>
    </row>
    <row r="17" spans="1:24" s="2" customFormat="1" ht="22.5" customHeight="1" hidden="1">
      <c r="A17" s="32"/>
      <c r="B17" s="218"/>
      <c r="C17" s="204" t="s">
        <v>80</v>
      </c>
      <c r="D17" s="199"/>
      <c r="E17" s="52"/>
      <c r="F17" s="52"/>
      <c r="G17" s="52"/>
      <c r="H17" s="52"/>
      <c r="I17" s="79"/>
      <c r="J17" s="91"/>
      <c r="K17" s="42"/>
      <c r="L17" s="77">
        <f t="shared" si="10"/>
        <v>0</v>
      </c>
      <c r="M17" s="91"/>
      <c r="N17" s="42"/>
      <c r="O17" s="77">
        <f t="shared" si="3"/>
        <v>0</v>
      </c>
      <c r="P17" s="91"/>
      <c r="Q17" s="42"/>
      <c r="R17" s="77">
        <f t="shared" si="2"/>
        <v>0</v>
      </c>
      <c r="S17" s="89" t="e">
        <f t="shared" si="4"/>
        <v>#DIV/0!</v>
      </c>
      <c r="T17" s="43" t="e">
        <f t="shared" si="5"/>
        <v>#DIV/0!</v>
      </c>
      <c r="U17" s="90" t="e">
        <f t="shared" si="6"/>
        <v>#DIV/0!</v>
      </c>
      <c r="V17" s="78" t="e">
        <f t="shared" si="7"/>
        <v>#DIV/0!</v>
      </c>
      <c r="W17" s="42" t="e">
        <f t="shared" si="8"/>
        <v>#DIV/0!</v>
      </c>
      <c r="X17" s="42" t="e">
        <f t="shared" si="9"/>
        <v>#DIV/0!</v>
      </c>
    </row>
    <row r="18" spans="1:24" s="20" customFormat="1" ht="50.25" customHeight="1">
      <c r="A18" s="33">
        <v>90000</v>
      </c>
      <c r="B18" s="217" t="s">
        <v>31</v>
      </c>
      <c r="C18" s="203" t="s">
        <v>3</v>
      </c>
      <c r="D18" s="75" t="e">
        <f t="shared" si="1"/>
        <v>#REF!</v>
      </c>
      <c r="E18" s="39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8" s="4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8" s="4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8" s="4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8" s="84">
        <v>143038.03754</v>
      </c>
      <c r="J18" s="43">
        <v>216140.3</v>
      </c>
      <c r="K18" s="43">
        <v>30.6</v>
      </c>
      <c r="L18" s="85">
        <f t="shared" si="10"/>
        <v>216170.9</v>
      </c>
      <c r="M18" s="89">
        <v>146708.6</v>
      </c>
      <c r="N18" s="43">
        <v>1287.6</v>
      </c>
      <c r="O18" s="85">
        <f t="shared" si="3"/>
        <v>147996.2</v>
      </c>
      <c r="P18" s="89">
        <v>28581.4</v>
      </c>
      <c r="Q18" s="43">
        <v>30.3</v>
      </c>
      <c r="R18" s="85">
        <f t="shared" si="2"/>
        <v>28611.7</v>
      </c>
      <c r="S18" s="89">
        <f t="shared" si="4"/>
        <v>19.48174817290875</v>
      </c>
      <c r="T18" s="43">
        <f t="shared" si="5"/>
        <v>2.3532152842497673</v>
      </c>
      <c r="U18" s="90">
        <f t="shared" si="6"/>
        <v>19.33272611053527</v>
      </c>
      <c r="V18" s="88">
        <f t="shared" si="7"/>
        <v>-86.77645954965362</v>
      </c>
      <c r="W18" s="43">
        <f t="shared" si="8"/>
        <v>-0.9803921568627487</v>
      </c>
      <c r="X18" s="43">
        <f t="shared" si="9"/>
        <v>-86.7643147158105</v>
      </c>
    </row>
    <row r="19" spans="1:24" s="2" customFormat="1" ht="24.75" customHeight="1" hidden="1">
      <c r="A19" s="32"/>
      <c r="B19" s="218"/>
      <c r="C19" s="204" t="s">
        <v>80</v>
      </c>
      <c r="D19" s="200"/>
      <c r="E19" s="53"/>
      <c r="F19" s="52"/>
      <c r="G19" s="52"/>
      <c r="H19" s="52"/>
      <c r="I19" s="79"/>
      <c r="J19" s="91"/>
      <c r="K19" s="42"/>
      <c r="L19" s="77">
        <f t="shared" si="10"/>
        <v>0</v>
      </c>
      <c r="M19" s="91"/>
      <c r="N19" s="42"/>
      <c r="O19" s="77">
        <f t="shared" si="3"/>
        <v>0</v>
      </c>
      <c r="P19" s="91"/>
      <c r="Q19" s="42"/>
      <c r="R19" s="77">
        <f t="shared" si="2"/>
        <v>0</v>
      </c>
      <c r="S19" s="89" t="e">
        <f t="shared" si="4"/>
        <v>#DIV/0!</v>
      </c>
      <c r="T19" s="43" t="e">
        <f t="shared" si="5"/>
        <v>#DIV/0!</v>
      </c>
      <c r="U19" s="90" t="e">
        <f t="shared" si="6"/>
        <v>#DIV/0!</v>
      </c>
      <c r="V19" s="78" t="e">
        <f t="shared" si="7"/>
        <v>#DIV/0!</v>
      </c>
      <c r="W19" s="42" t="e">
        <f t="shared" si="8"/>
        <v>#DIV/0!</v>
      </c>
      <c r="X19" s="42" t="e">
        <f t="shared" si="9"/>
        <v>#DIV/0!</v>
      </c>
    </row>
    <row r="20" spans="1:24" s="20" customFormat="1" ht="78" customHeight="1">
      <c r="A20" s="33">
        <v>110000</v>
      </c>
      <c r="B20" s="217" t="s">
        <v>32</v>
      </c>
      <c r="C20" s="203" t="s">
        <v>84</v>
      </c>
      <c r="D20" s="198" t="e">
        <f t="shared" si="1"/>
        <v>#REF!</v>
      </c>
      <c r="E20" s="40" t="e">
        <f>SUM(#REF!)</f>
        <v>#REF!</v>
      </c>
      <c r="F20" s="45" t="e">
        <f>SUM(#REF!)</f>
        <v>#REF!</v>
      </c>
      <c r="G20" s="45" t="e">
        <f>SUM(#REF!)</f>
        <v>#REF!</v>
      </c>
      <c r="H20" s="45" t="e">
        <f>SUM(#REF!)</f>
        <v>#REF!</v>
      </c>
      <c r="I20" s="85">
        <v>387</v>
      </c>
      <c r="J20" s="89">
        <v>5535.6</v>
      </c>
      <c r="K20" s="43">
        <v>75.7</v>
      </c>
      <c r="L20" s="85">
        <f t="shared" si="10"/>
        <v>5611.3</v>
      </c>
      <c r="M20" s="89">
        <v>32704.8</v>
      </c>
      <c r="N20" s="43">
        <v>623.5</v>
      </c>
      <c r="O20" s="85">
        <f t="shared" si="3"/>
        <v>33328.3</v>
      </c>
      <c r="P20" s="89">
        <v>6072.2</v>
      </c>
      <c r="Q20" s="43">
        <v>60.9</v>
      </c>
      <c r="R20" s="85">
        <f t="shared" si="2"/>
        <v>6133.099999999999</v>
      </c>
      <c r="S20" s="89">
        <f t="shared" si="4"/>
        <v>18.566693574031945</v>
      </c>
      <c r="T20" s="43">
        <f t="shared" si="5"/>
        <v>9.767441860465116</v>
      </c>
      <c r="U20" s="90">
        <f t="shared" si="6"/>
        <v>18.402078713885793</v>
      </c>
      <c r="V20" s="88">
        <f t="shared" si="7"/>
        <v>9.69361948117637</v>
      </c>
      <c r="W20" s="43">
        <f t="shared" si="8"/>
        <v>-19.550858652575968</v>
      </c>
      <c r="X20" s="43">
        <f t="shared" si="9"/>
        <v>9.299092901823087</v>
      </c>
    </row>
    <row r="21" spans="1:24" s="20" customFormat="1" ht="78" customHeight="1">
      <c r="A21" s="33"/>
      <c r="B21" s="218"/>
      <c r="C21" s="203" t="s">
        <v>101</v>
      </c>
      <c r="D21" s="198"/>
      <c r="E21" s="40"/>
      <c r="F21" s="45"/>
      <c r="G21" s="45"/>
      <c r="H21" s="45"/>
      <c r="I21" s="85"/>
      <c r="J21" s="89">
        <f>J20+J15</f>
        <v>13542.5</v>
      </c>
      <c r="K21" s="89">
        <f>K20+K15</f>
        <v>812.8000000000001</v>
      </c>
      <c r="L21" s="85">
        <f>J21+K21</f>
        <v>14355.3</v>
      </c>
      <c r="M21" s="207">
        <f aca="true" t="shared" si="11" ref="M21:R21">M20+M15</f>
        <v>71806.1</v>
      </c>
      <c r="N21" s="43">
        <f t="shared" si="11"/>
        <v>3945.1</v>
      </c>
      <c r="O21" s="85">
        <f t="shared" si="11"/>
        <v>75751.20000000001</v>
      </c>
      <c r="P21" s="207">
        <f t="shared" si="11"/>
        <v>15296.2</v>
      </c>
      <c r="Q21" s="43">
        <f t="shared" si="11"/>
        <v>672.4</v>
      </c>
      <c r="R21" s="85">
        <f t="shared" si="11"/>
        <v>15968.599999999999</v>
      </c>
      <c r="S21" s="89">
        <f t="shared" si="4"/>
        <v>21.30208993386356</v>
      </c>
      <c r="T21" s="43">
        <f t="shared" si="5"/>
        <v>17.04392791057261</v>
      </c>
      <c r="U21" s="90">
        <f t="shared" si="6"/>
        <v>21.080326120246276</v>
      </c>
      <c r="V21" s="88">
        <f>P21/J21*100-100</f>
        <v>12.949603101347606</v>
      </c>
      <c r="W21" s="43">
        <f>Q21/K21*100-100</f>
        <v>-17.273622047244103</v>
      </c>
      <c r="X21" s="43">
        <f>R21/L21*100-100</f>
        <v>11.23835795838471</v>
      </c>
    </row>
    <row r="22" spans="1:24" s="20" customFormat="1" ht="38.25" customHeight="1">
      <c r="A22" s="33">
        <v>130000</v>
      </c>
      <c r="B22" s="151" t="s">
        <v>33</v>
      </c>
      <c r="C22" s="203" t="s">
        <v>5</v>
      </c>
      <c r="D22" s="198" t="e">
        <f t="shared" si="1"/>
        <v>#REF!</v>
      </c>
      <c r="E22" s="40" t="e">
        <f>SUM(#REF!)</f>
        <v>#REF!</v>
      </c>
      <c r="F22" s="40" t="e">
        <f>SUM(#REF!)</f>
        <v>#REF!</v>
      </c>
      <c r="G22" s="40" t="e">
        <f>SUM(#REF!)</f>
        <v>#REF!</v>
      </c>
      <c r="H22" s="40" t="e">
        <f>SUM(#REF!)</f>
        <v>#REF!</v>
      </c>
      <c r="I22" s="84">
        <v>6079.284</v>
      </c>
      <c r="J22" s="89">
        <v>7772.1</v>
      </c>
      <c r="K22" s="43">
        <v>46.6</v>
      </c>
      <c r="L22" s="85">
        <f t="shared" si="10"/>
        <v>7818.700000000001</v>
      </c>
      <c r="M22" s="89">
        <v>46652.4</v>
      </c>
      <c r="N22" s="43">
        <v>2700.6</v>
      </c>
      <c r="O22" s="85">
        <f t="shared" si="3"/>
        <v>49353</v>
      </c>
      <c r="P22" s="89">
        <v>9749.6</v>
      </c>
      <c r="Q22" s="43">
        <v>78.8</v>
      </c>
      <c r="R22" s="85">
        <f t="shared" si="2"/>
        <v>9828.4</v>
      </c>
      <c r="S22" s="89">
        <f t="shared" si="4"/>
        <v>20.898388936046164</v>
      </c>
      <c r="T22" s="43">
        <f t="shared" si="5"/>
        <v>2.9178701029400878</v>
      </c>
      <c r="U22" s="90">
        <f t="shared" si="6"/>
        <v>19.914493546491602</v>
      </c>
      <c r="V22" s="88">
        <f t="shared" si="7"/>
        <v>25.443573808880473</v>
      </c>
      <c r="W22" s="43">
        <f t="shared" si="8"/>
        <v>69.09871244635193</v>
      </c>
      <c r="X22" s="43">
        <f t="shared" si="9"/>
        <v>25.703761494877654</v>
      </c>
    </row>
    <row r="23" spans="1:24" s="20" customFormat="1" ht="66.75" customHeight="1">
      <c r="A23" s="33">
        <v>100000</v>
      </c>
      <c r="B23" s="217" t="s">
        <v>34</v>
      </c>
      <c r="C23" s="203" t="s">
        <v>4</v>
      </c>
      <c r="D23" s="198" t="e">
        <f t="shared" si="1"/>
        <v>#REF!</v>
      </c>
      <c r="E23" s="40" t="e">
        <f>SUM(#REF!+#REF!+#REF!+#REF!+#REF!+#REF!)</f>
        <v>#REF!</v>
      </c>
      <c r="F23" s="45" t="e">
        <f>SUM(#REF!+#REF!+#REF!+#REF!+#REF!+#REF!)</f>
        <v>#REF!</v>
      </c>
      <c r="G23" s="39" t="e">
        <f>SUM(#REF!+#REF!+#REF!+#REF!+#REF!+#REF!)</f>
        <v>#REF!</v>
      </c>
      <c r="H23" s="40" t="e">
        <f>SUM(#REF!+#REF!+#REF!+#REF!+#REF!+#REF!)</f>
        <v>#REF!</v>
      </c>
      <c r="I23" s="84">
        <v>42921.254</v>
      </c>
      <c r="J23" s="89">
        <v>42368.6</v>
      </c>
      <c r="K23" s="43">
        <v>7947.2</v>
      </c>
      <c r="L23" s="85">
        <f t="shared" si="10"/>
        <v>50315.799999999996</v>
      </c>
      <c r="M23" s="89">
        <v>239600.8</v>
      </c>
      <c r="N23" s="43">
        <v>80004.3</v>
      </c>
      <c r="O23" s="85">
        <f t="shared" si="3"/>
        <v>319605.1</v>
      </c>
      <c r="P23" s="89">
        <v>38927.3</v>
      </c>
      <c r="Q23" s="43">
        <v>5933.5</v>
      </c>
      <c r="R23" s="85">
        <f t="shared" si="2"/>
        <v>44860.8</v>
      </c>
      <c r="S23" s="89">
        <f t="shared" si="4"/>
        <v>16.246732064333678</v>
      </c>
      <c r="T23" s="43">
        <f t="shared" si="5"/>
        <v>7.416476364395414</v>
      </c>
      <c r="U23" s="90">
        <f t="shared" si="6"/>
        <v>14.036321698245743</v>
      </c>
      <c r="V23" s="88">
        <f t="shared" si="7"/>
        <v>-8.122288676047816</v>
      </c>
      <c r="W23" s="43">
        <f t="shared" si="8"/>
        <v>-25.33848399436279</v>
      </c>
      <c r="X23" s="43">
        <f t="shared" si="9"/>
        <v>-10.841524928551266</v>
      </c>
    </row>
    <row r="24" spans="1:24" s="2" customFormat="1" ht="26.25" customHeight="1" hidden="1">
      <c r="A24" s="32"/>
      <c r="B24" s="218"/>
      <c r="C24" s="204" t="s">
        <v>80</v>
      </c>
      <c r="D24" s="199"/>
      <c r="E24" s="52"/>
      <c r="F24" s="48"/>
      <c r="G24" s="53"/>
      <c r="H24" s="52"/>
      <c r="I24" s="79"/>
      <c r="J24" s="91"/>
      <c r="K24" s="42"/>
      <c r="L24" s="77">
        <f t="shared" si="10"/>
        <v>0</v>
      </c>
      <c r="M24" s="91"/>
      <c r="N24" s="42"/>
      <c r="O24" s="77">
        <f t="shared" si="3"/>
        <v>0</v>
      </c>
      <c r="P24" s="91"/>
      <c r="Q24" s="42"/>
      <c r="R24" s="77">
        <f t="shared" si="2"/>
        <v>0</v>
      </c>
      <c r="S24" s="89" t="e">
        <f t="shared" si="4"/>
        <v>#DIV/0!</v>
      </c>
      <c r="T24" s="43" t="e">
        <f t="shared" si="5"/>
        <v>#DIV/0!</v>
      </c>
      <c r="U24" s="90" t="e">
        <f t="shared" si="6"/>
        <v>#DIV/0!</v>
      </c>
      <c r="V24" s="78" t="e">
        <f t="shared" si="7"/>
        <v>#DIV/0!</v>
      </c>
      <c r="W24" s="42" t="e">
        <f t="shared" si="8"/>
        <v>#DIV/0!</v>
      </c>
      <c r="X24" s="42" t="e">
        <f t="shared" si="9"/>
        <v>#DIV/0!</v>
      </c>
    </row>
    <row r="25" spans="1:24" s="20" customFormat="1" ht="44.25" customHeight="1">
      <c r="A25" s="33"/>
      <c r="B25" s="217" t="s">
        <v>44</v>
      </c>
      <c r="C25" s="203" t="s">
        <v>45</v>
      </c>
      <c r="D25" s="198"/>
      <c r="E25" s="40"/>
      <c r="F25" s="45"/>
      <c r="G25" s="45"/>
      <c r="H25" s="45"/>
      <c r="I25" s="85"/>
      <c r="J25" s="89">
        <f aca="true" t="shared" si="12" ref="J25:R25">J27+J28+J30+J32+J33+J34</f>
        <v>3212.1</v>
      </c>
      <c r="K25" s="43">
        <f t="shared" si="12"/>
        <v>26173.6</v>
      </c>
      <c r="L25" s="85">
        <f t="shared" si="12"/>
        <v>29385.7</v>
      </c>
      <c r="M25" s="89">
        <f>M27+M28+M30+M32+M33+M34</f>
        <v>32749.7</v>
      </c>
      <c r="N25" s="43">
        <f>N27+N28+N30+N32+N33+N34</f>
        <v>244485.40000000002</v>
      </c>
      <c r="O25" s="85">
        <f>O27+O28+O30+O32+O33+O34</f>
        <v>277235.10000000003</v>
      </c>
      <c r="P25" s="89">
        <f t="shared" si="12"/>
        <v>3356.1</v>
      </c>
      <c r="Q25" s="43">
        <f t="shared" si="12"/>
        <v>5921.4</v>
      </c>
      <c r="R25" s="85">
        <f t="shared" si="12"/>
        <v>9277.5</v>
      </c>
      <c r="S25" s="89">
        <f t="shared" si="4"/>
        <v>10.24772746009887</v>
      </c>
      <c r="T25" s="43">
        <f t="shared" si="5"/>
        <v>2.4219851164936634</v>
      </c>
      <c r="U25" s="90">
        <f t="shared" si="6"/>
        <v>3.3464377346158543</v>
      </c>
      <c r="V25" s="88">
        <f t="shared" si="7"/>
        <v>4.483048472961613</v>
      </c>
      <c r="W25" s="43">
        <f t="shared" si="8"/>
        <v>-77.37644038267567</v>
      </c>
      <c r="X25" s="43">
        <f t="shared" si="9"/>
        <v>-68.42852135562535</v>
      </c>
    </row>
    <row r="26" spans="1:24" s="20" customFormat="1" ht="11.25" customHeight="1" hidden="1">
      <c r="A26" s="33"/>
      <c r="B26" s="218"/>
      <c r="C26" s="204" t="s">
        <v>80</v>
      </c>
      <c r="D26" s="199"/>
      <c r="E26" s="52"/>
      <c r="F26" s="48"/>
      <c r="G26" s="48"/>
      <c r="H26" s="48"/>
      <c r="I26" s="77"/>
      <c r="J26" s="91">
        <f>J29+J31</f>
        <v>0</v>
      </c>
      <c r="K26" s="42">
        <f aca="true" t="shared" si="13" ref="K26:R26">K29+K31</f>
        <v>0</v>
      </c>
      <c r="L26" s="77">
        <f t="shared" si="13"/>
        <v>0</v>
      </c>
      <c r="M26" s="98">
        <f t="shared" si="13"/>
        <v>0</v>
      </c>
      <c r="N26" s="54">
        <f t="shared" si="13"/>
        <v>0</v>
      </c>
      <c r="O26" s="103">
        <f t="shared" si="13"/>
        <v>0</v>
      </c>
      <c r="P26" s="91">
        <f t="shared" si="13"/>
        <v>0</v>
      </c>
      <c r="Q26" s="42">
        <f t="shared" si="13"/>
        <v>0</v>
      </c>
      <c r="R26" s="77">
        <f t="shared" si="13"/>
        <v>0</v>
      </c>
      <c r="S26" s="89" t="e">
        <f t="shared" si="4"/>
        <v>#DIV/0!</v>
      </c>
      <c r="T26" s="43" t="e">
        <f t="shared" si="5"/>
        <v>#DIV/0!</v>
      </c>
      <c r="U26" s="90" t="e">
        <f t="shared" si="6"/>
        <v>#DIV/0!</v>
      </c>
      <c r="V26" s="78" t="e">
        <f t="shared" si="7"/>
        <v>#DIV/0!</v>
      </c>
      <c r="W26" s="42" t="e">
        <f t="shared" si="8"/>
        <v>#DIV/0!</v>
      </c>
      <c r="X26" s="42" t="e">
        <f t="shared" si="9"/>
        <v>#DIV/0!</v>
      </c>
    </row>
    <row r="27" spans="1:24" s="2" customFormat="1" ht="84.75" customHeight="1">
      <c r="A27" s="32"/>
      <c r="B27" s="152" t="s">
        <v>46</v>
      </c>
      <c r="C27" s="204" t="s">
        <v>47</v>
      </c>
      <c r="D27" s="199"/>
      <c r="E27" s="52"/>
      <c r="F27" s="48"/>
      <c r="G27" s="48"/>
      <c r="H27" s="48"/>
      <c r="I27" s="77"/>
      <c r="J27" s="91">
        <v>4.5</v>
      </c>
      <c r="K27" s="42"/>
      <c r="L27" s="77">
        <f aca="true" t="shared" si="14" ref="L27:L34">J27+K27</f>
        <v>4.5</v>
      </c>
      <c r="M27" s="91">
        <v>700</v>
      </c>
      <c r="N27" s="42"/>
      <c r="O27" s="77">
        <f t="shared" si="3"/>
        <v>700</v>
      </c>
      <c r="P27" s="91"/>
      <c r="Q27" s="42"/>
      <c r="R27" s="77">
        <f t="shared" si="2"/>
        <v>0</v>
      </c>
      <c r="S27" s="89">
        <f t="shared" si="4"/>
        <v>0</v>
      </c>
      <c r="T27" s="43"/>
      <c r="U27" s="90">
        <f t="shared" si="6"/>
        <v>0</v>
      </c>
      <c r="V27" s="78">
        <f t="shared" si="7"/>
        <v>-100</v>
      </c>
      <c r="W27" s="42"/>
      <c r="X27" s="42">
        <f t="shared" si="9"/>
        <v>-100</v>
      </c>
    </row>
    <row r="28" spans="1:24" s="2" customFormat="1" ht="48.75" customHeight="1">
      <c r="A28" s="32"/>
      <c r="B28" s="224" t="s">
        <v>35</v>
      </c>
      <c r="C28" s="204" t="s">
        <v>48</v>
      </c>
      <c r="D28" s="199"/>
      <c r="E28" s="52"/>
      <c r="F28" s="48"/>
      <c r="G28" s="48"/>
      <c r="H28" s="48"/>
      <c r="I28" s="77"/>
      <c r="J28" s="91">
        <v>80</v>
      </c>
      <c r="K28" s="42">
        <v>25221</v>
      </c>
      <c r="L28" s="77">
        <f t="shared" si="14"/>
        <v>25301</v>
      </c>
      <c r="M28" s="91"/>
      <c r="N28" s="42">
        <v>84511.2</v>
      </c>
      <c r="O28" s="77">
        <f t="shared" si="3"/>
        <v>84511.2</v>
      </c>
      <c r="P28" s="91"/>
      <c r="Q28" s="42">
        <v>4675.5</v>
      </c>
      <c r="R28" s="77">
        <f t="shared" si="2"/>
        <v>4675.5</v>
      </c>
      <c r="S28" s="89"/>
      <c r="T28" s="43">
        <f t="shared" si="5"/>
        <v>5.532402805781956</v>
      </c>
      <c r="U28" s="90">
        <f t="shared" si="6"/>
        <v>5.532402805781956</v>
      </c>
      <c r="V28" s="78">
        <f t="shared" si="7"/>
        <v>-100</v>
      </c>
      <c r="W28" s="42">
        <f t="shared" si="8"/>
        <v>-81.46187700725585</v>
      </c>
      <c r="X28" s="42">
        <f t="shared" si="9"/>
        <v>-81.52049326113593</v>
      </c>
    </row>
    <row r="29" spans="1:24" s="2" customFormat="1" ht="7.5" customHeight="1" hidden="1">
      <c r="A29" s="32"/>
      <c r="B29" s="225"/>
      <c r="C29" s="204" t="s">
        <v>80</v>
      </c>
      <c r="D29" s="199"/>
      <c r="E29" s="52"/>
      <c r="F29" s="48"/>
      <c r="G29" s="48"/>
      <c r="H29" s="48"/>
      <c r="I29" s="77"/>
      <c r="J29" s="91"/>
      <c r="K29" s="42"/>
      <c r="L29" s="77">
        <f t="shared" si="14"/>
        <v>0</v>
      </c>
      <c r="M29" s="98"/>
      <c r="N29" s="54"/>
      <c r="O29" s="103">
        <f t="shared" si="3"/>
        <v>0</v>
      </c>
      <c r="P29" s="91"/>
      <c r="Q29" s="42"/>
      <c r="R29" s="77">
        <f t="shared" si="2"/>
        <v>0</v>
      </c>
      <c r="S29" s="89" t="e">
        <f t="shared" si="4"/>
        <v>#DIV/0!</v>
      </c>
      <c r="T29" s="43" t="e">
        <f t="shared" si="5"/>
        <v>#DIV/0!</v>
      </c>
      <c r="U29" s="90" t="e">
        <f t="shared" si="6"/>
        <v>#DIV/0!</v>
      </c>
      <c r="V29" s="78" t="e">
        <f t="shared" si="7"/>
        <v>#DIV/0!</v>
      </c>
      <c r="W29" s="42" t="e">
        <f t="shared" si="8"/>
        <v>#DIV/0!</v>
      </c>
      <c r="X29" s="42" t="e">
        <f t="shared" si="9"/>
        <v>#DIV/0!</v>
      </c>
    </row>
    <row r="30" spans="1:24" s="2" customFormat="1" ht="78.75">
      <c r="A30" s="32"/>
      <c r="B30" s="224" t="s">
        <v>36</v>
      </c>
      <c r="C30" s="204" t="s">
        <v>49</v>
      </c>
      <c r="D30" s="199"/>
      <c r="E30" s="52"/>
      <c r="F30" s="48"/>
      <c r="G30" s="48"/>
      <c r="H30" s="48"/>
      <c r="I30" s="77"/>
      <c r="J30" s="91">
        <v>2000</v>
      </c>
      <c r="K30" s="42"/>
      <c r="L30" s="77">
        <f t="shared" si="14"/>
        <v>2000</v>
      </c>
      <c r="M30" s="91">
        <v>10000</v>
      </c>
      <c r="N30" s="42"/>
      <c r="O30" s="77">
        <f t="shared" si="3"/>
        <v>10000</v>
      </c>
      <c r="P30" s="91">
        <v>1606.7</v>
      </c>
      <c r="Q30" s="42"/>
      <c r="R30" s="77">
        <f t="shared" si="2"/>
        <v>1606.7</v>
      </c>
      <c r="S30" s="89">
        <f t="shared" si="4"/>
        <v>16.067</v>
      </c>
      <c r="T30" s="43"/>
      <c r="U30" s="90">
        <f t="shared" si="6"/>
        <v>16.067</v>
      </c>
      <c r="V30" s="78">
        <f t="shared" si="7"/>
        <v>-19.664999999999992</v>
      </c>
      <c r="W30" s="42" t="e">
        <f t="shared" si="8"/>
        <v>#DIV/0!</v>
      </c>
      <c r="X30" s="42">
        <f t="shared" si="9"/>
        <v>-19.664999999999992</v>
      </c>
    </row>
    <row r="31" spans="1:24" s="2" customFormat="1" ht="21.75" customHeight="1" hidden="1">
      <c r="A31" s="32"/>
      <c r="B31" s="225"/>
      <c r="C31" s="204" t="s">
        <v>80</v>
      </c>
      <c r="D31" s="199"/>
      <c r="E31" s="52"/>
      <c r="F31" s="48"/>
      <c r="G31" s="48"/>
      <c r="H31" s="48"/>
      <c r="I31" s="77"/>
      <c r="J31" s="91"/>
      <c r="K31" s="42"/>
      <c r="L31" s="77">
        <f t="shared" si="14"/>
        <v>0</v>
      </c>
      <c r="M31" s="91"/>
      <c r="N31" s="42"/>
      <c r="O31" s="77">
        <f t="shared" si="3"/>
        <v>0</v>
      </c>
      <c r="P31" s="91"/>
      <c r="Q31" s="42"/>
      <c r="R31" s="77">
        <f t="shared" si="2"/>
        <v>0</v>
      </c>
      <c r="S31" s="89" t="e">
        <f t="shared" si="4"/>
        <v>#DIV/0!</v>
      </c>
      <c r="T31" s="43" t="e">
        <f t="shared" si="5"/>
        <v>#DIV/0!</v>
      </c>
      <c r="U31" s="90" t="e">
        <f t="shared" si="6"/>
        <v>#DIV/0!</v>
      </c>
      <c r="V31" s="78" t="e">
        <f t="shared" si="7"/>
        <v>#DIV/0!</v>
      </c>
      <c r="W31" s="42" t="e">
        <f t="shared" si="8"/>
        <v>#DIV/0!</v>
      </c>
      <c r="X31" s="42" t="e">
        <f t="shared" si="9"/>
        <v>#DIV/0!</v>
      </c>
    </row>
    <row r="32" spans="1:24" s="2" customFormat="1" ht="52.5">
      <c r="A32" s="32"/>
      <c r="B32" s="152" t="s">
        <v>50</v>
      </c>
      <c r="C32" s="204" t="s">
        <v>51</v>
      </c>
      <c r="D32" s="199"/>
      <c r="E32" s="52"/>
      <c r="F32" s="48"/>
      <c r="G32" s="48"/>
      <c r="H32" s="48"/>
      <c r="I32" s="77"/>
      <c r="J32" s="91">
        <v>661.5</v>
      </c>
      <c r="K32" s="42"/>
      <c r="L32" s="77">
        <f t="shared" si="14"/>
        <v>661.5</v>
      </c>
      <c r="M32" s="91">
        <v>13450</v>
      </c>
      <c r="N32" s="42">
        <v>6050</v>
      </c>
      <c r="O32" s="77">
        <f>M32+N32</f>
        <v>19500</v>
      </c>
      <c r="P32" s="91">
        <v>1129</v>
      </c>
      <c r="Q32" s="42"/>
      <c r="R32" s="77">
        <f t="shared" si="2"/>
        <v>1129</v>
      </c>
      <c r="S32" s="89">
        <f t="shared" si="4"/>
        <v>8.394052044609666</v>
      </c>
      <c r="T32" s="43">
        <f t="shared" si="5"/>
        <v>0</v>
      </c>
      <c r="U32" s="90">
        <f t="shared" si="6"/>
        <v>5.7897435897435905</v>
      </c>
      <c r="V32" s="78">
        <f t="shared" si="7"/>
        <v>70.67271352985637</v>
      </c>
      <c r="W32" s="42" t="e">
        <f t="shared" si="8"/>
        <v>#DIV/0!</v>
      </c>
      <c r="X32" s="42">
        <f t="shared" si="9"/>
        <v>70.67271352985637</v>
      </c>
    </row>
    <row r="33" spans="1:24" s="2" customFormat="1" ht="78.75">
      <c r="A33" s="32"/>
      <c r="B33" s="152" t="s">
        <v>37</v>
      </c>
      <c r="C33" s="204" t="s">
        <v>52</v>
      </c>
      <c r="D33" s="199"/>
      <c r="E33" s="52"/>
      <c r="F33" s="48"/>
      <c r="G33" s="48"/>
      <c r="H33" s="48"/>
      <c r="I33" s="77"/>
      <c r="J33" s="91">
        <v>466.1</v>
      </c>
      <c r="K33" s="42">
        <v>952.6</v>
      </c>
      <c r="L33" s="77">
        <f t="shared" si="14"/>
        <v>1418.7</v>
      </c>
      <c r="M33" s="91">
        <v>8599.7</v>
      </c>
      <c r="N33" s="42">
        <v>153039.2</v>
      </c>
      <c r="O33" s="77">
        <f t="shared" si="3"/>
        <v>161638.90000000002</v>
      </c>
      <c r="P33" s="91">
        <v>620.4</v>
      </c>
      <c r="Q33" s="42">
        <v>1245.9</v>
      </c>
      <c r="R33" s="77">
        <f t="shared" si="2"/>
        <v>1866.3000000000002</v>
      </c>
      <c r="S33" s="89">
        <f t="shared" si="4"/>
        <v>7.214205146691163</v>
      </c>
      <c r="T33" s="43">
        <f t="shared" si="5"/>
        <v>0.8141051443028976</v>
      </c>
      <c r="U33" s="90">
        <f t="shared" si="6"/>
        <v>1.1546106784938526</v>
      </c>
      <c r="V33" s="78">
        <f t="shared" si="7"/>
        <v>33.10448401630549</v>
      </c>
      <c r="W33" s="42">
        <f t="shared" si="8"/>
        <v>30.789418433760233</v>
      </c>
      <c r="X33" s="42">
        <f t="shared" si="9"/>
        <v>31.550010573059865</v>
      </c>
    </row>
    <row r="34" spans="1:24" s="2" customFormat="1" ht="160.5" customHeight="1">
      <c r="A34" s="32"/>
      <c r="B34" s="152" t="s">
        <v>76</v>
      </c>
      <c r="C34" s="204" t="s">
        <v>79</v>
      </c>
      <c r="D34" s="199"/>
      <c r="E34" s="52"/>
      <c r="F34" s="48"/>
      <c r="G34" s="48"/>
      <c r="H34" s="48"/>
      <c r="I34" s="77"/>
      <c r="J34" s="91">
        <v>0</v>
      </c>
      <c r="K34" s="42">
        <v>0</v>
      </c>
      <c r="L34" s="77">
        <f t="shared" si="14"/>
        <v>0</v>
      </c>
      <c r="M34" s="91"/>
      <c r="N34" s="42">
        <v>885</v>
      </c>
      <c r="O34" s="77">
        <f t="shared" si="3"/>
        <v>885</v>
      </c>
      <c r="P34" s="91"/>
      <c r="Q34" s="42"/>
      <c r="R34" s="77">
        <f t="shared" si="2"/>
        <v>0</v>
      </c>
      <c r="S34" s="89"/>
      <c r="T34" s="43">
        <f t="shared" si="5"/>
        <v>0</v>
      </c>
      <c r="U34" s="90">
        <f t="shared" si="6"/>
        <v>0</v>
      </c>
      <c r="V34" s="78"/>
      <c r="W34" s="42"/>
      <c r="X34" s="42"/>
    </row>
    <row r="35" spans="1:24" s="20" customFormat="1" ht="45.75" customHeight="1">
      <c r="A35" s="33"/>
      <c r="B35" s="217" t="s">
        <v>38</v>
      </c>
      <c r="C35" s="203" t="s">
        <v>53</v>
      </c>
      <c r="D35" s="198"/>
      <c r="E35" s="40"/>
      <c r="F35" s="45"/>
      <c r="G35" s="45"/>
      <c r="H35" s="45"/>
      <c r="I35" s="85"/>
      <c r="J35" s="89">
        <f aca="true" t="shared" si="15" ref="J35:R35">J37+J38+J39+J40+J41+J43+J44</f>
        <v>574.5</v>
      </c>
      <c r="K35" s="43">
        <f t="shared" si="15"/>
        <v>325.7</v>
      </c>
      <c r="L35" s="85">
        <f t="shared" si="15"/>
        <v>900.2</v>
      </c>
      <c r="M35" s="89">
        <f t="shared" si="15"/>
        <v>11027.6</v>
      </c>
      <c r="N35" s="43">
        <f t="shared" si="15"/>
        <v>8524.6</v>
      </c>
      <c r="O35" s="85">
        <f t="shared" si="15"/>
        <v>19552.199999999997</v>
      </c>
      <c r="P35" s="89">
        <f t="shared" si="15"/>
        <v>611.2</v>
      </c>
      <c r="Q35" s="43">
        <f t="shared" si="15"/>
        <v>143</v>
      </c>
      <c r="R35" s="85">
        <f t="shared" si="15"/>
        <v>754.2</v>
      </c>
      <c r="S35" s="89">
        <f t="shared" si="4"/>
        <v>5.542457107620879</v>
      </c>
      <c r="T35" s="43">
        <f t="shared" si="5"/>
        <v>1.6774980644253101</v>
      </c>
      <c r="U35" s="90">
        <f t="shared" si="6"/>
        <v>3.8573664344677336</v>
      </c>
      <c r="V35" s="88">
        <f t="shared" si="7"/>
        <v>6.388163620539601</v>
      </c>
      <c r="W35" s="43">
        <f t="shared" si="8"/>
        <v>-56.09456555112066</v>
      </c>
      <c r="X35" s="43">
        <f t="shared" si="9"/>
        <v>-16.21861808487003</v>
      </c>
    </row>
    <row r="36" spans="1:24" s="20" customFormat="1" ht="24.75" customHeight="1" hidden="1">
      <c r="A36" s="33"/>
      <c r="B36" s="218"/>
      <c r="C36" s="204" t="s">
        <v>80</v>
      </c>
      <c r="D36" s="199"/>
      <c r="E36" s="52"/>
      <c r="F36" s="48"/>
      <c r="G36" s="48"/>
      <c r="H36" s="48"/>
      <c r="I36" s="77"/>
      <c r="J36" s="91"/>
      <c r="K36" s="42"/>
      <c r="L36" s="77">
        <f>L42</f>
        <v>0</v>
      </c>
      <c r="M36" s="98"/>
      <c r="N36" s="54"/>
      <c r="O36" s="103">
        <f t="shared" si="3"/>
        <v>0</v>
      </c>
      <c r="P36" s="91"/>
      <c r="Q36" s="42"/>
      <c r="R36" s="77">
        <f t="shared" si="2"/>
        <v>0</v>
      </c>
      <c r="S36" s="89" t="e">
        <f t="shared" si="4"/>
        <v>#DIV/0!</v>
      </c>
      <c r="T36" s="43" t="e">
        <f t="shared" si="5"/>
        <v>#DIV/0!</v>
      </c>
      <c r="U36" s="90" t="e">
        <f t="shared" si="6"/>
        <v>#DIV/0!</v>
      </c>
      <c r="V36" s="78" t="e">
        <f t="shared" si="7"/>
        <v>#DIV/0!</v>
      </c>
      <c r="W36" s="42" t="e">
        <f t="shared" si="8"/>
        <v>#DIV/0!</v>
      </c>
      <c r="X36" s="42" t="e">
        <f t="shared" si="9"/>
        <v>#DIV/0!</v>
      </c>
    </row>
    <row r="37" spans="1:24" s="2" customFormat="1" ht="108.75" customHeight="1">
      <c r="A37" s="32"/>
      <c r="B37" s="152" t="s">
        <v>54</v>
      </c>
      <c r="C37" s="204" t="s">
        <v>62</v>
      </c>
      <c r="D37" s="199"/>
      <c r="E37" s="52"/>
      <c r="F37" s="48"/>
      <c r="G37" s="48"/>
      <c r="H37" s="48"/>
      <c r="I37" s="77"/>
      <c r="J37" s="91">
        <v>450</v>
      </c>
      <c r="K37" s="42">
        <v>103.5</v>
      </c>
      <c r="L37" s="77">
        <f aca="true" t="shared" si="16" ref="L37:L44">J37+K37</f>
        <v>553.5</v>
      </c>
      <c r="M37" s="91">
        <v>2314.8</v>
      </c>
      <c r="N37" s="42">
        <v>2165.1</v>
      </c>
      <c r="O37" s="77">
        <f t="shared" si="3"/>
        <v>4479.9</v>
      </c>
      <c r="P37" s="91">
        <v>515.7</v>
      </c>
      <c r="Q37" s="42"/>
      <c r="R37" s="77">
        <f t="shared" si="2"/>
        <v>515.7</v>
      </c>
      <c r="S37" s="89">
        <f t="shared" si="4"/>
        <v>22.278382581648522</v>
      </c>
      <c r="T37" s="43">
        <f t="shared" si="5"/>
        <v>0</v>
      </c>
      <c r="U37" s="90">
        <f t="shared" si="6"/>
        <v>11.511417665572894</v>
      </c>
      <c r="V37" s="78">
        <f t="shared" si="7"/>
        <v>14.600000000000009</v>
      </c>
      <c r="W37" s="42">
        <f t="shared" si="8"/>
        <v>-100</v>
      </c>
      <c r="X37" s="42">
        <f t="shared" si="9"/>
        <v>-6.829268292682926</v>
      </c>
    </row>
    <row r="38" spans="1:24" s="2" customFormat="1" ht="52.5" customHeight="1">
      <c r="A38" s="32"/>
      <c r="B38" s="152" t="s">
        <v>55</v>
      </c>
      <c r="C38" s="204" t="s">
        <v>63</v>
      </c>
      <c r="D38" s="199"/>
      <c r="E38" s="52"/>
      <c r="F38" s="48"/>
      <c r="G38" s="48"/>
      <c r="H38" s="48"/>
      <c r="I38" s="77"/>
      <c r="J38" s="91">
        <v>92.2</v>
      </c>
      <c r="K38" s="42"/>
      <c r="L38" s="77">
        <f t="shared" si="16"/>
        <v>92.2</v>
      </c>
      <c r="M38" s="91">
        <v>683.4</v>
      </c>
      <c r="N38" s="42"/>
      <c r="O38" s="77">
        <f t="shared" si="3"/>
        <v>683.4</v>
      </c>
      <c r="P38" s="91">
        <v>81.5</v>
      </c>
      <c r="Q38" s="42"/>
      <c r="R38" s="77">
        <f t="shared" si="2"/>
        <v>81.5</v>
      </c>
      <c r="S38" s="89">
        <f t="shared" si="4"/>
        <v>11.925665788703542</v>
      </c>
      <c r="T38" s="43"/>
      <c r="U38" s="90">
        <f t="shared" si="6"/>
        <v>11.925665788703542</v>
      </c>
      <c r="V38" s="78">
        <f t="shared" si="7"/>
        <v>-11.605206073752711</v>
      </c>
      <c r="W38" s="42"/>
      <c r="X38" s="42">
        <f t="shared" si="9"/>
        <v>-11.605206073752711</v>
      </c>
    </row>
    <row r="39" spans="1:24" s="2" customFormat="1" ht="52.5">
      <c r="A39" s="32"/>
      <c r="B39" s="152" t="s">
        <v>56</v>
      </c>
      <c r="C39" s="204" t="s">
        <v>64</v>
      </c>
      <c r="D39" s="199"/>
      <c r="E39" s="52"/>
      <c r="F39" s="48"/>
      <c r="G39" s="48"/>
      <c r="H39" s="48"/>
      <c r="I39" s="77"/>
      <c r="J39" s="91"/>
      <c r="K39" s="42">
        <v>222.2</v>
      </c>
      <c r="L39" s="77">
        <f t="shared" si="16"/>
        <v>222.2</v>
      </c>
      <c r="M39" s="91">
        <v>75</v>
      </c>
      <c r="N39" s="42">
        <v>6359.5</v>
      </c>
      <c r="O39" s="77">
        <f t="shared" si="3"/>
        <v>6434.5</v>
      </c>
      <c r="P39" s="91"/>
      <c r="Q39" s="42">
        <v>143</v>
      </c>
      <c r="R39" s="77">
        <f t="shared" si="2"/>
        <v>143</v>
      </c>
      <c r="S39" s="89">
        <f t="shared" si="4"/>
        <v>0</v>
      </c>
      <c r="T39" s="43">
        <f t="shared" si="5"/>
        <v>2.24860445003538</v>
      </c>
      <c r="U39" s="90">
        <f t="shared" si="6"/>
        <v>2.222394902478825</v>
      </c>
      <c r="V39" s="78" t="e">
        <f t="shared" si="7"/>
        <v>#DIV/0!</v>
      </c>
      <c r="W39" s="42">
        <f t="shared" si="8"/>
        <v>-35.64356435643565</v>
      </c>
      <c r="X39" s="42">
        <f t="shared" si="9"/>
        <v>-35.64356435643565</v>
      </c>
    </row>
    <row r="40" spans="1:24" s="2" customFormat="1" ht="30.75" customHeight="1">
      <c r="A40" s="32"/>
      <c r="B40" s="152" t="s">
        <v>57</v>
      </c>
      <c r="C40" s="204" t="s">
        <v>18</v>
      </c>
      <c r="D40" s="199"/>
      <c r="E40" s="52"/>
      <c r="F40" s="48"/>
      <c r="G40" s="48"/>
      <c r="H40" s="48"/>
      <c r="I40" s="77"/>
      <c r="J40" s="91"/>
      <c r="K40" s="42"/>
      <c r="L40" s="77">
        <f t="shared" si="16"/>
        <v>0</v>
      </c>
      <c r="M40" s="91">
        <v>100</v>
      </c>
      <c r="N40" s="42"/>
      <c r="O40" s="77">
        <f t="shared" si="3"/>
        <v>100</v>
      </c>
      <c r="P40" s="91"/>
      <c r="Q40" s="42"/>
      <c r="R40" s="77">
        <f t="shared" si="2"/>
        <v>0</v>
      </c>
      <c r="S40" s="89">
        <f t="shared" si="4"/>
        <v>0</v>
      </c>
      <c r="T40" s="43"/>
      <c r="U40" s="90">
        <f t="shared" si="6"/>
        <v>0</v>
      </c>
      <c r="V40" s="78" t="e">
        <f t="shared" si="7"/>
        <v>#DIV/0!</v>
      </c>
      <c r="W40" s="42"/>
      <c r="X40" s="42" t="e">
        <f t="shared" si="9"/>
        <v>#DIV/0!</v>
      </c>
    </row>
    <row r="41" spans="1:24" s="2" customFormat="1" ht="52.5" hidden="1">
      <c r="A41" s="32"/>
      <c r="B41" s="224" t="s">
        <v>77</v>
      </c>
      <c r="C41" s="204" t="s">
        <v>78</v>
      </c>
      <c r="D41" s="199"/>
      <c r="E41" s="52"/>
      <c r="F41" s="48"/>
      <c r="G41" s="48"/>
      <c r="H41" s="48"/>
      <c r="I41" s="77"/>
      <c r="J41" s="91"/>
      <c r="K41" s="42"/>
      <c r="L41" s="77">
        <f t="shared" si="16"/>
        <v>0</v>
      </c>
      <c r="M41" s="91"/>
      <c r="N41" s="42"/>
      <c r="O41" s="77">
        <f t="shared" si="3"/>
        <v>0</v>
      </c>
      <c r="P41" s="91"/>
      <c r="Q41" s="42"/>
      <c r="R41" s="77">
        <f t="shared" si="2"/>
        <v>0</v>
      </c>
      <c r="S41" s="89" t="e">
        <f t="shared" si="4"/>
        <v>#DIV/0!</v>
      </c>
      <c r="T41" s="43"/>
      <c r="U41" s="90" t="e">
        <f t="shared" si="6"/>
        <v>#DIV/0!</v>
      </c>
      <c r="V41" s="78" t="e">
        <f t="shared" si="7"/>
        <v>#DIV/0!</v>
      </c>
      <c r="W41" s="42"/>
      <c r="X41" s="42" t="e">
        <f t="shared" si="9"/>
        <v>#DIV/0!</v>
      </c>
    </row>
    <row r="42" spans="1:24" s="2" customFormat="1" ht="23.25" customHeight="1" hidden="1">
      <c r="A42" s="32"/>
      <c r="B42" s="225"/>
      <c r="C42" s="204" t="s">
        <v>80</v>
      </c>
      <c r="D42" s="199"/>
      <c r="E42" s="52"/>
      <c r="F42" s="48"/>
      <c r="G42" s="48"/>
      <c r="H42" s="48"/>
      <c r="I42" s="77"/>
      <c r="J42" s="91"/>
      <c r="K42" s="42"/>
      <c r="L42" s="77">
        <f t="shared" si="16"/>
        <v>0</v>
      </c>
      <c r="M42" s="91"/>
      <c r="N42" s="42"/>
      <c r="O42" s="77">
        <f t="shared" si="3"/>
        <v>0</v>
      </c>
      <c r="P42" s="91"/>
      <c r="Q42" s="42"/>
      <c r="R42" s="77">
        <f t="shared" si="2"/>
        <v>0</v>
      </c>
      <c r="S42" s="89" t="e">
        <f t="shared" si="4"/>
        <v>#DIV/0!</v>
      </c>
      <c r="T42" s="43"/>
      <c r="U42" s="90" t="e">
        <f t="shared" si="6"/>
        <v>#DIV/0!</v>
      </c>
      <c r="V42" s="78" t="e">
        <f t="shared" si="7"/>
        <v>#DIV/0!</v>
      </c>
      <c r="W42" s="42"/>
      <c r="X42" s="42" t="e">
        <f t="shared" si="9"/>
        <v>#DIV/0!</v>
      </c>
    </row>
    <row r="43" spans="1:24" s="2" customFormat="1" ht="50.25" customHeight="1">
      <c r="A43" s="32"/>
      <c r="B43" s="152" t="s">
        <v>58</v>
      </c>
      <c r="C43" s="204" t="s">
        <v>65</v>
      </c>
      <c r="D43" s="199"/>
      <c r="E43" s="52"/>
      <c r="F43" s="48"/>
      <c r="G43" s="48"/>
      <c r="H43" s="48"/>
      <c r="I43" s="77"/>
      <c r="J43" s="91">
        <v>32.3</v>
      </c>
      <c r="K43" s="42"/>
      <c r="L43" s="77">
        <f t="shared" si="16"/>
        <v>32.3</v>
      </c>
      <c r="M43" s="91">
        <v>712</v>
      </c>
      <c r="N43" s="42"/>
      <c r="O43" s="77">
        <f t="shared" si="3"/>
        <v>712</v>
      </c>
      <c r="P43" s="91">
        <v>14</v>
      </c>
      <c r="Q43" s="42"/>
      <c r="R43" s="77">
        <f t="shared" si="2"/>
        <v>14</v>
      </c>
      <c r="S43" s="89">
        <f t="shared" si="4"/>
        <v>1.9662921348314606</v>
      </c>
      <c r="T43" s="43"/>
      <c r="U43" s="90">
        <f t="shared" si="6"/>
        <v>1.9662921348314606</v>
      </c>
      <c r="V43" s="78">
        <f t="shared" si="7"/>
        <v>-56.656346749226</v>
      </c>
      <c r="W43" s="42"/>
      <c r="X43" s="42">
        <f t="shared" si="9"/>
        <v>-56.656346749226</v>
      </c>
    </row>
    <row r="44" spans="1:24" s="2" customFormat="1" ht="31.5" customHeight="1">
      <c r="A44" s="32"/>
      <c r="B44" s="152" t="s">
        <v>59</v>
      </c>
      <c r="C44" s="204" t="s">
        <v>66</v>
      </c>
      <c r="D44" s="199"/>
      <c r="E44" s="52"/>
      <c r="F44" s="48"/>
      <c r="G44" s="48"/>
      <c r="H44" s="48"/>
      <c r="I44" s="77"/>
      <c r="J44" s="91"/>
      <c r="K44" s="42"/>
      <c r="L44" s="77">
        <f t="shared" si="16"/>
        <v>0</v>
      </c>
      <c r="M44" s="91">
        <v>7142.4</v>
      </c>
      <c r="N44" s="42"/>
      <c r="O44" s="77">
        <f t="shared" si="3"/>
        <v>7142.4</v>
      </c>
      <c r="P44" s="91">
        <v>0</v>
      </c>
      <c r="Q44" s="42">
        <v>0</v>
      </c>
      <c r="R44" s="77">
        <f t="shared" si="2"/>
        <v>0</v>
      </c>
      <c r="S44" s="89">
        <f t="shared" si="4"/>
        <v>0</v>
      </c>
      <c r="T44" s="43"/>
      <c r="U44" s="90">
        <f t="shared" si="6"/>
        <v>0</v>
      </c>
      <c r="V44" s="78"/>
      <c r="W44" s="42"/>
      <c r="X44" s="42"/>
    </row>
    <row r="45" spans="1:25" s="20" customFormat="1" ht="66.75" customHeight="1">
      <c r="A45" s="33"/>
      <c r="B45" s="217" t="s">
        <v>60</v>
      </c>
      <c r="C45" s="203" t="s">
        <v>9</v>
      </c>
      <c r="D45" s="198"/>
      <c r="E45" s="40"/>
      <c r="F45" s="45"/>
      <c r="G45" s="45"/>
      <c r="H45" s="45"/>
      <c r="I45" s="85"/>
      <c r="J45" s="207">
        <f aca="true" t="shared" si="17" ref="J45:R45">J47+J49+J50</f>
        <v>27974.7</v>
      </c>
      <c r="K45" s="43">
        <f t="shared" si="17"/>
        <v>0</v>
      </c>
      <c r="L45" s="88">
        <f t="shared" si="17"/>
        <v>27974.7</v>
      </c>
      <c r="M45" s="207">
        <f t="shared" si="17"/>
        <v>109639.5</v>
      </c>
      <c r="N45" s="43">
        <f t="shared" si="17"/>
        <v>7632</v>
      </c>
      <c r="O45" s="88">
        <f t="shared" si="17"/>
        <v>117271.5</v>
      </c>
      <c r="P45" s="207">
        <f t="shared" si="17"/>
        <v>27354.899999999998</v>
      </c>
      <c r="Q45" s="43">
        <f t="shared" si="17"/>
        <v>0</v>
      </c>
      <c r="R45" s="209">
        <f t="shared" si="17"/>
        <v>27354.899999999998</v>
      </c>
      <c r="S45" s="89">
        <f t="shared" si="4"/>
        <v>24.949858399573145</v>
      </c>
      <c r="T45" s="43">
        <f t="shared" si="5"/>
        <v>0</v>
      </c>
      <c r="U45" s="90">
        <f t="shared" si="6"/>
        <v>23.32612783157033</v>
      </c>
      <c r="V45" s="88">
        <f t="shared" si="7"/>
        <v>-2.215573357355055</v>
      </c>
      <c r="W45" s="43" t="e">
        <f t="shared" si="8"/>
        <v>#DIV/0!</v>
      </c>
      <c r="X45" s="43">
        <f t="shared" si="9"/>
        <v>-2.215573357355055</v>
      </c>
      <c r="Y45" s="34">
        <f>Y47+Y49</f>
        <v>0</v>
      </c>
    </row>
    <row r="46" spans="1:25" s="20" customFormat="1" ht="21.75" customHeight="1" hidden="1">
      <c r="A46" s="33"/>
      <c r="B46" s="218"/>
      <c r="C46" s="204" t="s">
        <v>80</v>
      </c>
      <c r="D46" s="199"/>
      <c r="E46" s="52"/>
      <c r="F46" s="48"/>
      <c r="G46" s="48"/>
      <c r="H46" s="48"/>
      <c r="I46" s="77"/>
      <c r="J46" s="91">
        <f>J48</f>
        <v>0</v>
      </c>
      <c r="K46" s="42">
        <f aca="true" t="shared" si="18" ref="K46:Q46">K48</f>
        <v>0</v>
      </c>
      <c r="L46" s="77">
        <f t="shared" si="18"/>
        <v>0</v>
      </c>
      <c r="M46" s="98">
        <f t="shared" si="18"/>
        <v>0</v>
      </c>
      <c r="N46" s="54">
        <f t="shared" si="18"/>
        <v>0</v>
      </c>
      <c r="O46" s="103">
        <f t="shared" si="18"/>
        <v>0</v>
      </c>
      <c r="P46" s="91">
        <f t="shared" si="18"/>
        <v>0</v>
      </c>
      <c r="Q46" s="42">
        <f t="shared" si="18"/>
        <v>0</v>
      </c>
      <c r="R46" s="77">
        <f t="shared" si="2"/>
        <v>0</v>
      </c>
      <c r="S46" s="89" t="e">
        <f t="shared" si="4"/>
        <v>#DIV/0!</v>
      </c>
      <c r="T46" s="43" t="e">
        <f t="shared" si="5"/>
        <v>#DIV/0!</v>
      </c>
      <c r="U46" s="90" t="e">
        <f t="shared" si="6"/>
        <v>#DIV/0!</v>
      </c>
      <c r="V46" s="78" t="e">
        <f t="shared" si="7"/>
        <v>#DIV/0!</v>
      </c>
      <c r="W46" s="42" t="e">
        <f t="shared" si="8"/>
        <v>#DIV/0!</v>
      </c>
      <c r="X46" s="42" t="e">
        <f t="shared" si="9"/>
        <v>#DIV/0!</v>
      </c>
      <c r="Y46" s="36"/>
    </row>
    <row r="47" spans="1:24" s="2" customFormat="1" ht="52.5">
      <c r="A47" s="32"/>
      <c r="B47" s="152" t="s">
        <v>39</v>
      </c>
      <c r="C47" s="204" t="s">
        <v>67</v>
      </c>
      <c r="D47" s="199"/>
      <c r="E47" s="52"/>
      <c r="F47" s="48"/>
      <c r="G47" s="48"/>
      <c r="H47" s="48"/>
      <c r="I47" s="77"/>
      <c r="J47" s="91">
        <v>27772.5</v>
      </c>
      <c r="K47" s="42"/>
      <c r="L47" s="77">
        <f>J47+K47</f>
        <v>27772.5</v>
      </c>
      <c r="M47" s="91">
        <v>108116.6</v>
      </c>
      <c r="N47" s="42"/>
      <c r="O47" s="77">
        <f t="shared" si="3"/>
        <v>108116.6</v>
      </c>
      <c r="P47" s="91">
        <v>27029.1</v>
      </c>
      <c r="Q47" s="42"/>
      <c r="R47" s="77">
        <f t="shared" si="2"/>
        <v>27029.1</v>
      </c>
      <c r="S47" s="89">
        <f t="shared" si="4"/>
        <v>24.99995375363265</v>
      </c>
      <c r="T47" s="43"/>
      <c r="U47" s="90">
        <f t="shared" si="6"/>
        <v>24.99995375363265</v>
      </c>
      <c r="V47" s="78">
        <f t="shared" si="7"/>
        <v>-2.67674858223063</v>
      </c>
      <c r="W47" s="42"/>
      <c r="X47" s="42">
        <f t="shared" si="9"/>
        <v>-2.67674858223063</v>
      </c>
    </row>
    <row r="48" spans="1:24" s="2" customFormat="1" ht="32.25" customHeight="1" hidden="1">
      <c r="A48" s="32"/>
      <c r="B48" s="153"/>
      <c r="C48" s="204" t="s">
        <v>80</v>
      </c>
      <c r="D48" s="199"/>
      <c r="E48" s="52"/>
      <c r="F48" s="48"/>
      <c r="G48" s="48"/>
      <c r="H48" s="48"/>
      <c r="I48" s="77"/>
      <c r="J48" s="89"/>
      <c r="K48" s="43"/>
      <c r="L48" s="77">
        <f>J48+K48</f>
        <v>0</v>
      </c>
      <c r="M48" s="98"/>
      <c r="N48" s="54"/>
      <c r="O48" s="103">
        <f t="shared" si="3"/>
        <v>0</v>
      </c>
      <c r="P48" s="91"/>
      <c r="Q48" s="42"/>
      <c r="R48" s="77">
        <f t="shared" si="2"/>
        <v>0</v>
      </c>
      <c r="S48" s="89" t="e">
        <f t="shared" si="4"/>
        <v>#DIV/0!</v>
      </c>
      <c r="T48" s="43" t="e">
        <f t="shared" si="5"/>
        <v>#DIV/0!</v>
      </c>
      <c r="U48" s="90" t="e">
        <f t="shared" si="6"/>
        <v>#DIV/0!</v>
      </c>
      <c r="V48" s="78" t="e">
        <f t="shared" si="7"/>
        <v>#DIV/0!</v>
      </c>
      <c r="W48" s="42" t="e">
        <f t="shared" si="8"/>
        <v>#DIV/0!</v>
      </c>
      <c r="X48" s="42" t="e">
        <f t="shared" si="9"/>
        <v>#DIV/0!</v>
      </c>
    </row>
    <row r="49" spans="1:24" s="2" customFormat="1" ht="165" customHeight="1">
      <c r="A49" s="32"/>
      <c r="B49" s="152" t="s">
        <v>61</v>
      </c>
      <c r="C49" s="204" t="s">
        <v>68</v>
      </c>
      <c r="D49" s="199"/>
      <c r="E49" s="52"/>
      <c r="F49" s="48"/>
      <c r="G49" s="48"/>
      <c r="H49" s="48"/>
      <c r="I49" s="77"/>
      <c r="J49" s="91">
        <v>202.2</v>
      </c>
      <c r="K49" s="42"/>
      <c r="L49" s="77">
        <f>J49+K49</f>
        <v>202.2</v>
      </c>
      <c r="M49" s="91">
        <v>1438</v>
      </c>
      <c r="N49" s="42">
        <v>7632</v>
      </c>
      <c r="O49" s="77">
        <f t="shared" si="3"/>
        <v>9070</v>
      </c>
      <c r="P49" s="91">
        <v>325.8</v>
      </c>
      <c r="Q49" s="42"/>
      <c r="R49" s="77">
        <f t="shared" si="2"/>
        <v>325.8</v>
      </c>
      <c r="S49" s="89">
        <f t="shared" si="4"/>
        <v>22.656467315716274</v>
      </c>
      <c r="T49" s="43">
        <f t="shared" si="5"/>
        <v>0</v>
      </c>
      <c r="U49" s="90">
        <f t="shared" si="6"/>
        <v>3.592061742006615</v>
      </c>
      <c r="V49" s="78">
        <f t="shared" si="7"/>
        <v>61.12759643916917</v>
      </c>
      <c r="W49" s="42" t="e">
        <f t="shared" si="8"/>
        <v>#DIV/0!</v>
      </c>
      <c r="X49" s="42">
        <f t="shared" si="9"/>
        <v>61.12759643916917</v>
      </c>
    </row>
    <row r="50" spans="1:24" s="2" customFormat="1" ht="163.5" customHeight="1">
      <c r="A50" s="32"/>
      <c r="B50" s="152" t="s">
        <v>73</v>
      </c>
      <c r="C50" s="204" t="s">
        <v>74</v>
      </c>
      <c r="D50" s="199"/>
      <c r="E50" s="52"/>
      <c r="F50" s="48"/>
      <c r="G50" s="48"/>
      <c r="H50" s="48"/>
      <c r="I50" s="77"/>
      <c r="J50" s="91"/>
      <c r="K50" s="42"/>
      <c r="L50" s="77">
        <f>J50+K50</f>
        <v>0</v>
      </c>
      <c r="M50" s="91">
        <v>84.9</v>
      </c>
      <c r="N50" s="42"/>
      <c r="O50" s="77">
        <f t="shared" si="3"/>
        <v>84.9</v>
      </c>
      <c r="P50" s="91"/>
      <c r="Q50" s="42"/>
      <c r="R50" s="77">
        <f t="shared" si="2"/>
        <v>0</v>
      </c>
      <c r="S50" s="89">
        <f t="shared" si="4"/>
        <v>0</v>
      </c>
      <c r="T50" s="43"/>
      <c r="U50" s="90">
        <f t="shared" si="6"/>
        <v>0</v>
      </c>
      <c r="V50" s="78" t="e">
        <f t="shared" si="7"/>
        <v>#DIV/0!</v>
      </c>
      <c r="W50" s="42" t="e">
        <f t="shared" si="8"/>
        <v>#DIV/0!</v>
      </c>
      <c r="X50" s="42" t="e">
        <f t="shared" si="9"/>
        <v>#DIV/0!</v>
      </c>
    </row>
    <row r="51" spans="1:25" s="11" customFormat="1" ht="39.75" customHeight="1" thickBot="1">
      <c r="A51" s="24"/>
      <c r="B51" s="154"/>
      <c r="C51" s="206" t="s">
        <v>6</v>
      </c>
      <c r="D51" s="201" t="e">
        <f>SUM(#REF!+#REF!)</f>
        <v>#REF!</v>
      </c>
      <c r="E51" s="155" t="e">
        <f>SUM(#REF!+#REF!)</f>
        <v>#REF!</v>
      </c>
      <c r="F51" s="156" t="e">
        <f>SUM(#REF!+#REF!)</f>
        <v>#REF!</v>
      </c>
      <c r="G51" s="155" t="e">
        <f>SUM(#REF!+#REF!)</f>
        <v>#REF!</v>
      </c>
      <c r="H51" s="156" t="e">
        <f>SUM(#REF!+#REF!)</f>
        <v>#REF!</v>
      </c>
      <c r="I51" s="157" t="e">
        <f>SUM(#REF!+#REF!)</f>
        <v>#REF!</v>
      </c>
      <c r="J51" s="158">
        <f>J11+J12+J16+J18+J20+J22+J23+J25+J35+J45</f>
        <v>642050.6999999998</v>
      </c>
      <c r="K51" s="159">
        <f>K11+K12+K16+K18+K20+K22+K23+K25+K35+K45</f>
        <v>58381.59999999999</v>
      </c>
      <c r="L51" s="160">
        <f>L11+L12+L16+L18+L20+L22+L23+L25+L35+L45</f>
        <v>700432.2999999999</v>
      </c>
      <c r="M51" s="158">
        <f>M11+M12+M16+M18+M20+M22+M23+M25+M35+M45</f>
        <v>2085663.7000000002</v>
      </c>
      <c r="N51" s="159">
        <f>N11+N12+N16+N18+N20+N22+N23+N25+N35+N45</f>
        <v>506744.9</v>
      </c>
      <c r="O51" s="160">
        <f t="shared" si="3"/>
        <v>2592408.6</v>
      </c>
      <c r="P51" s="158">
        <f>P11+P12+P16+P18+P20+P22+P23+P25+P35+P45</f>
        <v>485457.10000000003</v>
      </c>
      <c r="Q51" s="159">
        <f>Q11+Q12+Q16+Q18+Q20+Q22+Q23+Q25+Q35+Q45</f>
        <v>30033.4</v>
      </c>
      <c r="R51" s="160">
        <f t="shared" si="2"/>
        <v>515490.50000000006</v>
      </c>
      <c r="S51" s="158">
        <f t="shared" si="4"/>
        <v>23.275904931365492</v>
      </c>
      <c r="T51" s="159">
        <f t="shared" si="5"/>
        <v>5.926729603001432</v>
      </c>
      <c r="U51" s="161">
        <f t="shared" si="6"/>
        <v>19.8846161828039</v>
      </c>
      <c r="V51" s="88">
        <f t="shared" si="7"/>
        <v>-24.389600385140895</v>
      </c>
      <c r="W51" s="43">
        <f t="shared" si="8"/>
        <v>-48.55673705414033</v>
      </c>
      <c r="X51" s="43">
        <f t="shared" si="9"/>
        <v>-26.403950817231006</v>
      </c>
      <c r="Y51" s="19"/>
    </row>
    <row r="52" spans="1:25" s="12" customFormat="1" ht="24.75" customHeight="1" hidden="1">
      <c r="A52" s="24"/>
      <c r="B52" s="74"/>
      <c r="C52" s="135" t="s">
        <v>80</v>
      </c>
      <c r="D52" s="136" t="e">
        <f>SUM(#REF!+#REF!+#REF!)</f>
        <v>#REF!</v>
      </c>
      <c r="E52" s="136" t="e">
        <f>SUM(#REF!+#REF!+#REF!)</f>
        <v>#REF!</v>
      </c>
      <c r="F52" s="137" t="e">
        <f>SUM(#REF!+#REF!+#REF!)</f>
        <v>#REF!</v>
      </c>
      <c r="G52" s="137" t="e">
        <f>SUM(#REF!+#REF!+#REF!)</f>
        <v>#REF!</v>
      </c>
      <c r="H52" s="137" t="e">
        <f>SUM(#REF!+#REF!+#REF!)</f>
        <v>#REF!</v>
      </c>
      <c r="I52" s="138"/>
      <c r="J52" s="139">
        <f aca="true" t="shared" si="19" ref="J52:R52">J13+J17+J19+J24+J26+J36+J46</f>
        <v>0</v>
      </c>
      <c r="K52" s="140">
        <f t="shared" si="19"/>
        <v>0</v>
      </c>
      <c r="L52" s="141">
        <f t="shared" si="19"/>
        <v>0</v>
      </c>
      <c r="M52" s="139">
        <f t="shared" si="19"/>
        <v>0</v>
      </c>
      <c r="N52" s="140">
        <f t="shared" si="19"/>
        <v>0</v>
      </c>
      <c r="O52" s="141">
        <f t="shared" si="19"/>
        <v>0</v>
      </c>
      <c r="P52" s="139">
        <f t="shared" si="19"/>
        <v>0</v>
      </c>
      <c r="Q52" s="140">
        <f t="shared" si="19"/>
        <v>0</v>
      </c>
      <c r="R52" s="141">
        <f t="shared" si="19"/>
        <v>0</v>
      </c>
      <c r="S52" s="191" t="e">
        <f t="shared" si="4"/>
        <v>#DIV/0!</v>
      </c>
      <c r="T52" s="192" t="e">
        <f t="shared" si="5"/>
        <v>#DIV/0!</v>
      </c>
      <c r="U52" s="193" t="e">
        <f t="shared" si="6"/>
        <v>#DIV/0!</v>
      </c>
      <c r="V52" s="78" t="e">
        <f>P52/J52*100-100</f>
        <v>#DIV/0!</v>
      </c>
      <c r="W52" s="42" t="e">
        <f>Q52/K52*100-100</f>
        <v>#DIV/0!</v>
      </c>
      <c r="X52" s="42" t="e">
        <f>R52/L52*100-100</f>
        <v>#DIV/0!</v>
      </c>
      <c r="Y52" s="27"/>
    </row>
    <row r="53" spans="1:25" s="72" customFormat="1" ht="39.75" customHeight="1" thickBot="1">
      <c r="A53" s="25"/>
      <c r="B53" s="235" t="s">
        <v>96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6"/>
      <c r="W53" s="236"/>
      <c r="X53" s="236"/>
      <c r="Y53" s="28"/>
    </row>
    <row r="54" spans="1:25" s="3" customFormat="1" ht="30.75" customHeight="1">
      <c r="A54" s="24"/>
      <c r="B54" s="142"/>
      <c r="C54" s="143" t="s">
        <v>14</v>
      </c>
      <c r="D54" s="162"/>
      <c r="E54" s="162"/>
      <c r="F54" s="162"/>
      <c r="G54" s="162"/>
      <c r="H54" s="162"/>
      <c r="I54" s="148"/>
      <c r="J54" s="146">
        <f aca="true" t="shared" si="20" ref="J54:R54">J55+J56</f>
        <v>0</v>
      </c>
      <c r="K54" s="147">
        <f t="shared" si="20"/>
        <v>0</v>
      </c>
      <c r="L54" s="149">
        <f t="shared" si="20"/>
        <v>0</v>
      </c>
      <c r="M54" s="146">
        <f t="shared" si="20"/>
        <v>0</v>
      </c>
      <c r="N54" s="147">
        <f t="shared" si="20"/>
        <v>0</v>
      </c>
      <c r="O54" s="149">
        <f t="shared" si="20"/>
        <v>0</v>
      </c>
      <c r="P54" s="146">
        <f t="shared" si="20"/>
        <v>0</v>
      </c>
      <c r="Q54" s="147">
        <f t="shared" si="20"/>
        <v>0</v>
      </c>
      <c r="R54" s="148">
        <f t="shared" si="20"/>
        <v>0</v>
      </c>
      <c r="S54" s="146"/>
      <c r="T54" s="147"/>
      <c r="U54" s="149"/>
      <c r="V54" s="88" t="e">
        <f aca="true" t="shared" si="21" ref="V54:X60">P54/J54*100-100</f>
        <v>#DIV/0!</v>
      </c>
      <c r="W54" s="43" t="e">
        <f t="shared" si="21"/>
        <v>#DIV/0!</v>
      </c>
      <c r="X54" s="43" t="e">
        <f t="shared" si="21"/>
        <v>#DIV/0!</v>
      </c>
      <c r="Y54" s="27"/>
    </row>
    <row r="55" spans="1:27" s="14" customFormat="1" ht="135" customHeight="1">
      <c r="A55" s="23"/>
      <c r="B55" s="152" t="s">
        <v>69</v>
      </c>
      <c r="C55" s="46" t="s">
        <v>16</v>
      </c>
      <c r="D55" s="48"/>
      <c r="E55" s="48"/>
      <c r="F55" s="48"/>
      <c r="G55" s="48"/>
      <c r="H55" s="48"/>
      <c r="I55" s="77">
        <v>943.396</v>
      </c>
      <c r="J55" s="91"/>
      <c r="K55" s="42"/>
      <c r="L55" s="92">
        <f>SUM(J55+K55)</f>
        <v>0</v>
      </c>
      <c r="M55" s="91"/>
      <c r="N55" s="42"/>
      <c r="O55" s="92">
        <f>SUM(M55+N55)</f>
        <v>0</v>
      </c>
      <c r="P55" s="91"/>
      <c r="Q55" s="42"/>
      <c r="R55" s="77">
        <f>SUM(P55+Q55)</f>
        <v>0</v>
      </c>
      <c r="S55" s="89"/>
      <c r="T55" s="43"/>
      <c r="U55" s="90"/>
      <c r="V55" s="78" t="e">
        <f t="shared" si="21"/>
        <v>#DIV/0!</v>
      </c>
      <c r="W55" s="42" t="e">
        <f t="shared" si="21"/>
        <v>#DIV/0!</v>
      </c>
      <c r="X55" s="42" t="e">
        <f t="shared" si="21"/>
        <v>#DIV/0!</v>
      </c>
      <c r="Y55" s="29"/>
      <c r="Z55" s="13"/>
      <c r="AA55" s="13"/>
    </row>
    <row r="56" spans="1:27" s="14" customFormat="1" ht="105" hidden="1">
      <c r="A56" s="23"/>
      <c r="B56" s="152" t="s">
        <v>70</v>
      </c>
      <c r="C56" s="46" t="s">
        <v>19</v>
      </c>
      <c r="D56" s="48"/>
      <c r="E56" s="48"/>
      <c r="F56" s="48"/>
      <c r="G56" s="48"/>
      <c r="H56" s="48"/>
      <c r="I56" s="77"/>
      <c r="J56" s="91"/>
      <c r="K56" s="42"/>
      <c r="L56" s="92">
        <f>SUM(J56+K56)</f>
        <v>0</v>
      </c>
      <c r="M56" s="91"/>
      <c r="N56" s="42"/>
      <c r="O56" s="92">
        <f>SUM(M56+N56)</f>
        <v>0</v>
      </c>
      <c r="P56" s="91"/>
      <c r="Q56" s="42"/>
      <c r="R56" s="77">
        <f>SUM(P56+Q56)</f>
        <v>0</v>
      </c>
      <c r="S56" s="89" t="e">
        <f>(P56/M56)*100</f>
        <v>#DIV/0!</v>
      </c>
      <c r="T56" s="43" t="e">
        <f>(Q56/N56)*100</f>
        <v>#DIV/0!</v>
      </c>
      <c r="U56" s="90" t="e">
        <f>(R56/O56)*100</f>
        <v>#DIV/0!</v>
      </c>
      <c r="V56" s="78" t="e">
        <f t="shared" si="21"/>
        <v>#DIV/0!</v>
      </c>
      <c r="W56" s="42" t="e">
        <f t="shared" si="21"/>
        <v>#DIV/0!</v>
      </c>
      <c r="X56" s="42" t="e">
        <f t="shared" si="21"/>
        <v>#DIV/0!</v>
      </c>
      <c r="Y56" s="29"/>
      <c r="Z56" s="13"/>
      <c r="AA56" s="13"/>
    </row>
    <row r="57" spans="1:27" s="3" customFormat="1" ht="27.75" customHeight="1">
      <c r="A57" s="24"/>
      <c r="B57" s="151"/>
      <c r="C57" s="41" t="s">
        <v>13</v>
      </c>
      <c r="D57" s="45"/>
      <c r="E57" s="45"/>
      <c r="F57" s="45"/>
      <c r="G57" s="45"/>
      <c r="H57" s="45"/>
      <c r="I57" s="85"/>
      <c r="J57" s="89">
        <f>J58+J59</f>
        <v>0</v>
      </c>
      <c r="K57" s="43">
        <f>K58+K59</f>
        <v>-429.9</v>
      </c>
      <c r="L57" s="90">
        <f>L58+L59</f>
        <v>-429.9</v>
      </c>
      <c r="M57" s="89">
        <f aca="true" t="shared" si="22" ref="M57:R57">M58+M59</f>
        <v>0</v>
      </c>
      <c r="N57" s="43">
        <f t="shared" si="22"/>
        <v>-800</v>
      </c>
      <c r="O57" s="90">
        <f t="shared" si="22"/>
        <v>-800</v>
      </c>
      <c r="P57" s="89">
        <f t="shared" si="22"/>
        <v>0</v>
      </c>
      <c r="Q57" s="43">
        <f t="shared" si="22"/>
        <v>-418.1</v>
      </c>
      <c r="R57" s="85">
        <f t="shared" si="22"/>
        <v>-418.1</v>
      </c>
      <c r="S57" s="89"/>
      <c r="T57" s="43">
        <f>(Q57/N57)*100</f>
        <v>52.2625</v>
      </c>
      <c r="U57" s="90">
        <f>(R57/O57)*100</f>
        <v>52.2625</v>
      </c>
      <c r="V57" s="88"/>
      <c r="W57" s="43">
        <f t="shared" si="21"/>
        <v>-2.7448243777622565</v>
      </c>
      <c r="X57" s="43">
        <f t="shared" si="21"/>
        <v>-2.7448243777622565</v>
      </c>
      <c r="Y57" s="30"/>
      <c r="Z57" s="6"/>
      <c r="AA57" s="6"/>
    </row>
    <row r="58" spans="1:27" s="14" customFormat="1" ht="87.75" customHeight="1">
      <c r="A58" s="23"/>
      <c r="B58" s="152" t="s">
        <v>71</v>
      </c>
      <c r="C58" s="46" t="s">
        <v>17</v>
      </c>
      <c r="D58" s="48"/>
      <c r="E58" s="48"/>
      <c r="F58" s="48"/>
      <c r="G58" s="48"/>
      <c r="H58" s="48"/>
      <c r="I58" s="77">
        <v>-1471.6</v>
      </c>
      <c r="J58" s="91"/>
      <c r="K58" s="42"/>
      <c r="L58" s="92">
        <f>SUM(J58+K58)</f>
        <v>0</v>
      </c>
      <c r="M58" s="91"/>
      <c r="N58" s="42"/>
      <c r="O58" s="92">
        <f>SUM(M58+N58)</f>
        <v>0</v>
      </c>
      <c r="P58" s="91"/>
      <c r="Q58" s="42"/>
      <c r="R58" s="77">
        <f>SUM(P58+Q58)</f>
        <v>0</v>
      </c>
      <c r="S58" s="89"/>
      <c r="T58" s="43"/>
      <c r="U58" s="90"/>
      <c r="V58" s="78"/>
      <c r="W58" s="42" t="e">
        <f t="shared" si="21"/>
        <v>#DIV/0!</v>
      </c>
      <c r="X58" s="42" t="e">
        <f t="shared" si="21"/>
        <v>#DIV/0!</v>
      </c>
      <c r="Y58" s="29"/>
      <c r="Z58" s="13"/>
      <c r="AA58" s="13"/>
    </row>
    <row r="59" spans="1:27" s="14" customFormat="1" ht="131.25">
      <c r="A59" s="23"/>
      <c r="B59" s="152" t="s">
        <v>72</v>
      </c>
      <c r="C59" s="46" t="s">
        <v>15</v>
      </c>
      <c r="D59" s="48"/>
      <c r="E59" s="48"/>
      <c r="F59" s="48"/>
      <c r="G59" s="48"/>
      <c r="H59" s="48"/>
      <c r="I59" s="77"/>
      <c r="J59" s="91"/>
      <c r="K59" s="42">
        <v>-429.9</v>
      </c>
      <c r="L59" s="92">
        <f>SUM(J59+K59)</f>
        <v>-429.9</v>
      </c>
      <c r="M59" s="91"/>
      <c r="N59" s="42">
        <v>-800</v>
      </c>
      <c r="O59" s="92">
        <f>SUM(M59+N59)</f>
        <v>-800</v>
      </c>
      <c r="P59" s="91"/>
      <c r="Q59" s="42">
        <v>-418.1</v>
      </c>
      <c r="R59" s="77">
        <f>SUM(P59+Q59)</f>
        <v>-418.1</v>
      </c>
      <c r="S59" s="89"/>
      <c r="T59" s="43">
        <f>(Q59/N59)*100</f>
        <v>52.2625</v>
      </c>
      <c r="U59" s="90">
        <f>(R59/O59)*100</f>
        <v>52.2625</v>
      </c>
      <c r="V59" s="78"/>
      <c r="W59" s="42">
        <f t="shared" si="21"/>
        <v>-2.7448243777622565</v>
      </c>
      <c r="X59" s="42">
        <f t="shared" si="21"/>
        <v>-2.7448243777622565</v>
      </c>
      <c r="Y59" s="29"/>
      <c r="Z59" s="13"/>
      <c r="AA59" s="13"/>
    </row>
    <row r="60" spans="1:25" s="11" customFormat="1" ht="37.5" customHeight="1" thickBot="1">
      <c r="A60" s="24"/>
      <c r="B60" s="154"/>
      <c r="C60" s="124" t="s">
        <v>20</v>
      </c>
      <c r="D60" s="126" t="e">
        <f>SUM(#REF!+#REF!)</f>
        <v>#REF!</v>
      </c>
      <c r="E60" s="126" t="e">
        <f>SUM(#REF!+#REF!)</f>
        <v>#REF!</v>
      </c>
      <c r="F60" s="163" t="e">
        <f>SUM(#REF!+#REF!)</f>
        <v>#REF!</v>
      </c>
      <c r="G60" s="126" t="e">
        <f>SUM(#REF!+#REF!)</f>
        <v>#REF!</v>
      </c>
      <c r="H60" s="163" t="e">
        <f>SUM(#REF!+#REF!)</f>
        <v>#REF!</v>
      </c>
      <c r="I60" s="164" t="e">
        <f>SUM(#REF!+#REF!)</f>
        <v>#REF!</v>
      </c>
      <c r="J60" s="158">
        <f>J54+J57</f>
        <v>0</v>
      </c>
      <c r="K60" s="159">
        <f>K54+K57</f>
        <v>-429.9</v>
      </c>
      <c r="L60" s="161">
        <f>L54+L57</f>
        <v>-429.9</v>
      </c>
      <c r="M60" s="158">
        <f aca="true" t="shared" si="23" ref="M60:R60">M54+M57</f>
        <v>0</v>
      </c>
      <c r="N60" s="159">
        <f t="shared" si="23"/>
        <v>-800</v>
      </c>
      <c r="O60" s="161">
        <f t="shared" si="23"/>
        <v>-800</v>
      </c>
      <c r="P60" s="158">
        <f t="shared" si="23"/>
        <v>0</v>
      </c>
      <c r="Q60" s="159">
        <f t="shared" si="23"/>
        <v>-418.1</v>
      </c>
      <c r="R60" s="160">
        <f t="shared" si="23"/>
        <v>-418.1</v>
      </c>
      <c r="S60" s="158"/>
      <c r="T60" s="159">
        <f>(Q60/N60)*100</f>
        <v>52.2625</v>
      </c>
      <c r="U60" s="161">
        <f>(R60/O60)*100</f>
        <v>52.2625</v>
      </c>
      <c r="V60" s="88" t="e">
        <f t="shared" si="21"/>
        <v>#DIV/0!</v>
      </c>
      <c r="W60" s="43">
        <f t="shared" si="21"/>
        <v>-2.7448243777622565</v>
      </c>
      <c r="X60" s="43">
        <f t="shared" si="21"/>
        <v>-2.7448243777622565</v>
      </c>
      <c r="Y60" s="19"/>
    </row>
    <row r="61" spans="1:25" s="73" customFormat="1" ht="38.25" customHeight="1" thickBot="1">
      <c r="A61" s="31"/>
      <c r="B61" s="239" t="s">
        <v>98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1"/>
      <c r="W61" s="241"/>
      <c r="X61" s="242"/>
      <c r="Y61" s="18"/>
    </row>
    <row r="62" spans="1:26" s="1" customFormat="1" ht="103.5" customHeight="1">
      <c r="A62" s="5"/>
      <c r="B62" s="165" t="s">
        <v>21</v>
      </c>
      <c r="C62" s="166" t="s">
        <v>22</v>
      </c>
      <c r="D62" s="167">
        <v>-175141.4</v>
      </c>
      <c r="E62" s="167">
        <v>175141.4</v>
      </c>
      <c r="F62" s="168">
        <f>E62+D62</f>
        <v>0</v>
      </c>
      <c r="G62" s="167">
        <v>-473578.5</v>
      </c>
      <c r="H62" s="167">
        <v>473578.5</v>
      </c>
      <c r="I62" s="169">
        <f>H62+G62</f>
        <v>0</v>
      </c>
      <c r="J62" s="170">
        <v>-92986.9</v>
      </c>
      <c r="K62" s="171">
        <v>92986.9</v>
      </c>
      <c r="L62" s="172">
        <f>SUM(J62+K62)</f>
        <v>0</v>
      </c>
      <c r="M62" s="171">
        <v>-363108.5</v>
      </c>
      <c r="N62" s="171">
        <v>363108.5</v>
      </c>
      <c r="O62" s="172">
        <f>M62+N62</f>
        <v>0</v>
      </c>
      <c r="P62" s="170">
        <v>29052.6</v>
      </c>
      <c r="Q62" s="171">
        <v>-29052.6</v>
      </c>
      <c r="R62" s="172">
        <f>P62+Q62</f>
        <v>0</v>
      </c>
      <c r="S62" s="146">
        <f>(P62/M62)*100</f>
        <v>-8.00107956712663</v>
      </c>
      <c r="T62" s="147">
        <f>(Q62/N62)*100</f>
        <v>-8.00107956712663</v>
      </c>
      <c r="U62" s="149"/>
      <c r="V62" s="78">
        <f>P62/J62*100-100</f>
        <v>-131.2437558408765</v>
      </c>
      <c r="W62" s="42">
        <f>Q62/K62*100-100</f>
        <v>-131.2437558408765</v>
      </c>
      <c r="X62" s="42"/>
      <c r="Z62" s="35"/>
    </row>
    <row r="63" spans="1:26" s="1" customFormat="1" ht="33.75" customHeight="1">
      <c r="A63" s="5"/>
      <c r="B63" s="152" t="s">
        <v>88</v>
      </c>
      <c r="C63" s="55" t="s">
        <v>89</v>
      </c>
      <c r="D63" s="57"/>
      <c r="E63" s="57"/>
      <c r="F63" s="57"/>
      <c r="G63" s="57"/>
      <c r="H63" s="57"/>
      <c r="I63" s="87"/>
      <c r="J63" s="91">
        <f>J64+J65</f>
        <v>0</v>
      </c>
      <c r="K63" s="42">
        <f aca="true" t="shared" si="24" ref="K63:Q63">K64+K65</f>
        <v>0</v>
      </c>
      <c r="L63" s="77">
        <f>SUM(J63+K63)</f>
        <v>0</v>
      </c>
      <c r="M63" s="91">
        <f t="shared" si="24"/>
        <v>0</v>
      </c>
      <c r="N63" s="42">
        <f t="shared" si="24"/>
        <v>58776.899999999994</v>
      </c>
      <c r="O63" s="77">
        <f>M63+N63</f>
        <v>58776.899999999994</v>
      </c>
      <c r="P63" s="91">
        <f t="shared" si="24"/>
        <v>0</v>
      </c>
      <c r="Q63" s="42">
        <f t="shared" si="24"/>
        <v>0</v>
      </c>
      <c r="R63" s="77">
        <f>P63+Q63</f>
        <v>0</v>
      </c>
      <c r="S63" s="89"/>
      <c r="T63" s="43">
        <f aca="true" t="shared" si="25" ref="T63:U66">(Q63/N63)*100</f>
        <v>0</v>
      </c>
      <c r="U63" s="90">
        <f t="shared" si="25"/>
        <v>0</v>
      </c>
      <c r="V63" s="78"/>
      <c r="W63" s="42"/>
      <c r="X63" s="42"/>
      <c r="Z63" s="35"/>
    </row>
    <row r="64" spans="1:26" s="1" customFormat="1" ht="33.75" customHeight="1">
      <c r="A64" s="5"/>
      <c r="B64" s="152" t="s">
        <v>86</v>
      </c>
      <c r="C64" s="55" t="s">
        <v>87</v>
      </c>
      <c r="D64" s="57"/>
      <c r="E64" s="57"/>
      <c r="F64" s="57"/>
      <c r="G64" s="57"/>
      <c r="H64" s="57"/>
      <c r="I64" s="87"/>
      <c r="J64" s="91"/>
      <c r="K64" s="42"/>
      <c r="L64" s="77">
        <f>SUM(J64+K64)</f>
        <v>0</v>
      </c>
      <c r="M64" s="91"/>
      <c r="N64" s="42">
        <v>44062.2</v>
      </c>
      <c r="O64" s="77">
        <f>M64+N64</f>
        <v>44062.2</v>
      </c>
      <c r="P64" s="91"/>
      <c r="Q64" s="42">
        <v>0</v>
      </c>
      <c r="R64" s="77">
        <f>P64+Q64</f>
        <v>0</v>
      </c>
      <c r="S64" s="89"/>
      <c r="T64" s="43">
        <f t="shared" si="25"/>
        <v>0</v>
      </c>
      <c r="U64" s="90">
        <f t="shared" si="25"/>
        <v>0</v>
      </c>
      <c r="V64" s="78"/>
      <c r="W64" s="42"/>
      <c r="X64" s="42"/>
      <c r="Z64" s="35"/>
    </row>
    <row r="65" spans="1:26" s="1" customFormat="1" ht="48.75" customHeight="1">
      <c r="A65" s="5"/>
      <c r="B65" s="152" t="s">
        <v>90</v>
      </c>
      <c r="C65" s="55" t="s">
        <v>91</v>
      </c>
      <c r="D65" s="57"/>
      <c r="E65" s="57"/>
      <c r="F65" s="57"/>
      <c r="G65" s="57"/>
      <c r="H65" s="57"/>
      <c r="I65" s="87"/>
      <c r="J65" s="91"/>
      <c r="K65" s="42"/>
      <c r="L65" s="77">
        <f>SUM(J65+K65)</f>
        <v>0</v>
      </c>
      <c r="M65" s="91"/>
      <c r="N65" s="42">
        <v>14714.7</v>
      </c>
      <c r="O65" s="77">
        <f>M65+N65</f>
        <v>14714.7</v>
      </c>
      <c r="P65" s="91"/>
      <c r="Q65" s="42">
        <v>0</v>
      </c>
      <c r="R65" s="77">
        <f>P65+Q65</f>
        <v>0</v>
      </c>
      <c r="S65" s="89"/>
      <c r="T65" s="43">
        <f t="shared" si="25"/>
        <v>0</v>
      </c>
      <c r="U65" s="90">
        <f t="shared" si="25"/>
        <v>0</v>
      </c>
      <c r="V65" s="78"/>
      <c r="W65" s="42"/>
      <c r="X65" s="42"/>
      <c r="Z65" s="35"/>
    </row>
    <row r="66" spans="1:26" s="1" customFormat="1" ht="33.75" customHeight="1" thickBot="1">
      <c r="A66" s="5"/>
      <c r="B66" s="173" t="s">
        <v>92</v>
      </c>
      <c r="C66" s="174" t="s">
        <v>93</v>
      </c>
      <c r="D66" s="175"/>
      <c r="E66" s="175"/>
      <c r="F66" s="175"/>
      <c r="G66" s="175"/>
      <c r="H66" s="175"/>
      <c r="I66" s="176"/>
      <c r="J66" s="177"/>
      <c r="K66" s="178">
        <v>-616.1</v>
      </c>
      <c r="L66" s="179">
        <f>SUM(J66+K66)</f>
        <v>-616.1</v>
      </c>
      <c r="M66" s="177"/>
      <c r="N66" s="178">
        <v>-2768</v>
      </c>
      <c r="O66" s="179">
        <f>M66+N66</f>
        <v>-2768</v>
      </c>
      <c r="P66" s="177"/>
      <c r="Q66" s="178">
        <v>-616.1</v>
      </c>
      <c r="R66" s="179">
        <f>P66+Q66</f>
        <v>-616.1</v>
      </c>
      <c r="S66" s="158"/>
      <c r="T66" s="159">
        <f t="shared" si="25"/>
        <v>22.257947976878615</v>
      </c>
      <c r="U66" s="161">
        <f t="shared" si="25"/>
        <v>22.257947976878615</v>
      </c>
      <c r="V66" s="78"/>
      <c r="W66" s="42"/>
      <c r="X66" s="42"/>
      <c r="Z66" s="35"/>
    </row>
    <row r="67" spans="1:25" ht="80.25" customHeight="1" thickBot="1">
      <c r="A67" s="31"/>
      <c r="B67" s="237" t="s">
        <v>107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18"/>
    </row>
    <row r="68" spans="2:24" ht="8.25" customHeight="1" hidden="1" thickBot="1">
      <c r="B68" s="58"/>
      <c r="C68" s="58"/>
      <c r="D68" s="59"/>
      <c r="E68" s="59"/>
      <c r="F68" s="59"/>
      <c r="G68" s="59"/>
      <c r="H68" s="59"/>
      <c r="I68" s="59"/>
      <c r="J68" s="94"/>
      <c r="K68" s="60"/>
      <c r="L68" s="60"/>
      <c r="M68" s="94"/>
      <c r="N68" s="60"/>
      <c r="O68" s="60"/>
      <c r="P68" s="94"/>
      <c r="Q68" s="60"/>
      <c r="R68" s="60"/>
      <c r="S68" s="108"/>
      <c r="T68" s="58"/>
      <c r="U68" s="109"/>
      <c r="V68" s="58"/>
      <c r="W68" s="58"/>
      <c r="X68" s="58"/>
    </row>
    <row r="69" spans="1:24" s="1" customFormat="1" ht="33" customHeight="1" thickBot="1">
      <c r="A69" s="5"/>
      <c r="B69" s="214" t="s">
        <v>99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6"/>
      <c r="P69" s="61"/>
      <c r="Q69" s="61"/>
      <c r="R69" s="61"/>
      <c r="S69" s="62"/>
      <c r="T69" s="62"/>
      <c r="U69" s="62"/>
      <c r="V69" s="62"/>
      <c r="W69" s="62"/>
      <c r="X69" s="62"/>
    </row>
    <row r="70" spans="2:28" ht="32.25" customHeight="1" thickBot="1">
      <c r="B70" s="245" t="s">
        <v>23</v>
      </c>
      <c r="C70" s="246"/>
      <c r="D70" s="185" t="s">
        <v>10</v>
      </c>
      <c r="E70" s="185"/>
      <c r="F70" s="185"/>
      <c r="G70" s="185"/>
      <c r="H70" s="185"/>
      <c r="I70" s="185"/>
      <c r="J70" s="223" t="s">
        <v>105</v>
      </c>
      <c r="K70" s="223"/>
      <c r="L70" s="223"/>
      <c r="M70" s="223" t="s">
        <v>106</v>
      </c>
      <c r="N70" s="223"/>
      <c r="O70" s="238"/>
      <c r="P70" s="63"/>
      <c r="Q70" s="63"/>
      <c r="R70" s="63"/>
      <c r="S70" s="64"/>
      <c r="T70" s="64"/>
      <c r="U70" s="64"/>
      <c r="V70" s="64"/>
      <c r="W70" s="64"/>
      <c r="X70" s="64"/>
      <c r="Y70" s="15"/>
      <c r="Z70" s="15"/>
      <c r="AA70" s="15"/>
      <c r="AB70" s="15"/>
    </row>
    <row r="71" spans="2:24" ht="36.75" customHeight="1">
      <c r="B71" s="243" t="s">
        <v>24</v>
      </c>
      <c r="C71" s="244"/>
      <c r="D71" s="183"/>
      <c r="E71" s="183"/>
      <c r="F71" s="183"/>
      <c r="G71" s="183"/>
      <c r="H71" s="183"/>
      <c r="I71" s="184"/>
      <c r="J71" s="219">
        <f>J72</f>
        <v>3696.7</v>
      </c>
      <c r="K71" s="219"/>
      <c r="L71" s="219"/>
      <c r="M71" s="219">
        <f>M72</f>
        <v>1232.2</v>
      </c>
      <c r="N71" s="219"/>
      <c r="O71" s="222"/>
      <c r="P71" s="104"/>
      <c r="Q71" s="104"/>
      <c r="R71" s="104"/>
      <c r="S71" s="110"/>
      <c r="T71" s="110"/>
      <c r="U71" s="110"/>
      <c r="V71" s="66"/>
      <c r="W71" s="66"/>
      <c r="X71" s="66"/>
    </row>
    <row r="72" spans="2:24" ht="41.25" customHeight="1">
      <c r="B72" s="220" t="s">
        <v>25</v>
      </c>
      <c r="C72" s="221"/>
      <c r="D72" s="65"/>
      <c r="E72" s="65"/>
      <c r="F72" s="65"/>
      <c r="G72" s="65"/>
      <c r="H72" s="65"/>
      <c r="I72" s="65"/>
      <c r="J72" s="212">
        <f>J73</f>
        <v>3696.7</v>
      </c>
      <c r="K72" s="212"/>
      <c r="L72" s="212"/>
      <c r="M72" s="212">
        <f>M73</f>
        <v>1232.2</v>
      </c>
      <c r="N72" s="212"/>
      <c r="O72" s="213"/>
      <c r="P72" s="104"/>
      <c r="Q72" s="105"/>
      <c r="R72" s="105"/>
      <c r="S72" s="110"/>
      <c r="T72" s="110"/>
      <c r="U72" s="110"/>
      <c r="V72" s="56"/>
      <c r="W72" s="56"/>
      <c r="X72" s="56"/>
    </row>
    <row r="73" spans="2:24" ht="75" customHeight="1">
      <c r="B73" s="220" t="s">
        <v>27</v>
      </c>
      <c r="C73" s="221"/>
      <c r="D73" s="65"/>
      <c r="E73" s="65"/>
      <c r="F73" s="65"/>
      <c r="G73" s="65"/>
      <c r="H73" s="65"/>
      <c r="I73" s="65"/>
      <c r="J73" s="212">
        <f>J74</f>
        <v>3696.7</v>
      </c>
      <c r="K73" s="212"/>
      <c r="L73" s="212"/>
      <c r="M73" s="212">
        <f>M74</f>
        <v>1232.2</v>
      </c>
      <c r="N73" s="212"/>
      <c r="O73" s="213"/>
      <c r="P73" s="104"/>
      <c r="Q73" s="105"/>
      <c r="R73" s="105"/>
      <c r="S73" s="110"/>
      <c r="T73" s="110"/>
      <c r="U73" s="110"/>
      <c r="V73" s="56"/>
      <c r="W73" s="56"/>
      <c r="X73" s="56"/>
    </row>
    <row r="74" spans="2:24" ht="55.5" customHeight="1" thickBot="1">
      <c r="B74" s="232" t="s">
        <v>26</v>
      </c>
      <c r="C74" s="233"/>
      <c r="D74" s="182"/>
      <c r="E74" s="182"/>
      <c r="F74" s="182"/>
      <c r="G74" s="182"/>
      <c r="H74" s="182"/>
      <c r="I74" s="182"/>
      <c r="J74" s="234">
        <v>3696.7</v>
      </c>
      <c r="K74" s="234"/>
      <c r="L74" s="234"/>
      <c r="M74" s="247">
        <v>1232.2</v>
      </c>
      <c r="N74" s="247"/>
      <c r="O74" s="248"/>
      <c r="P74" s="104"/>
      <c r="Q74" s="105"/>
      <c r="R74" s="105"/>
      <c r="S74" s="110"/>
      <c r="T74" s="110"/>
      <c r="U74" s="110"/>
      <c r="V74" s="56"/>
      <c r="W74" s="56"/>
      <c r="X74" s="56"/>
    </row>
    <row r="75" spans="1:24" s="69" customFormat="1" ht="234.75" customHeight="1">
      <c r="A75" s="67"/>
      <c r="B75" s="180"/>
      <c r="C75" s="253" t="s">
        <v>109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99"/>
      <c r="O75" s="99"/>
      <c r="P75" s="99"/>
      <c r="Q75" s="99"/>
      <c r="R75" s="107"/>
      <c r="S75" s="252" t="s">
        <v>110</v>
      </c>
      <c r="T75" s="252"/>
      <c r="U75" s="181"/>
      <c r="V75" s="226" t="s">
        <v>75</v>
      </c>
      <c r="W75" s="226"/>
      <c r="X75" s="68"/>
    </row>
    <row r="76" spans="1:21" s="17" customFormat="1" ht="31.5">
      <c r="A76" s="21"/>
      <c r="J76" s="95"/>
      <c r="K76" s="82"/>
      <c r="L76" s="82"/>
      <c r="M76" s="100"/>
      <c r="N76" s="82"/>
      <c r="O76" s="82"/>
      <c r="P76" s="100"/>
      <c r="Q76" s="106"/>
      <c r="R76" s="106"/>
      <c r="S76" s="111"/>
      <c r="T76" s="112"/>
      <c r="U76" s="113"/>
    </row>
    <row r="77" spans="10:17" ht="18.75">
      <c r="J77" s="96"/>
      <c r="K77" s="83"/>
      <c r="L77" s="83"/>
      <c r="M77" s="101"/>
      <c r="N77" s="83"/>
      <c r="O77" s="83"/>
      <c r="P77" s="101"/>
      <c r="Q77" s="83"/>
    </row>
  </sheetData>
  <sheetProtection/>
  <mergeCells count="48">
    <mergeCell ref="S75:T75"/>
    <mergeCell ref="C75:M75"/>
    <mergeCell ref="S1:X1"/>
    <mergeCell ref="C3:V3"/>
    <mergeCell ref="B23:B24"/>
    <mergeCell ref="W4:X4"/>
    <mergeCell ref="V6:X6"/>
    <mergeCell ref="B8:X8"/>
    <mergeCell ref="B9:C9"/>
    <mergeCell ref="B10:X10"/>
    <mergeCell ref="B16:B17"/>
    <mergeCell ref="B45:B46"/>
    <mergeCell ref="B28:B29"/>
    <mergeCell ref="P6:R6"/>
    <mergeCell ref="I7:J7"/>
    <mergeCell ref="S6:U6"/>
    <mergeCell ref="B12:B14"/>
    <mergeCell ref="B41:B42"/>
    <mergeCell ref="J73:L73"/>
    <mergeCell ref="J74:L74"/>
    <mergeCell ref="B35:B36"/>
    <mergeCell ref="B53:X53"/>
    <mergeCell ref="B67:X67"/>
    <mergeCell ref="M70:O70"/>
    <mergeCell ref="B61:X61"/>
    <mergeCell ref="B71:C71"/>
    <mergeCell ref="B70:C70"/>
    <mergeCell ref="M74:O74"/>
    <mergeCell ref="V75:W75"/>
    <mergeCell ref="J72:L72"/>
    <mergeCell ref="B73:C73"/>
    <mergeCell ref="M73:O73"/>
    <mergeCell ref="C6:C7"/>
    <mergeCell ref="B6:B7"/>
    <mergeCell ref="I6:L6"/>
    <mergeCell ref="M6:O6"/>
    <mergeCell ref="B25:B26"/>
    <mergeCell ref="B74:C74"/>
    <mergeCell ref="J2:S2"/>
    <mergeCell ref="M72:O72"/>
    <mergeCell ref="B69:O69"/>
    <mergeCell ref="B18:B19"/>
    <mergeCell ref="J71:L71"/>
    <mergeCell ref="B72:C72"/>
    <mergeCell ref="M71:O71"/>
    <mergeCell ref="J70:L70"/>
    <mergeCell ref="B20:B21"/>
    <mergeCell ref="B30:B31"/>
  </mergeCells>
  <printOptions/>
  <pageMargins left="0.1968503937007874" right="0" top="0.7874015748031497" bottom="0.4724409448818898" header="0.7874015748031497" footer="0"/>
  <pageSetup fitToHeight="100" horizontalDpi="600" verticalDpi="600" orientation="landscape" paperSize="9" scale="40" r:id="rId1"/>
  <headerFooter alignWithMargins="0">
    <oddFooter>&amp;R&amp;"Times New Roman,обычный"&amp;28Сторінка &amp;P</oddFooter>
  </headerFooter>
  <rowBreaks count="1" manualBreakCount="1">
    <brk id="6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2020-05-29T08:37:26Z</cp:lastPrinted>
  <dcterms:created xsi:type="dcterms:W3CDTF">2002-07-22T10:53:13Z</dcterms:created>
  <dcterms:modified xsi:type="dcterms:W3CDTF">2020-05-29T08:39:06Z</dcterms:modified>
  <cp:category/>
  <cp:version/>
  <cp:contentType/>
  <cp:contentStatus/>
</cp:coreProperties>
</file>