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sova_a\Downloads\Бюджет 2021\"/>
    </mc:Choice>
  </mc:AlternateContent>
  <bookViews>
    <workbookView xWindow="0" yWindow="0" windowWidth="28800" windowHeight="12300" tabRatio="495" activeTab="1"/>
  </bookViews>
  <sheets>
    <sheet name="дод 3" sheetId="1" r:id="rId1"/>
    <sheet name="дод 10" sheetId="3" r:id="rId2"/>
  </sheets>
  <definedNames>
    <definedName name="_xlnm.Print_Titles" localSheetId="1">'дод 10'!$10:$12</definedName>
    <definedName name="_xlnm.Print_Titles" localSheetId="0">'дод 3'!$11:$13</definedName>
    <definedName name="_xlnm.Print_Area" localSheetId="1">'дод 10'!$A$1:$O$218</definedName>
    <definedName name="_xlnm.Print_Area" localSheetId="0">'дод 3'!$A$1:$P$281</definedName>
  </definedNames>
  <calcPr calcId="162913"/>
</workbook>
</file>

<file path=xl/calcChain.xml><?xml version="1.0" encoding="utf-8"?>
<calcChain xmlns="http://schemas.openxmlformats.org/spreadsheetml/2006/main">
  <c r="N195" i="3" l="1"/>
  <c r="M195" i="3"/>
  <c r="L195" i="3"/>
  <c r="K195" i="3"/>
  <c r="J195" i="3"/>
  <c r="H195" i="3"/>
  <c r="G195" i="3"/>
  <c r="F195" i="3"/>
  <c r="E195" i="3"/>
  <c r="M173" i="3"/>
  <c r="L173" i="3"/>
  <c r="K173" i="3"/>
  <c r="H173" i="3"/>
  <c r="G173" i="3"/>
  <c r="F173" i="3"/>
  <c r="N45" i="3"/>
  <c r="M45" i="3"/>
  <c r="L45" i="3"/>
  <c r="K45" i="3"/>
  <c r="J45" i="3"/>
  <c r="H45" i="3"/>
  <c r="G45" i="3"/>
  <c r="F45" i="3"/>
  <c r="E45" i="3"/>
  <c r="E174" i="1"/>
  <c r="D45" i="3" s="1"/>
  <c r="J174" i="1"/>
  <c r="I45" i="3" s="1"/>
  <c r="P174" i="1"/>
  <c r="O45" i="3" s="1"/>
  <c r="O123" i="1" l="1"/>
  <c r="N204" i="3" l="1"/>
  <c r="M204" i="3"/>
  <c r="L204" i="3"/>
  <c r="K204" i="3"/>
  <c r="J204" i="3"/>
  <c r="H204" i="3"/>
  <c r="G204" i="3"/>
  <c r="F204" i="3"/>
  <c r="N183" i="3"/>
  <c r="M183" i="3"/>
  <c r="L183" i="3"/>
  <c r="K183" i="3"/>
  <c r="J183" i="3"/>
  <c r="H183" i="3"/>
  <c r="G183" i="3"/>
  <c r="F183" i="3"/>
  <c r="E183" i="3"/>
  <c r="N59" i="1"/>
  <c r="M59" i="1"/>
  <c r="L59" i="1"/>
  <c r="I59" i="1"/>
  <c r="H59" i="1"/>
  <c r="G59" i="1"/>
  <c r="F59" i="1"/>
  <c r="O90" i="1"/>
  <c r="N173" i="3" s="1"/>
  <c r="K90" i="1"/>
  <c r="E91" i="1"/>
  <c r="D183" i="3" s="1"/>
  <c r="J91" i="1"/>
  <c r="I183" i="3" s="1"/>
  <c r="N145" i="3"/>
  <c r="M145" i="3"/>
  <c r="L145" i="3"/>
  <c r="K145" i="3"/>
  <c r="J145" i="3"/>
  <c r="H145" i="3"/>
  <c r="G145" i="3"/>
  <c r="F145" i="3"/>
  <c r="E145" i="3"/>
  <c r="N120" i="3"/>
  <c r="M120" i="3"/>
  <c r="L120" i="3"/>
  <c r="K120" i="3"/>
  <c r="J120" i="3"/>
  <c r="H120" i="3"/>
  <c r="G120" i="3"/>
  <c r="F120" i="3"/>
  <c r="E120" i="3"/>
  <c r="N110" i="3"/>
  <c r="M110" i="3"/>
  <c r="L110" i="3"/>
  <c r="K110" i="3"/>
  <c r="J110" i="3"/>
  <c r="H110" i="3"/>
  <c r="G110" i="3"/>
  <c r="F110" i="3"/>
  <c r="N94" i="3"/>
  <c r="M94" i="3"/>
  <c r="L94" i="3"/>
  <c r="K94" i="3"/>
  <c r="J94" i="3"/>
  <c r="H94" i="3"/>
  <c r="G94" i="3"/>
  <c r="F94" i="3"/>
  <c r="E94" i="3"/>
  <c r="N53" i="3"/>
  <c r="N25" i="3" s="1"/>
  <c r="M53" i="3"/>
  <c r="M25" i="3" s="1"/>
  <c r="L53" i="3"/>
  <c r="L25" i="3" s="1"/>
  <c r="K53" i="3"/>
  <c r="K25" i="3" s="1"/>
  <c r="J53" i="3"/>
  <c r="J25" i="3" s="1"/>
  <c r="H53" i="3"/>
  <c r="H25" i="3" s="1"/>
  <c r="G53" i="3"/>
  <c r="G25" i="3" s="1"/>
  <c r="F53" i="3"/>
  <c r="F25" i="3" s="1"/>
  <c r="E53" i="3"/>
  <c r="E25" i="3" s="1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B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4" i="3"/>
  <c r="M44" i="3"/>
  <c r="L44" i="3"/>
  <c r="K44" i="3"/>
  <c r="J44" i="3"/>
  <c r="H44" i="3"/>
  <c r="G44" i="3"/>
  <c r="F44" i="3"/>
  <c r="E44" i="3"/>
  <c r="N43" i="3"/>
  <c r="M43" i="3"/>
  <c r="L43" i="3"/>
  <c r="K43" i="3"/>
  <c r="J43" i="3"/>
  <c r="H43" i="3"/>
  <c r="G43" i="3"/>
  <c r="F43" i="3"/>
  <c r="E43" i="3"/>
  <c r="N42" i="3"/>
  <c r="M42" i="3"/>
  <c r="L42" i="3"/>
  <c r="K42" i="3"/>
  <c r="J42" i="3"/>
  <c r="H42" i="3"/>
  <c r="G42" i="3"/>
  <c r="F42" i="3"/>
  <c r="E42" i="3"/>
  <c r="N41" i="3"/>
  <c r="N23" i="3" s="1"/>
  <c r="M41" i="3"/>
  <c r="M23" i="3" s="1"/>
  <c r="L41" i="3"/>
  <c r="L23" i="3" s="1"/>
  <c r="K41" i="3"/>
  <c r="K23" i="3" s="1"/>
  <c r="J41" i="3"/>
  <c r="J23" i="3" s="1"/>
  <c r="H41" i="3"/>
  <c r="H23" i="3" s="1"/>
  <c r="G41" i="3"/>
  <c r="G23" i="3" s="1"/>
  <c r="F41" i="3"/>
  <c r="F23" i="3" s="1"/>
  <c r="E41" i="3"/>
  <c r="E23" i="3" s="1"/>
  <c r="N40" i="3"/>
  <c r="M40" i="3"/>
  <c r="L40" i="3"/>
  <c r="K40" i="3"/>
  <c r="J40" i="3"/>
  <c r="H40" i="3"/>
  <c r="G40" i="3"/>
  <c r="F40" i="3"/>
  <c r="E40" i="3"/>
  <c r="N39" i="3"/>
  <c r="M39" i="3"/>
  <c r="L39" i="3"/>
  <c r="K39" i="3"/>
  <c r="J39" i="3"/>
  <c r="H39" i="3"/>
  <c r="G39" i="3"/>
  <c r="F39" i="3"/>
  <c r="E39" i="3"/>
  <c r="N37" i="3"/>
  <c r="M37" i="3"/>
  <c r="L37" i="3"/>
  <c r="K37" i="3"/>
  <c r="J37" i="3"/>
  <c r="H37" i="3"/>
  <c r="G37" i="3"/>
  <c r="F37" i="3"/>
  <c r="E37" i="3"/>
  <c r="N30" i="3"/>
  <c r="M30" i="3"/>
  <c r="L30" i="3"/>
  <c r="K30" i="3"/>
  <c r="J30" i="3"/>
  <c r="H30" i="3"/>
  <c r="G30" i="3"/>
  <c r="F30" i="3"/>
  <c r="E30" i="3"/>
  <c r="N28" i="3"/>
  <c r="M28" i="3"/>
  <c r="M20" i="3" s="1"/>
  <c r="L28" i="3"/>
  <c r="K28" i="3"/>
  <c r="K20" i="3" s="1"/>
  <c r="J28" i="3"/>
  <c r="H28" i="3"/>
  <c r="H20" i="3" s="1"/>
  <c r="G28" i="3"/>
  <c r="F28" i="3"/>
  <c r="F20" i="3" s="1"/>
  <c r="E28" i="3"/>
  <c r="K59" i="1" l="1"/>
  <c r="E20" i="3"/>
  <c r="G20" i="3"/>
  <c r="J20" i="3"/>
  <c r="L20" i="3"/>
  <c r="N20" i="3"/>
  <c r="E21" i="3"/>
  <c r="E206" i="3" s="1"/>
  <c r="G21" i="3"/>
  <c r="G206" i="3" s="1"/>
  <c r="O59" i="1"/>
  <c r="F21" i="3"/>
  <c r="F206" i="3" s="1"/>
  <c r="H21" i="3"/>
  <c r="H206" i="3" s="1"/>
  <c r="P91" i="1"/>
  <c r="O183" i="3" s="1"/>
  <c r="J21" i="3"/>
  <c r="J206" i="3" s="1"/>
  <c r="N21" i="3"/>
  <c r="N206" i="3" s="1"/>
  <c r="K21" i="3"/>
  <c r="K206" i="3" s="1"/>
  <c r="M21" i="3"/>
  <c r="M206" i="3" s="1"/>
  <c r="L21" i="3"/>
  <c r="L206" i="3" s="1"/>
  <c r="J93" i="1"/>
  <c r="J92" i="1"/>
  <c r="J90" i="1"/>
  <c r="J89" i="1"/>
  <c r="J88" i="1"/>
  <c r="J87" i="1"/>
  <c r="J86" i="1"/>
  <c r="E93" i="1"/>
  <c r="E92" i="1"/>
  <c r="E90" i="1"/>
  <c r="E89" i="1"/>
  <c r="D145" i="3" s="1"/>
  <c r="E88" i="1"/>
  <c r="E87" i="1"/>
  <c r="E86" i="1"/>
  <c r="P86" i="1" l="1"/>
  <c r="P88" i="1"/>
  <c r="P90" i="1"/>
  <c r="P93" i="1"/>
  <c r="P89" i="1"/>
  <c r="O145" i="3" s="1"/>
  <c r="I145" i="3"/>
  <c r="P92" i="1"/>
  <c r="P87" i="1"/>
  <c r="O65" i="1"/>
  <c r="N65" i="1"/>
  <c r="M65" i="1"/>
  <c r="L65" i="1"/>
  <c r="K65" i="1"/>
  <c r="I65" i="1"/>
  <c r="H65" i="1"/>
  <c r="G65" i="1"/>
  <c r="F65" i="1"/>
  <c r="O63" i="1"/>
  <c r="N63" i="1"/>
  <c r="M63" i="1"/>
  <c r="L63" i="1"/>
  <c r="K63" i="1"/>
  <c r="I63" i="1"/>
  <c r="H63" i="1"/>
  <c r="G63" i="1"/>
  <c r="F63" i="1"/>
  <c r="O60" i="1"/>
  <c r="O268" i="1" s="1"/>
  <c r="O272" i="1" s="1"/>
  <c r="N60" i="1"/>
  <c r="N268" i="1" s="1"/>
  <c r="N272" i="1" s="1"/>
  <c r="M60" i="1"/>
  <c r="M268" i="1" s="1"/>
  <c r="M272" i="1" s="1"/>
  <c r="L60" i="1"/>
  <c r="L268" i="1" s="1"/>
  <c r="L272" i="1" s="1"/>
  <c r="K60" i="1"/>
  <c r="K268" i="1" s="1"/>
  <c r="K272" i="1" s="1"/>
  <c r="I60" i="1"/>
  <c r="I268" i="1" s="1"/>
  <c r="I272" i="1" s="1"/>
  <c r="H60" i="1"/>
  <c r="H268" i="1" s="1"/>
  <c r="H272" i="1" s="1"/>
  <c r="G60" i="1"/>
  <c r="G268" i="1" s="1"/>
  <c r="G272" i="1" s="1"/>
  <c r="F60" i="1"/>
  <c r="F268" i="1" s="1"/>
  <c r="F272" i="1" s="1"/>
  <c r="J82" i="1"/>
  <c r="I50" i="3" s="1"/>
  <c r="E82" i="1"/>
  <c r="D50" i="3" s="1"/>
  <c r="J76" i="1"/>
  <c r="I43" i="3" s="1"/>
  <c r="E76" i="1"/>
  <c r="D43" i="3" s="1"/>
  <c r="P82" i="1" l="1"/>
  <c r="O50" i="3" s="1"/>
  <c r="P76" i="1"/>
  <c r="O43" i="3" s="1"/>
  <c r="E265" i="1"/>
  <c r="O195" i="1" l="1"/>
  <c r="K195" i="1"/>
  <c r="F195" i="1"/>
  <c r="F162" i="1"/>
  <c r="E204" i="3" s="1"/>
  <c r="F103" i="1"/>
  <c r="F249" i="1"/>
  <c r="F196" i="1"/>
  <c r="O192" i="1"/>
  <c r="K192" i="1"/>
  <c r="O229" i="1"/>
  <c r="K229" i="1"/>
  <c r="K123" i="1"/>
  <c r="J173" i="3" s="1"/>
  <c r="O125" i="1"/>
  <c r="F50" i="1" l="1"/>
  <c r="F160" i="1" l="1"/>
  <c r="F159" i="1"/>
  <c r="E110" i="3" s="1"/>
  <c r="O198" i="1"/>
  <c r="K198" i="1"/>
  <c r="O197" i="1"/>
  <c r="K197" i="1"/>
  <c r="H195" i="1"/>
  <c r="F151" i="1"/>
  <c r="O103" i="1"/>
  <c r="K103" i="1"/>
  <c r="I43" i="1"/>
  <c r="I42" i="1"/>
  <c r="F38" i="1"/>
  <c r="D176" i="1" l="1"/>
  <c r="G18" i="1" l="1"/>
  <c r="F18" i="1"/>
  <c r="F250" i="1" l="1"/>
  <c r="I250" i="1"/>
  <c r="F208" i="1" l="1"/>
  <c r="E173" i="3" s="1"/>
  <c r="F191" i="1" l="1"/>
  <c r="I191" i="1"/>
  <c r="D52" i="1" l="1"/>
  <c r="F261" i="1" l="1"/>
  <c r="G173" i="1" l="1"/>
  <c r="F173" i="1"/>
  <c r="G177" i="1"/>
  <c r="F177" i="1"/>
  <c r="N180" i="3" l="1"/>
  <c r="M180" i="3"/>
  <c r="L180" i="3"/>
  <c r="K180" i="3"/>
  <c r="J180" i="3"/>
  <c r="H180" i="3"/>
  <c r="G180" i="3"/>
  <c r="F180" i="3"/>
  <c r="E180" i="3"/>
  <c r="N149" i="3"/>
  <c r="N152" i="3"/>
  <c r="M152" i="3"/>
  <c r="L152" i="3"/>
  <c r="K152" i="3"/>
  <c r="J152" i="3"/>
  <c r="H152" i="3"/>
  <c r="G152" i="3"/>
  <c r="F152" i="3"/>
  <c r="E152" i="3"/>
  <c r="N148" i="3"/>
  <c r="M148" i="3"/>
  <c r="L148" i="3"/>
  <c r="K148" i="3"/>
  <c r="J148" i="3"/>
  <c r="H148" i="3"/>
  <c r="G148" i="3"/>
  <c r="F148" i="3"/>
  <c r="E148" i="3"/>
  <c r="O172" i="1"/>
  <c r="N172" i="1"/>
  <c r="M172" i="1"/>
  <c r="L172" i="1"/>
  <c r="K172" i="1"/>
  <c r="I172" i="1"/>
  <c r="H172" i="1"/>
  <c r="G172" i="1"/>
  <c r="F172" i="1"/>
  <c r="O15" i="1"/>
  <c r="N15" i="1"/>
  <c r="M15" i="1"/>
  <c r="L15" i="1"/>
  <c r="K15" i="1"/>
  <c r="I15" i="1"/>
  <c r="H15" i="1"/>
  <c r="G15" i="1"/>
  <c r="F15" i="1"/>
  <c r="N178" i="3"/>
  <c r="M178" i="3"/>
  <c r="L178" i="3"/>
  <c r="K178" i="3"/>
  <c r="J178" i="3"/>
  <c r="H178" i="3"/>
  <c r="G178" i="3"/>
  <c r="F178" i="3"/>
  <c r="E178" i="3"/>
  <c r="O187" i="1"/>
  <c r="N187" i="1"/>
  <c r="M187" i="1"/>
  <c r="L187" i="1"/>
  <c r="K187" i="1"/>
  <c r="I187" i="1"/>
  <c r="H187" i="1"/>
  <c r="G187" i="1"/>
  <c r="F187" i="1"/>
  <c r="O238" i="1"/>
  <c r="N238" i="1"/>
  <c r="M238" i="1"/>
  <c r="L238" i="1"/>
  <c r="K238" i="1"/>
  <c r="I238" i="1"/>
  <c r="H238" i="1"/>
  <c r="G238" i="1"/>
  <c r="F238" i="1"/>
  <c r="J241" i="1"/>
  <c r="I152" i="3" s="1"/>
  <c r="E241" i="1"/>
  <c r="D152" i="3" s="1"/>
  <c r="E210" i="1"/>
  <c r="D178" i="3" s="1"/>
  <c r="J210" i="1"/>
  <c r="I178" i="3" s="1"/>
  <c r="E179" i="1"/>
  <c r="J179" i="1"/>
  <c r="I148" i="3" s="1"/>
  <c r="P179" i="1" l="1"/>
  <c r="O148" i="3" s="1"/>
  <c r="P210" i="1"/>
  <c r="E187" i="1"/>
  <c r="P241" i="1"/>
  <c r="O152" i="3" s="1"/>
  <c r="J187" i="1"/>
  <c r="D148" i="3"/>
  <c r="E16" i="3"/>
  <c r="F16" i="3"/>
  <c r="G16" i="3"/>
  <c r="H16" i="3"/>
  <c r="J16" i="3"/>
  <c r="K16" i="3"/>
  <c r="L16" i="3"/>
  <c r="M16" i="3"/>
  <c r="N16" i="3"/>
  <c r="O178" i="3" l="1"/>
  <c r="P187" i="1"/>
  <c r="N167" i="3"/>
  <c r="M167" i="3"/>
  <c r="L167" i="3"/>
  <c r="K167" i="3"/>
  <c r="J167" i="3"/>
  <c r="H167" i="3"/>
  <c r="G167" i="3"/>
  <c r="F167" i="3"/>
  <c r="E167" i="3"/>
  <c r="J44" i="1" l="1"/>
  <c r="I167" i="3" s="1"/>
  <c r="E44" i="1"/>
  <c r="J19" i="1"/>
  <c r="I16" i="3" s="1"/>
  <c r="E19" i="1"/>
  <c r="D167" i="3" l="1"/>
  <c r="P44" i="1"/>
  <c r="O167" i="3" s="1"/>
  <c r="P19" i="1"/>
  <c r="O16" i="3" s="1"/>
  <c r="D16" i="3"/>
  <c r="K128" i="1"/>
  <c r="F165" i="1" l="1"/>
  <c r="G165" i="1"/>
  <c r="H165" i="1"/>
  <c r="I165" i="1"/>
  <c r="K165" i="1"/>
  <c r="L165" i="1"/>
  <c r="M165" i="1"/>
  <c r="N165" i="1"/>
  <c r="O165" i="1"/>
  <c r="E63" i="3" l="1"/>
  <c r="F63" i="3"/>
  <c r="G63" i="3"/>
  <c r="H63" i="3"/>
  <c r="J63" i="3"/>
  <c r="K63" i="3"/>
  <c r="L63" i="3"/>
  <c r="M63" i="3"/>
  <c r="N63" i="3"/>
  <c r="F95" i="1" l="1"/>
  <c r="G95" i="1"/>
  <c r="H95" i="1"/>
  <c r="I95" i="1"/>
  <c r="K95" i="1"/>
  <c r="L95" i="1"/>
  <c r="M95" i="1"/>
  <c r="N95" i="1"/>
  <c r="O95" i="1"/>
  <c r="E107" i="1"/>
  <c r="J107" i="1"/>
  <c r="I63" i="3" s="1"/>
  <c r="D107" i="1"/>
  <c r="P107" i="1" l="1"/>
  <c r="O63" i="3" s="1"/>
  <c r="D63" i="3"/>
  <c r="E166" i="3"/>
  <c r="E160" i="3" s="1"/>
  <c r="F166" i="3"/>
  <c r="F160" i="3" s="1"/>
  <c r="G166" i="3"/>
  <c r="G160" i="3" s="1"/>
  <c r="H166" i="3"/>
  <c r="H160" i="3" s="1"/>
  <c r="J166" i="3"/>
  <c r="J160" i="3" s="1"/>
  <c r="K166" i="3"/>
  <c r="K160" i="3" s="1"/>
  <c r="L166" i="3"/>
  <c r="L160" i="3" s="1"/>
  <c r="M166" i="3"/>
  <c r="M160" i="3" s="1"/>
  <c r="N166" i="3"/>
  <c r="N160" i="3" s="1"/>
  <c r="E206" i="1"/>
  <c r="D166" i="3" s="1"/>
  <c r="D160" i="3" s="1"/>
  <c r="J206" i="1"/>
  <c r="J186" i="1" s="1"/>
  <c r="F186" i="1"/>
  <c r="G186" i="1"/>
  <c r="H186" i="1"/>
  <c r="I186" i="1"/>
  <c r="K186" i="1"/>
  <c r="L186" i="1"/>
  <c r="M186" i="1"/>
  <c r="N186" i="1"/>
  <c r="O186" i="1"/>
  <c r="E186" i="1" l="1"/>
  <c r="P206" i="1"/>
  <c r="I166" i="3"/>
  <c r="I160" i="3" s="1"/>
  <c r="E170" i="1"/>
  <c r="E165" i="1" s="1"/>
  <c r="J170" i="1"/>
  <c r="F128" i="1"/>
  <c r="G128" i="1"/>
  <c r="H128" i="1"/>
  <c r="I128" i="1"/>
  <c r="L128" i="1"/>
  <c r="M128" i="1"/>
  <c r="N128" i="1"/>
  <c r="O128" i="1"/>
  <c r="L129" i="1"/>
  <c r="E105" i="3"/>
  <c r="F105" i="3"/>
  <c r="G105" i="3"/>
  <c r="H105" i="3"/>
  <c r="J105" i="3"/>
  <c r="K105" i="3"/>
  <c r="L105" i="3"/>
  <c r="M105" i="3"/>
  <c r="N105" i="3"/>
  <c r="E106" i="3"/>
  <c r="E76" i="3" s="1"/>
  <c r="F106" i="3"/>
  <c r="F76" i="3" s="1"/>
  <c r="G106" i="3"/>
  <c r="G76" i="3" s="1"/>
  <c r="H106" i="3"/>
  <c r="H76" i="3" s="1"/>
  <c r="J106" i="3"/>
  <c r="J76" i="3" s="1"/>
  <c r="K106" i="3"/>
  <c r="K76" i="3" s="1"/>
  <c r="L106" i="3"/>
  <c r="L76" i="3" s="1"/>
  <c r="M106" i="3"/>
  <c r="M76" i="3" s="1"/>
  <c r="N106" i="3"/>
  <c r="N76" i="3" s="1"/>
  <c r="E107" i="3"/>
  <c r="F107" i="3"/>
  <c r="G107" i="3"/>
  <c r="H107" i="3"/>
  <c r="J107" i="3"/>
  <c r="K107" i="3"/>
  <c r="L107" i="3"/>
  <c r="M107" i="3"/>
  <c r="N107" i="3"/>
  <c r="E108" i="3"/>
  <c r="E77" i="3" s="1"/>
  <c r="F108" i="3"/>
  <c r="F77" i="3" s="1"/>
  <c r="G108" i="3"/>
  <c r="G77" i="3" s="1"/>
  <c r="H108" i="3"/>
  <c r="H77" i="3" s="1"/>
  <c r="J108" i="3"/>
  <c r="J77" i="3" s="1"/>
  <c r="K108" i="3"/>
  <c r="K77" i="3" s="1"/>
  <c r="L108" i="3"/>
  <c r="L77" i="3" s="1"/>
  <c r="M108" i="3"/>
  <c r="M77" i="3" s="1"/>
  <c r="N108" i="3"/>
  <c r="N77" i="3" s="1"/>
  <c r="E155" i="1"/>
  <c r="D106" i="3" s="1"/>
  <c r="E154" i="1"/>
  <c r="D105" i="3" s="1"/>
  <c r="J155" i="1"/>
  <c r="J154" i="1"/>
  <c r="I105" i="3" s="1"/>
  <c r="E133" i="3"/>
  <c r="F133" i="3"/>
  <c r="F125" i="3" s="1"/>
  <c r="G133" i="3"/>
  <c r="G125" i="3" s="1"/>
  <c r="H133" i="3"/>
  <c r="H125" i="3" s="1"/>
  <c r="J133" i="3"/>
  <c r="J125" i="3" s="1"/>
  <c r="K133" i="3"/>
  <c r="K125" i="3" s="1"/>
  <c r="L133" i="3"/>
  <c r="L125" i="3" s="1"/>
  <c r="M133" i="3"/>
  <c r="N133" i="3"/>
  <c r="N125" i="3" s="1"/>
  <c r="D133" i="3"/>
  <c r="D125" i="3" s="1"/>
  <c r="E125" i="3"/>
  <c r="M125" i="3"/>
  <c r="J156" i="1"/>
  <c r="I107" i="3" s="1"/>
  <c r="J157" i="1"/>
  <c r="J130" i="1" s="1"/>
  <c r="E156" i="1"/>
  <c r="D107" i="3" s="1"/>
  <c r="E157" i="1"/>
  <c r="F130" i="1"/>
  <c r="G130" i="1"/>
  <c r="H130" i="1"/>
  <c r="I130" i="1"/>
  <c r="K130" i="1"/>
  <c r="L130" i="1"/>
  <c r="M130" i="1"/>
  <c r="N130" i="1"/>
  <c r="O130" i="1"/>
  <c r="F129" i="1"/>
  <c r="G129" i="1"/>
  <c r="H129" i="1"/>
  <c r="I129" i="1"/>
  <c r="K129" i="1"/>
  <c r="M129" i="1"/>
  <c r="N129" i="1"/>
  <c r="O129" i="1"/>
  <c r="D129" i="1"/>
  <c r="D155" i="1"/>
  <c r="D157" i="1"/>
  <c r="D130" i="1"/>
  <c r="D156" i="1"/>
  <c r="D154" i="1"/>
  <c r="J20" i="1"/>
  <c r="J21" i="1"/>
  <c r="J22" i="1"/>
  <c r="J17" i="1" s="1"/>
  <c r="E22" i="1"/>
  <c r="D19" i="3" s="1"/>
  <c r="D14" i="3" s="1"/>
  <c r="D17" i="1"/>
  <c r="D22" i="1"/>
  <c r="E19" i="3"/>
  <c r="E14" i="3" s="1"/>
  <c r="F19" i="3"/>
  <c r="F14" i="3" s="1"/>
  <c r="G19" i="3"/>
  <c r="G14" i="3" s="1"/>
  <c r="H19" i="3"/>
  <c r="H14" i="3" s="1"/>
  <c r="I19" i="3"/>
  <c r="I14" i="3" s="1"/>
  <c r="J19" i="3"/>
  <c r="J14" i="3" s="1"/>
  <c r="K19" i="3"/>
  <c r="K14" i="3" s="1"/>
  <c r="L19" i="3"/>
  <c r="L14" i="3" s="1"/>
  <c r="M19" i="3"/>
  <c r="M14" i="3" s="1"/>
  <c r="N19" i="3"/>
  <c r="N14" i="3" s="1"/>
  <c r="F17" i="1"/>
  <c r="G17" i="1"/>
  <c r="H17" i="1"/>
  <c r="I17" i="1"/>
  <c r="K17" i="1"/>
  <c r="L17" i="1"/>
  <c r="M17" i="1"/>
  <c r="N17" i="1"/>
  <c r="O17" i="1"/>
  <c r="P186" i="1" l="1"/>
  <c r="O166" i="3"/>
  <c r="O160" i="3" s="1"/>
  <c r="P170" i="1"/>
  <c r="P165" i="1" s="1"/>
  <c r="J165" i="1"/>
  <c r="P155" i="1"/>
  <c r="O106" i="3" s="1"/>
  <c r="O76" i="3" s="1"/>
  <c r="I133" i="3"/>
  <c r="I125" i="3" s="1"/>
  <c r="D108" i="3"/>
  <c r="D77" i="3" s="1"/>
  <c r="I106" i="3"/>
  <c r="I76" i="3" s="1"/>
  <c r="J129" i="1"/>
  <c r="I108" i="3"/>
  <c r="I77" i="3" s="1"/>
  <c r="O133" i="3"/>
  <c r="O125" i="3" s="1"/>
  <c r="P154" i="1"/>
  <c r="P156" i="1"/>
  <c r="O107" i="3" s="1"/>
  <c r="E129" i="1"/>
  <c r="D76" i="3"/>
  <c r="P157" i="1"/>
  <c r="E130" i="1"/>
  <c r="P22" i="1"/>
  <c r="P17" i="1" s="1"/>
  <c r="E17" i="1"/>
  <c r="P129" i="1" l="1"/>
  <c r="O105" i="3"/>
  <c r="P130" i="1"/>
  <c r="O108" i="3"/>
  <c r="O77" i="3" s="1"/>
  <c r="O19" i="3"/>
  <c r="O14" i="3" s="1"/>
  <c r="N132" i="3" l="1"/>
  <c r="M132" i="3"/>
  <c r="L132" i="3"/>
  <c r="K132" i="3"/>
  <c r="J132" i="3"/>
  <c r="H132" i="3"/>
  <c r="G132" i="3"/>
  <c r="F132" i="3"/>
  <c r="E132" i="3"/>
  <c r="O164" i="1"/>
  <c r="N164" i="1"/>
  <c r="M164" i="1"/>
  <c r="L164" i="1"/>
  <c r="K164" i="1"/>
  <c r="I164" i="1"/>
  <c r="H164" i="1"/>
  <c r="J169" i="1"/>
  <c r="I132" i="3" s="1"/>
  <c r="E169" i="1"/>
  <c r="D132" i="3" s="1"/>
  <c r="E235" i="1"/>
  <c r="E233" i="1"/>
  <c r="N38" i="3"/>
  <c r="M38" i="3"/>
  <c r="L38" i="3"/>
  <c r="K38" i="3"/>
  <c r="J38" i="3"/>
  <c r="H38" i="3"/>
  <c r="G38" i="3"/>
  <c r="F38" i="3"/>
  <c r="E38" i="3"/>
  <c r="O62" i="1"/>
  <c r="N62" i="1"/>
  <c r="M62" i="1"/>
  <c r="L62" i="1"/>
  <c r="K62" i="1"/>
  <c r="I62" i="1"/>
  <c r="H62" i="1"/>
  <c r="F62" i="1"/>
  <c r="I38" i="3"/>
  <c r="G62" i="1"/>
  <c r="N18" i="3"/>
  <c r="M18" i="3"/>
  <c r="L18" i="3"/>
  <c r="K18" i="3"/>
  <c r="J18" i="3"/>
  <c r="H18" i="3"/>
  <c r="G18" i="3"/>
  <c r="F18" i="3"/>
  <c r="E18" i="3"/>
  <c r="I18" i="3"/>
  <c r="E21" i="1"/>
  <c r="O38" i="3" l="1"/>
  <c r="P169" i="1"/>
  <c r="O132" i="3" s="1"/>
  <c r="D38" i="3"/>
  <c r="P21" i="1"/>
  <c r="D18" i="3"/>
  <c r="J126" i="1"/>
  <c r="E126" i="1"/>
  <c r="O18" i="3" l="1"/>
  <c r="P126" i="1"/>
  <c r="N157" i="3" l="1"/>
  <c r="M157" i="3"/>
  <c r="L157" i="3"/>
  <c r="K157" i="3"/>
  <c r="J157" i="3"/>
  <c r="H157" i="3"/>
  <c r="G157" i="3"/>
  <c r="F157" i="3"/>
  <c r="E157" i="3"/>
  <c r="N220" i="1"/>
  <c r="M220" i="1"/>
  <c r="L220" i="1"/>
  <c r="I220" i="1"/>
  <c r="H220" i="1"/>
  <c r="J233" i="1" l="1"/>
  <c r="I157" i="3" s="1"/>
  <c r="P233" i="1" l="1"/>
  <c r="O157" i="3" s="1"/>
  <c r="D157" i="3"/>
  <c r="F220" i="1" l="1"/>
  <c r="N64" i="1" l="1"/>
  <c r="M64" i="1"/>
  <c r="L64" i="1"/>
  <c r="I64" i="1"/>
  <c r="H64" i="1"/>
  <c r="G64" i="1"/>
  <c r="O67" i="1"/>
  <c r="N67" i="1"/>
  <c r="M67" i="1"/>
  <c r="L67" i="1"/>
  <c r="K67" i="1"/>
  <c r="I67" i="1"/>
  <c r="H67" i="1"/>
  <c r="G67" i="1"/>
  <c r="F67" i="1"/>
  <c r="O66" i="1"/>
  <c r="N66" i="1"/>
  <c r="M66" i="1"/>
  <c r="L66" i="1"/>
  <c r="K66" i="1"/>
  <c r="I66" i="1"/>
  <c r="H66" i="1"/>
  <c r="G66" i="1"/>
  <c r="N61" i="1"/>
  <c r="M61" i="1"/>
  <c r="L61" i="1"/>
  <c r="I61" i="1"/>
  <c r="H61" i="1"/>
  <c r="G61" i="1"/>
  <c r="F61" i="1"/>
  <c r="J79" i="1"/>
  <c r="I47" i="3" s="1"/>
  <c r="E79" i="1"/>
  <c r="D47" i="3" s="1"/>
  <c r="P79" i="1" l="1"/>
  <c r="O47" i="3" s="1"/>
  <c r="J256" i="1"/>
  <c r="M169" i="3" l="1"/>
  <c r="M168" i="3" s="1"/>
  <c r="L169" i="3"/>
  <c r="L168" i="3" s="1"/>
  <c r="K169" i="3"/>
  <c r="K168" i="3" s="1"/>
  <c r="H169" i="3"/>
  <c r="H168" i="3" s="1"/>
  <c r="G169" i="3"/>
  <c r="G168" i="3" s="1"/>
  <c r="F169" i="3"/>
  <c r="F168" i="3" s="1"/>
  <c r="M183" i="1" l="1"/>
  <c r="H183" i="1"/>
  <c r="J207" i="1"/>
  <c r="E207" i="1"/>
  <c r="P207" i="1" l="1"/>
  <c r="N151" i="3" l="1"/>
  <c r="M151" i="3"/>
  <c r="L151" i="3"/>
  <c r="K151" i="3"/>
  <c r="J151" i="3"/>
  <c r="H151" i="3"/>
  <c r="G151" i="3"/>
  <c r="F151" i="3"/>
  <c r="E151" i="3"/>
  <c r="J230" i="1"/>
  <c r="E230" i="1"/>
  <c r="E228" i="1"/>
  <c r="N15" i="3"/>
  <c r="M15" i="3"/>
  <c r="L15" i="3"/>
  <c r="K15" i="3"/>
  <c r="J15" i="3"/>
  <c r="H15" i="3"/>
  <c r="O255" i="1"/>
  <c r="O254" i="1" s="1"/>
  <c r="N255" i="1"/>
  <c r="N254" i="1" s="1"/>
  <c r="M255" i="1"/>
  <c r="M254" i="1" s="1"/>
  <c r="L255" i="1"/>
  <c r="L254" i="1" s="1"/>
  <c r="K255" i="1"/>
  <c r="K254" i="1" s="1"/>
  <c r="J255" i="1"/>
  <c r="J254" i="1" s="1"/>
  <c r="I255" i="1"/>
  <c r="I254" i="1" s="1"/>
  <c r="H255" i="1"/>
  <c r="H254" i="1" s="1"/>
  <c r="G255" i="1"/>
  <c r="G254" i="1" s="1"/>
  <c r="F255" i="1"/>
  <c r="F254" i="1" s="1"/>
  <c r="E256" i="1"/>
  <c r="P256" i="1" s="1"/>
  <c r="P255" i="1" s="1"/>
  <c r="P254" i="1" s="1"/>
  <c r="N169" i="3"/>
  <c r="N168" i="3" s="1"/>
  <c r="J169" i="3"/>
  <c r="J168" i="3" s="1"/>
  <c r="E255" i="1" l="1"/>
  <c r="E254" i="1" s="1"/>
  <c r="P230" i="1"/>
  <c r="N183" i="1"/>
  <c r="O64" i="1"/>
  <c r="K64" i="1"/>
  <c r="F64" i="1"/>
  <c r="J67" i="1" l="1"/>
  <c r="M156" i="3"/>
  <c r="L156" i="3"/>
  <c r="K156" i="3"/>
  <c r="H156" i="3"/>
  <c r="G156" i="3"/>
  <c r="F156" i="3"/>
  <c r="E156" i="3"/>
  <c r="M155" i="3"/>
  <c r="L155" i="3"/>
  <c r="K155" i="3"/>
  <c r="H155" i="3"/>
  <c r="G155" i="3"/>
  <c r="F155" i="3"/>
  <c r="E155" i="3"/>
  <c r="O97" i="1"/>
  <c r="N97" i="1"/>
  <c r="M97" i="1"/>
  <c r="L97" i="1"/>
  <c r="K97" i="1"/>
  <c r="I97" i="1"/>
  <c r="H97" i="1"/>
  <c r="G97" i="1"/>
  <c r="F97" i="1"/>
  <c r="J121" i="1"/>
  <c r="J122" i="1"/>
  <c r="E121" i="1"/>
  <c r="E122" i="1"/>
  <c r="E97" i="1" s="1"/>
  <c r="O61" i="1"/>
  <c r="K61" i="1"/>
  <c r="J156" i="3" l="1"/>
  <c r="N156" i="3"/>
  <c r="E67" i="1"/>
  <c r="P122" i="1"/>
  <c r="P97" i="1" s="1"/>
  <c r="P121" i="1"/>
  <c r="J97" i="1"/>
  <c r="P67" i="1" l="1"/>
  <c r="D199" i="1"/>
  <c r="N174" i="3" l="1"/>
  <c r="M174" i="3"/>
  <c r="L174" i="3"/>
  <c r="K174" i="3"/>
  <c r="J174" i="3"/>
  <c r="H174" i="3"/>
  <c r="G174" i="3"/>
  <c r="F174" i="3"/>
  <c r="E174" i="3"/>
  <c r="F171" i="3" l="1"/>
  <c r="F139" i="3" s="1"/>
  <c r="F208" i="3" s="1"/>
  <c r="H171" i="3"/>
  <c r="H139" i="3" s="1"/>
  <c r="H208" i="3" s="1"/>
  <c r="K171" i="3"/>
  <c r="K139" i="3" s="1"/>
  <c r="K208" i="3" s="1"/>
  <c r="M171" i="3"/>
  <c r="M139" i="3" s="1"/>
  <c r="M208" i="3" s="1"/>
  <c r="E171" i="3"/>
  <c r="E139" i="3" s="1"/>
  <c r="E208" i="3" s="1"/>
  <c r="G171" i="3"/>
  <c r="G139" i="3" s="1"/>
  <c r="G208" i="3" s="1"/>
  <c r="L171" i="3"/>
  <c r="L139" i="3" s="1"/>
  <c r="L208" i="3" s="1"/>
  <c r="N171" i="3"/>
  <c r="N139" i="3" s="1"/>
  <c r="N208" i="3" s="1"/>
  <c r="J171" i="3"/>
  <c r="J139" i="3" s="1"/>
  <c r="J208" i="3" s="1"/>
  <c r="O101" i="1"/>
  <c r="N101" i="1"/>
  <c r="M101" i="1"/>
  <c r="L101" i="1"/>
  <c r="K101" i="1"/>
  <c r="I101" i="1"/>
  <c r="H101" i="1"/>
  <c r="G101" i="1"/>
  <c r="F101" i="1"/>
  <c r="O221" i="1"/>
  <c r="N221" i="1"/>
  <c r="M221" i="1"/>
  <c r="L221" i="1"/>
  <c r="K221" i="1"/>
  <c r="I221" i="1"/>
  <c r="H221" i="1"/>
  <c r="G221" i="1"/>
  <c r="F221" i="1"/>
  <c r="E221" i="1"/>
  <c r="F270" i="1" l="1"/>
  <c r="F274" i="1" s="1"/>
  <c r="H270" i="1"/>
  <c r="H274" i="1" s="1"/>
  <c r="K270" i="1"/>
  <c r="K274" i="1" s="1"/>
  <c r="M270" i="1"/>
  <c r="M274" i="1" s="1"/>
  <c r="O270" i="1"/>
  <c r="O274" i="1" s="1"/>
  <c r="G270" i="1"/>
  <c r="G274" i="1" s="1"/>
  <c r="I270" i="1"/>
  <c r="I274" i="1" s="1"/>
  <c r="L270" i="1"/>
  <c r="L274" i="1" s="1"/>
  <c r="N270" i="1"/>
  <c r="N274" i="1" s="1"/>
  <c r="E169" i="3" l="1"/>
  <c r="E168" i="3" s="1"/>
  <c r="G15" i="3" l="1"/>
  <c r="M149" i="3"/>
  <c r="L149" i="3"/>
  <c r="K149" i="3"/>
  <c r="H149" i="3"/>
  <c r="G149" i="3"/>
  <c r="F149" i="3"/>
  <c r="E149" i="3"/>
  <c r="N147" i="3" l="1"/>
  <c r="M147" i="3"/>
  <c r="L147" i="3"/>
  <c r="K147" i="3"/>
  <c r="J147" i="3"/>
  <c r="H147" i="3"/>
  <c r="G147" i="3"/>
  <c r="F147" i="3"/>
  <c r="E147" i="3"/>
  <c r="M146" i="3"/>
  <c r="L146" i="3"/>
  <c r="K146" i="3"/>
  <c r="H146" i="3"/>
  <c r="G146" i="3"/>
  <c r="F146" i="3"/>
  <c r="E146" i="3"/>
  <c r="M150" i="3"/>
  <c r="L150" i="3"/>
  <c r="K150" i="3"/>
  <c r="H150" i="3"/>
  <c r="G150" i="3"/>
  <c r="F150" i="3"/>
  <c r="E150" i="3"/>
  <c r="J161" i="1" l="1"/>
  <c r="E161" i="1"/>
  <c r="D147" i="3" s="1"/>
  <c r="J119" i="1"/>
  <c r="E119" i="1"/>
  <c r="E40" i="1"/>
  <c r="E39" i="1"/>
  <c r="D149" i="3" s="1"/>
  <c r="J40" i="1"/>
  <c r="P40" i="1" s="1"/>
  <c r="J39" i="1"/>
  <c r="P39" i="1" l="1"/>
  <c r="P119" i="1"/>
  <c r="P161" i="1"/>
  <c r="O147" i="3" s="1"/>
  <c r="I147" i="3"/>
  <c r="N150" i="3"/>
  <c r="J150" i="3"/>
  <c r="E124" i="1" l="1"/>
  <c r="J124" i="1"/>
  <c r="J101" i="1" l="1"/>
  <c r="D174" i="3"/>
  <c r="E101" i="1"/>
  <c r="E270" i="1" s="1"/>
  <c r="P124" i="1"/>
  <c r="J235" i="1"/>
  <c r="J221" i="1" s="1"/>
  <c r="J270" i="1" l="1"/>
  <c r="D171" i="3"/>
  <c r="I174" i="3"/>
  <c r="P101" i="1"/>
  <c r="P235" i="1"/>
  <c r="P221" i="1" s="1"/>
  <c r="N165" i="3"/>
  <c r="M165" i="3"/>
  <c r="L165" i="3"/>
  <c r="K165" i="3"/>
  <c r="J165" i="3"/>
  <c r="H165" i="3"/>
  <c r="G165" i="3"/>
  <c r="F165" i="3"/>
  <c r="E165" i="3"/>
  <c r="N111" i="3"/>
  <c r="M111" i="3"/>
  <c r="L111" i="3"/>
  <c r="K111" i="3"/>
  <c r="J111" i="3"/>
  <c r="H111" i="3"/>
  <c r="G111" i="3"/>
  <c r="F111" i="3"/>
  <c r="N99" i="3"/>
  <c r="M99" i="3"/>
  <c r="L99" i="3"/>
  <c r="K99" i="3"/>
  <c r="J99" i="3"/>
  <c r="H99" i="3"/>
  <c r="G99" i="3"/>
  <c r="F99" i="3"/>
  <c r="E99" i="3"/>
  <c r="N97" i="3"/>
  <c r="M97" i="3"/>
  <c r="L97" i="3"/>
  <c r="K97" i="3"/>
  <c r="J97" i="3"/>
  <c r="H97" i="3"/>
  <c r="G97" i="3"/>
  <c r="F97" i="3"/>
  <c r="E97" i="3"/>
  <c r="N88" i="3"/>
  <c r="M88" i="3"/>
  <c r="L88" i="3"/>
  <c r="K88" i="3"/>
  <c r="J88" i="3"/>
  <c r="H88" i="3"/>
  <c r="G88" i="3"/>
  <c r="F88" i="3"/>
  <c r="E88" i="3"/>
  <c r="N86" i="3"/>
  <c r="M86" i="3"/>
  <c r="L86" i="3"/>
  <c r="K86" i="3"/>
  <c r="J86" i="3"/>
  <c r="H86" i="3"/>
  <c r="G86" i="3"/>
  <c r="F86" i="3"/>
  <c r="E86" i="3"/>
  <c r="N82" i="3"/>
  <c r="M82" i="3"/>
  <c r="L82" i="3"/>
  <c r="K82" i="3"/>
  <c r="J82" i="3"/>
  <c r="H82" i="3"/>
  <c r="G82" i="3"/>
  <c r="F82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69" i="3"/>
  <c r="M69" i="3"/>
  <c r="L69" i="3"/>
  <c r="K69" i="3"/>
  <c r="J69" i="3"/>
  <c r="H69" i="3"/>
  <c r="G69" i="3"/>
  <c r="F69" i="3"/>
  <c r="E69" i="3"/>
  <c r="N67" i="3"/>
  <c r="M67" i="3"/>
  <c r="L67" i="3"/>
  <c r="K67" i="3"/>
  <c r="J67" i="3"/>
  <c r="H67" i="3"/>
  <c r="G67" i="3"/>
  <c r="F67" i="3"/>
  <c r="E67" i="3"/>
  <c r="N65" i="3"/>
  <c r="M65" i="3"/>
  <c r="L65" i="3"/>
  <c r="K65" i="3"/>
  <c r="J65" i="3"/>
  <c r="I65" i="3"/>
  <c r="H65" i="3"/>
  <c r="G65" i="3"/>
  <c r="F65" i="3"/>
  <c r="E65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N60" i="3"/>
  <c r="M60" i="3"/>
  <c r="L60" i="3"/>
  <c r="K60" i="3"/>
  <c r="J60" i="3"/>
  <c r="H60" i="3"/>
  <c r="G60" i="3"/>
  <c r="F60" i="3"/>
  <c r="E60" i="3"/>
  <c r="N36" i="3"/>
  <c r="M36" i="3"/>
  <c r="L36" i="3"/>
  <c r="K36" i="3"/>
  <c r="J36" i="3"/>
  <c r="H36" i="3"/>
  <c r="G36" i="3"/>
  <c r="F36" i="3"/>
  <c r="N24" i="3"/>
  <c r="M24" i="3"/>
  <c r="L24" i="3"/>
  <c r="K24" i="3"/>
  <c r="J24" i="3"/>
  <c r="H24" i="3"/>
  <c r="G24" i="3"/>
  <c r="F24" i="3"/>
  <c r="E24" i="3"/>
  <c r="N31" i="3"/>
  <c r="M31" i="3"/>
  <c r="L31" i="3"/>
  <c r="K31" i="3"/>
  <c r="J31" i="3"/>
  <c r="H31" i="3"/>
  <c r="G31" i="3"/>
  <c r="F31" i="3"/>
  <c r="E31" i="3"/>
  <c r="E22" i="3" s="1"/>
  <c r="J64" i="1"/>
  <c r="E64" i="1"/>
  <c r="J62" i="1"/>
  <c r="E62" i="1"/>
  <c r="O184" i="1"/>
  <c r="N184" i="1"/>
  <c r="M184" i="1"/>
  <c r="L184" i="1"/>
  <c r="K184" i="1"/>
  <c r="I184" i="1"/>
  <c r="H184" i="1"/>
  <c r="G184" i="1"/>
  <c r="F184" i="1"/>
  <c r="O96" i="1"/>
  <c r="N96" i="1"/>
  <c r="M96" i="1"/>
  <c r="L96" i="1"/>
  <c r="K96" i="1"/>
  <c r="I96" i="1"/>
  <c r="H96" i="1"/>
  <c r="G96" i="1"/>
  <c r="F96" i="1"/>
  <c r="D139" i="3" l="1"/>
  <c r="D208" i="3" s="1"/>
  <c r="E274" i="1" s="1"/>
  <c r="P270" i="1"/>
  <c r="I171" i="3"/>
  <c r="I139" i="3" s="1"/>
  <c r="I208" i="3" s="1"/>
  <c r="J274" i="1" s="1"/>
  <c r="F22" i="3"/>
  <c r="H22" i="3"/>
  <c r="K22" i="3"/>
  <c r="M22" i="3"/>
  <c r="G22" i="3"/>
  <c r="J22" i="3"/>
  <c r="L22" i="3"/>
  <c r="N22" i="3"/>
  <c r="O174" i="3"/>
  <c r="I31" i="3"/>
  <c r="P62" i="1"/>
  <c r="D31" i="3"/>
  <c r="P64" i="1"/>
  <c r="O171" i="3" l="1"/>
  <c r="O139" i="3" s="1"/>
  <c r="O208" i="3" s="1"/>
  <c r="P274" i="1" s="1"/>
  <c r="I22" i="3"/>
  <c r="D22" i="3"/>
  <c r="O31" i="3"/>
  <c r="O185" i="1"/>
  <c r="N185" i="1"/>
  <c r="M185" i="1"/>
  <c r="L185" i="1"/>
  <c r="K185" i="1"/>
  <c r="I185" i="1"/>
  <c r="H185" i="1"/>
  <c r="G185" i="1"/>
  <c r="F185" i="1"/>
  <c r="O22" i="3" l="1"/>
  <c r="O99" i="1"/>
  <c r="N99" i="1"/>
  <c r="M99" i="1"/>
  <c r="L99" i="1"/>
  <c r="K99" i="1"/>
  <c r="I99" i="1"/>
  <c r="H99" i="1"/>
  <c r="G99" i="1"/>
  <c r="F99" i="1"/>
  <c r="O98" i="1"/>
  <c r="N98" i="1"/>
  <c r="M98" i="1"/>
  <c r="L98" i="1"/>
  <c r="K98" i="1"/>
  <c r="I98" i="1"/>
  <c r="H98" i="1"/>
  <c r="G98" i="1"/>
  <c r="O131" i="1" l="1"/>
  <c r="O269" i="1" s="1"/>
  <c r="N131" i="1"/>
  <c r="N269" i="1" s="1"/>
  <c r="M131" i="1"/>
  <c r="M269" i="1" s="1"/>
  <c r="L131" i="1"/>
  <c r="L269" i="1" s="1"/>
  <c r="K131" i="1"/>
  <c r="K269" i="1" s="1"/>
  <c r="I131" i="1"/>
  <c r="I269" i="1" s="1"/>
  <c r="H131" i="1"/>
  <c r="H269" i="1" s="1"/>
  <c r="G131" i="1"/>
  <c r="G269" i="1" s="1"/>
  <c r="O100" i="1"/>
  <c r="N100" i="1"/>
  <c r="M100" i="1"/>
  <c r="L100" i="1"/>
  <c r="K100" i="1"/>
  <c r="I100" i="1"/>
  <c r="H100" i="1"/>
  <c r="G100" i="1"/>
  <c r="F100" i="1"/>
  <c r="J106" i="1"/>
  <c r="E106" i="1"/>
  <c r="J105" i="1"/>
  <c r="I61" i="3" s="1"/>
  <c r="J104" i="1"/>
  <c r="I60" i="3" s="1"/>
  <c r="E104" i="1"/>
  <c r="D60" i="3" s="1"/>
  <c r="J111" i="1"/>
  <c r="I67" i="3" s="1"/>
  <c r="E111" i="1"/>
  <c r="D67" i="3" s="1"/>
  <c r="E109" i="1"/>
  <c r="F98" i="1" l="1"/>
  <c r="E61" i="3"/>
  <c r="P109" i="1"/>
  <c r="O65" i="3" s="1"/>
  <c r="D65" i="3"/>
  <c r="J99" i="1"/>
  <c r="I62" i="3"/>
  <c r="E99" i="1"/>
  <c r="D62" i="3"/>
  <c r="E96" i="1"/>
  <c r="J96" i="1"/>
  <c r="E105" i="1"/>
  <c r="P111" i="1"/>
  <c r="O67" i="3" s="1"/>
  <c r="P104" i="1"/>
  <c r="O60" i="3" s="1"/>
  <c r="P106" i="1"/>
  <c r="P99" i="1" l="1"/>
  <c r="O62" i="3"/>
  <c r="P105" i="1"/>
  <c r="O61" i="3" s="1"/>
  <c r="D61" i="3"/>
  <c r="P96" i="1"/>
  <c r="N159" i="3"/>
  <c r="N138" i="3" s="1"/>
  <c r="M159" i="3"/>
  <c r="M138" i="3" s="1"/>
  <c r="L159" i="3"/>
  <c r="L138" i="3" s="1"/>
  <c r="K159" i="3"/>
  <c r="K138" i="3" s="1"/>
  <c r="J159" i="3"/>
  <c r="J138" i="3" s="1"/>
  <c r="H159" i="3"/>
  <c r="H138" i="3" s="1"/>
  <c r="G159" i="3"/>
  <c r="G138" i="3" s="1"/>
  <c r="F159" i="3"/>
  <c r="F138" i="3" s="1"/>
  <c r="E159" i="3"/>
  <c r="E138" i="3" s="1"/>
  <c r="N143" i="3"/>
  <c r="N137" i="3" s="1"/>
  <c r="M143" i="3"/>
  <c r="M137" i="3" s="1"/>
  <c r="L143" i="3"/>
  <c r="L137" i="3" s="1"/>
  <c r="K143" i="3"/>
  <c r="K137" i="3" s="1"/>
  <c r="J143" i="3"/>
  <c r="J137" i="3" s="1"/>
  <c r="H143" i="3"/>
  <c r="H137" i="3" s="1"/>
  <c r="G143" i="3"/>
  <c r="G137" i="3" s="1"/>
  <c r="F143" i="3"/>
  <c r="F137" i="3" s="1"/>
  <c r="E143" i="3"/>
  <c r="E137" i="3" s="1"/>
  <c r="N57" i="3"/>
  <c r="M57" i="3"/>
  <c r="L57" i="3"/>
  <c r="K57" i="3"/>
  <c r="J57" i="3"/>
  <c r="H57" i="3"/>
  <c r="G57" i="3"/>
  <c r="F57" i="3"/>
  <c r="E57" i="3"/>
  <c r="N58" i="3"/>
  <c r="M58" i="3"/>
  <c r="L58" i="3"/>
  <c r="K58" i="3"/>
  <c r="J58" i="3"/>
  <c r="H58" i="3"/>
  <c r="G58" i="3"/>
  <c r="F58" i="3"/>
  <c r="E58" i="3"/>
  <c r="N56" i="3"/>
  <c r="M56" i="3"/>
  <c r="L56" i="3"/>
  <c r="K56" i="3"/>
  <c r="J56" i="3"/>
  <c r="H56" i="3"/>
  <c r="G56" i="3"/>
  <c r="F56" i="3"/>
  <c r="H55" i="3"/>
  <c r="G55" i="3"/>
  <c r="F55" i="3"/>
  <c r="E55" i="3"/>
  <c r="F78" i="3" l="1"/>
  <c r="F207" i="3" s="1"/>
  <c r="H78" i="3"/>
  <c r="H207" i="3" s="1"/>
  <c r="M78" i="3"/>
  <c r="M207" i="3" s="1"/>
  <c r="K78" i="3"/>
  <c r="K207" i="3" s="1"/>
  <c r="K55" i="3"/>
  <c r="M55" i="3"/>
  <c r="G78" i="3"/>
  <c r="G207" i="3" s="1"/>
  <c r="J78" i="3"/>
  <c r="J207" i="3" s="1"/>
  <c r="L78" i="3"/>
  <c r="L207" i="3" s="1"/>
  <c r="N78" i="3"/>
  <c r="N207" i="3" s="1"/>
  <c r="J55" i="3"/>
  <c r="L55" i="3"/>
  <c r="N55" i="3"/>
  <c r="J205" i="1"/>
  <c r="E205" i="1"/>
  <c r="D165" i="3" s="1"/>
  <c r="J203" i="1"/>
  <c r="J184" i="1" s="1"/>
  <c r="E203" i="1"/>
  <c r="E184" i="1" s="1"/>
  <c r="J160" i="1"/>
  <c r="I111" i="3" s="1"/>
  <c r="J148" i="1"/>
  <c r="I99" i="3" s="1"/>
  <c r="E148" i="1"/>
  <c r="D99" i="3" s="1"/>
  <c r="J146" i="1"/>
  <c r="I97" i="3" s="1"/>
  <c r="E146" i="1"/>
  <c r="D97" i="3" s="1"/>
  <c r="J142" i="1"/>
  <c r="I88" i="3" s="1"/>
  <c r="E142" i="1"/>
  <c r="D88" i="3" s="1"/>
  <c r="J140" i="1"/>
  <c r="I86" i="3" s="1"/>
  <c r="E140" i="1"/>
  <c r="D86" i="3" s="1"/>
  <c r="J136" i="1"/>
  <c r="J116" i="1"/>
  <c r="I72" i="3" s="1"/>
  <c r="E116" i="1"/>
  <c r="D72" i="3" s="1"/>
  <c r="J115" i="1"/>
  <c r="E115" i="1"/>
  <c r="J113" i="1"/>
  <c r="I69" i="3" s="1"/>
  <c r="E113" i="1"/>
  <c r="D69" i="3" s="1"/>
  <c r="J85" i="1"/>
  <c r="E85" i="1"/>
  <c r="J78" i="1"/>
  <c r="I46" i="3" s="1"/>
  <c r="I24" i="3" s="1"/>
  <c r="E78" i="1"/>
  <c r="D46" i="3" s="1"/>
  <c r="D24" i="3" s="1"/>
  <c r="J74" i="1"/>
  <c r="I41" i="3" s="1"/>
  <c r="I23" i="3" s="1"/>
  <c r="E74" i="1"/>
  <c r="D41" i="3" s="1"/>
  <c r="D23" i="3" s="1"/>
  <c r="J73" i="1"/>
  <c r="I40" i="3" s="1"/>
  <c r="I21" i="3" s="1"/>
  <c r="I206" i="3" s="1"/>
  <c r="E73" i="1"/>
  <c r="D40" i="3" s="1"/>
  <c r="D21" i="3" s="1"/>
  <c r="D206" i="3" s="1"/>
  <c r="J71" i="1"/>
  <c r="I37" i="3" s="1"/>
  <c r="F66" i="1"/>
  <c r="J65" i="1" l="1"/>
  <c r="I53" i="3"/>
  <c r="I25" i="3" s="1"/>
  <c r="E65" i="1"/>
  <c r="D53" i="3"/>
  <c r="D25" i="3" s="1"/>
  <c r="J60" i="1"/>
  <c r="J268" i="1" s="1"/>
  <c r="J272" i="1" s="1"/>
  <c r="J63" i="1"/>
  <c r="E60" i="1"/>
  <c r="E268" i="1" s="1"/>
  <c r="E272" i="1" s="1"/>
  <c r="E63" i="1"/>
  <c r="J66" i="1"/>
  <c r="I156" i="3"/>
  <c r="J61" i="1"/>
  <c r="D156" i="3"/>
  <c r="D143" i="3" s="1"/>
  <c r="E61" i="1"/>
  <c r="E36" i="3"/>
  <c r="E136" i="1"/>
  <c r="D82" i="3" s="1"/>
  <c r="E82" i="3"/>
  <c r="E160" i="1"/>
  <c r="P160" i="1" s="1"/>
  <c r="O111" i="3" s="1"/>
  <c r="E111" i="3"/>
  <c r="J131" i="1"/>
  <c r="I82" i="3"/>
  <c r="J185" i="1"/>
  <c r="I165" i="3"/>
  <c r="E98" i="1"/>
  <c r="D71" i="3"/>
  <c r="I36" i="3"/>
  <c r="J98" i="1"/>
  <c r="I71" i="3"/>
  <c r="P205" i="1"/>
  <c r="E185" i="1"/>
  <c r="P203" i="1"/>
  <c r="P184" i="1" s="1"/>
  <c r="E100" i="1"/>
  <c r="J100" i="1"/>
  <c r="E71" i="1"/>
  <c r="F131" i="1"/>
  <c r="F269" i="1" s="1"/>
  <c r="P140" i="1"/>
  <c r="O86" i="3" s="1"/>
  <c r="P142" i="1"/>
  <c r="O88" i="3" s="1"/>
  <c r="P146" i="1"/>
  <c r="O97" i="3" s="1"/>
  <c r="P148" i="1"/>
  <c r="O99" i="3" s="1"/>
  <c r="P113" i="1"/>
  <c r="O69" i="3" s="1"/>
  <c r="P115" i="1"/>
  <c r="P116" i="1"/>
  <c r="O72" i="3" s="1"/>
  <c r="P73" i="1"/>
  <c r="O40" i="3" s="1"/>
  <c r="O21" i="3" s="1"/>
  <c r="O206" i="3" s="1"/>
  <c r="P74" i="1"/>
  <c r="O41" i="3" s="1"/>
  <c r="O23" i="3" s="1"/>
  <c r="P78" i="1"/>
  <c r="O46" i="3" s="1"/>
  <c r="O24" i="3" s="1"/>
  <c r="P85" i="1"/>
  <c r="P61" i="1"/>
  <c r="P65" i="1" l="1"/>
  <c r="O53" i="3"/>
  <c r="O25" i="3" s="1"/>
  <c r="E66" i="1"/>
  <c r="D37" i="3"/>
  <c r="J269" i="1"/>
  <c r="P63" i="1"/>
  <c r="P60" i="1"/>
  <c r="P268" i="1" s="1"/>
  <c r="P272" i="1" s="1"/>
  <c r="D111" i="3"/>
  <c r="P136" i="1"/>
  <c r="O82" i="3" s="1"/>
  <c r="O156" i="3"/>
  <c r="E131" i="1"/>
  <c r="E269" i="1" s="1"/>
  <c r="P185" i="1"/>
  <c r="O165" i="3"/>
  <c r="P98" i="1"/>
  <c r="O71" i="3"/>
  <c r="D36" i="3"/>
  <c r="P71" i="1"/>
  <c r="P100" i="1"/>
  <c r="P66" i="1" l="1"/>
  <c r="O37" i="3"/>
  <c r="P131" i="1"/>
  <c r="P269" i="1" s="1"/>
  <c r="O36" i="3"/>
  <c r="C187" i="3"/>
  <c r="N190" i="3"/>
  <c r="N187" i="3" s="1"/>
  <c r="N185" i="3" s="1"/>
  <c r="M190" i="3"/>
  <c r="M187" i="3" s="1"/>
  <c r="M185" i="3" s="1"/>
  <c r="L190" i="3"/>
  <c r="L187" i="3" s="1"/>
  <c r="L185" i="3" s="1"/>
  <c r="K190" i="3"/>
  <c r="K187" i="3" s="1"/>
  <c r="K185" i="3" s="1"/>
  <c r="J190" i="3"/>
  <c r="J187" i="3" s="1"/>
  <c r="J185" i="3" s="1"/>
  <c r="H190" i="3"/>
  <c r="H187" i="3" s="1"/>
  <c r="H185" i="3" s="1"/>
  <c r="G190" i="3"/>
  <c r="G187" i="3" s="1"/>
  <c r="G185" i="3" s="1"/>
  <c r="F190" i="3"/>
  <c r="F187" i="3" s="1"/>
  <c r="F185" i="3" s="1"/>
  <c r="E190" i="3"/>
  <c r="E187" i="3" s="1"/>
  <c r="E185" i="3" s="1"/>
  <c r="D53" i="1"/>
  <c r="O16" i="1"/>
  <c r="N16" i="1"/>
  <c r="M16" i="1"/>
  <c r="L16" i="1"/>
  <c r="K16" i="1"/>
  <c r="I16" i="1"/>
  <c r="H16" i="1"/>
  <c r="G16" i="1"/>
  <c r="F16" i="1"/>
  <c r="J53" i="1"/>
  <c r="J16" i="1" s="1"/>
  <c r="E53" i="1"/>
  <c r="E16" i="1" s="1"/>
  <c r="I190" i="3" l="1"/>
  <c r="I187" i="3" s="1"/>
  <c r="I185" i="3" s="1"/>
  <c r="P53" i="1"/>
  <c r="D190" i="3"/>
  <c r="D187" i="3" s="1"/>
  <c r="D185" i="3" s="1"/>
  <c r="P16" i="1" l="1"/>
  <c r="O190" i="3"/>
  <c r="O187" i="3" s="1"/>
  <c r="O185" i="3" s="1"/>
  <c r="E118" i="1" l="1"/>
  <c r="J57" i="1"/>
  <c r="E57" i="1"/>
  <c r="P57" i="1" l="1"/>
  <c r="J199" i="1" l="1"/>
  <c r="I151" i="3" s="1"/>
  <c r="E199" i="1"/>
  <c r="D151" i="3" s="1"/>
  <c r="C199" i="1"/>
  <c r="P199" i="1" l="1"/>
  <c r="O151" i="3" s="1"/>
  <c r="I183" i="1"/>
  <c r="J149" i="3" l="1"/>
  <c r="G183" i="1"/>
  <c r="G164" i="1"/>
  <c r="E15" i="3" l="1"/>
  <c r="F164" i="1"/>
  <c r="E188" i="3" l="1"/>
  <c r="F188" i="3"/>
  <c r="G188" i="3"/>
  <c r="H188" i="3"/>
  <c r="J188" i="3"/>
  <c r="K188" i="3"/>
  <c r="L188" i="3"/>
  <c r="M188" i="3"/>
  <c r="N188" i="3"/>
  <c r="J212" i="1"/>
  <c r="E212" i="1"/>
  <c r="C212" i="1"/>
  <c r="D212" i="1"/>
  <c r="B212" i="1"/>
  <c r="P212" i="1" l="1"/>
  <c r="E192" i="3" l="1"/>
  <c r="F192" i="3"/>
  <c r="G192" i="3"/>
  <c r="H192" i="3"/>
  <c r="J192" i="3"/>
  <c r="K192" i="3"/>
  <c r="L192" i="3"/>
  <c r="M192" i="3"/>
  <c r="N192" i="3"/>
  <c r="J213" i="1"/>
  <c r="E213" i="1"/>
  <c r="C213" i="1"/>
  <c r="D213" i="1"/>
  <c r="B213" i="1"/>
  <c r="P213" i="1" l="1"/>
  <c r="E162" i="3" l="1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42" i="1"/>
  <c r="E43" i="1"/>
  <c r="J41" i="1"/>
  <c r="J42" i="1"/>
  <c r="I162" i="3" s="1"/>
  <c r="J43" i="1"/>
  <c r="I163" i="3" s="1"/>
  <c r="C42" i="1"/>
  <c r="D42" i="1"/>
  <c r="D43" i="1"/>
  <c r="B43" i="1"/>
  <c r="B42" i="1"/>
  <c r="D163" i="3" l="1"/>
  <c r="P43" i="1"/>
  <c r="O163" i="3" s="1"/>
  <c r="P42" i="1"/>
  <c r="O162" i="3" s="1"/>
  <c r="D162" i="3"/>
  <c r="N146" i="3" l="1"/>
  <c r="K220" i="1"/>
  <c r="J146" i="3" l="1"/>
  <c r="E164" i="3" l="1"/>
  <c r="F164" i="3"/>
  <c r="G164" i="3"/>
  <c r="H164" i="3"/>
  <c r="J164" i="3"/>
  <c r="K164" i="3"/>
  <c r="L164" i="3"/>
  <c r="M164" i="3"/>
  <c r="N164" i="3"/>
  <c r="J204" i="1"/>
  <c r="I164" i="3" s="1"/>
  <c r="E204" i="1"/>
  <c r="D204" i="1"/>
  <c r="B204" i="1"/>
  <c r="P204" i="1" l="1"/>
  <c r="O164" i="3" s="1"/>
  <c r="D164" i="3"/>
  <c r="N153" i="3"/>
  <c r="M153" i="3"/>
  <c r="L153" i="3"/>
  <c r="K153" i="3"/>
  <c r="J153" i="3"/>
  <c r="H153" i="3"/>
  <c r="G153" i="3"/>
  <c r="F153" i="3"/>
  <c r="E153" i="3"/>
  <c r="J120" i="1"/>
  <c r="E120" i="1"/>
  <c r="D120" i="1"/>
  <c r="C120" i="1"/>
  <c r="B120" i="1"/>
  <c r="D231" i="1"/>
  <c r="C231" i="1"/>
  <c r="B231" i="1"/>
  <c r="D200" i="1"/>
  <c r="C200" i="1"/>
  <c r="B200" i="1"/>
  <c r="P120" i="1" l="1"/>
  <c r="J231" i="1"/>
  <c r="E231" i="1"/>
  <c r="J200" i="1"/>
  <c r="E200" i="1"/>
  <c r="F183" i="1"/>
  <c r="D153" i="3" l="1"/>
  <c r="P231" i="1"/>
  <c r="I153" i="3"/>
  <c r="P200" i="1"/>
  <c r="O153" i="3" s="1"/>
  <c r="O220" i="1" l="1"/>
  <c r="K247" i="1" l="1"/>
  <c r="J236" i="1" l="1"/>
  <c r="E236" i="1"/>
  <c r="L183" i="1"/>
  <c r="E202" i="1"/>
  <c r="J155" i="3" l="1"/>
  <c r="J202" i="1"/>
  <c r="P202" i="1" s="1"/>
  <c r="N155" i="3"/>
  <c r="P236" i="1"/>
  <c r="J232" i="1" l="1"/>
  <c r="I155" i="3" s="1"/>
  <c r="E232" i="1"/>
  <c r="D155" i="3" s="1"/>
  <c r="P232" i="1" l="1"/>
  <c r="O155" i="3" s="1"/>
  <c r="G220" i="1" l="1"/>
  <c r="F15" i="3" l="1"/>
  <c r="N182" i="3"/>
  <c r="M182" i="3"/>
  <c r="L182" i="3"/>
  <c r="K182" i="3"/>
  <c r="J182" i="3"/>
  <c r="H182" i="3"/>
  <c r="G182" i="3"/>
  <c r="F182" i="3"/>
  <c r="E182" i="3"/>
  <c r="J125" i="1"/>
  <c r="I182" i="3" s="1"/>
  <c r="E125" i="1"/>
  <c r="D182" i="3" s="1"/>
  <c r="P125" i="1" l="1"/>
  <c r="D134" i="1"/>
  <c r="O182" i="3" l="1"/>
  <c r="D228" i="1" l="1"/>
  <c r="B228" i="1"/>
  <c r="J228" i="1"/>
  <c r="I149" i="3" s="1"/>
  <c r="P228" i="1" l="1"/>
  <c r="O149" i="3" s="1"/>
  <c r="D162" i="1" l="1"/>
  <c r="F181" i="3"/>
  <c r="G181" i="3"/>
  <c r="H181" i="3"/>
  <c r="J181" i="3"/>
  <c r="K181" i="3"/>
  <c r="L181" i="3"/>
  <c r="M181" i="3"/>
  <c r="N181" i="3"/>
  <c r="F135" i="3"/>
  <c r="G135" i="3"/>
  <c r="H135" i="3"/>
  <c r="J135" i="3"/>
  <c r="K135" i="3"/>
  <c r="L135" i="3"/>
  <c r="M135" i="3"/>
  <c r="N135" i="3"/>
  <c r="G258" i="1"/>
  <c r="H258" i="1"/>
  <c r="I258" i="1"/>
  <c r="K258" i="1"/>
  <c r="L258" i="1"/>
  <c r="M258" i="1"/>
  <c r="N258" i="1"/>
  <c r="O258" i="1"/>
  <c r="G247" i="1"/>
  <c r="H247" i="1"/>
  <c r="L247" i="1"/>
  <c r="M247" i="1"/>
  <c r="N247" i="1"/>
  <c r="O247" i="1"/>
  <c r="G94" i="1"/>
  <c r="H94" i="1"/>
  <c r="I94" i="1"/>
  <c r="L94" i="1"/>
  <c r="M94" i="1"/>
  <c r="N94" i="1"/>
  <c r="K183" i="1" l="1"/>
  <c r="O183" i="1"/>
  <c r="I247" i="1"/>
  <c r="E181" i="3" l="1"/>
  <c r="F247" i="1" l="1"/>
  <c r="F94" i="1"/>
  <c r="D215" i="1" l="1"/>
  <c r="F258" i="1" l="1"/>
  <c r="O94" i="1" l="1"/>
  <c r="K94" i="1"/>
  <c r="J181" i="1"/>
  <c r="E181" i="1"/>
  <c r="C181" i="1"/>
  <c r="D181" i="1"/>
  <c r="B181" i="1"/>
  <c r="P181" i="1" l="1"/>
  <c r="E17" i="3"/>
  <c r="E13" i="3" s="1"/>
  <c r="F17" i="3"/>
  <c r="F13" i="3" s="1"/>
  <c r="G17" i="3"/>
  <c r="G13" i="3" s="1"/>
  <c r="H17" i="3"/>
  <c r="H13" i="3" s="1"/>
  <c r="J17" i="3"/>
  <c r="J13" i="3" s="1"/>
  <c r="K17" i="3"/>
  <c r="K13" i="3" s="1"/>
  <c r="L17" i="3"/>
  <c r="L13" i="3" s="1"/>
  <c r="M17" i="3"/>
  <c r="M13" i="3" s="1"/>
  <c r="N17" i="3"/>
  <c r="N13" i="3" s="1"/>
  <c r="E59" i="3"/>
  <c r="F59" i="3"/>
  <c r="G59" i="3"/>
  <c r="H59" i="3"/>
  <c r="J59" i="3"/>
  <c r="K59" i="3"/>
  <c r="L59" i="3"/>
  <c r="M59" i="3"/>
  <c r="N59" i="3"/>
  <c r="E64" i="3"/>
  <c r="F64" i="3"/>
  <c r="G64" i="3"/>
  <c r="H64" i="3"/>
  <c r="J64" i="3"/>
  <c r="K64" i="3"/>
  <c r="L64" i="3"/>
  <c r="M64" i="3"/>
  <c r="N64" i="3"/>
  <c r="E66" i="3"/>
  <c r="F66" i="3"/>
  <c r="G66" i="3"/>
  <c r="H66" i="3"/>
  <c r="J66" i="3"/>
  <c r="K66" i="3"/>
  <c r="L66" i="3"/>
  <c r="M66" i="3"/>
  <c r="N66" i="3"/>
  <c r="E68" i="3"/>
  <c r="F68" i="3"/>
  <c r="G68" i="3"/>
  <c r="H68" i="3"/>
  <c r="J68" i="3"/>
  <c r="K68" i="3"/>
  <c r="L68" i="3"/>
  <c r="M68" i="3"/>
  <c r="N68" i="3"/>
  <c r="E70" i="3"/>
  <c r="F70" i="3"/>
  <c r="G70" i="3"/>
  <c r="H70" i="3"/>
  <c r="J70" i="3"/>
  <c r="K70" i="3"/>
  <c r="L70" i="3"/>
  <c r="M70" i="3"/>
  <c r="N70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9" i="3"/>
  <c r="F79" i="3"/>
  <c r="G79" i="3"/>
  <c r="H79" i="3"/>
  <c r="K79" i="3"/>
  <c r="L79" i="3"/>
  <c r="M79" i="3"/>
  <c r="E80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7" i="3"/>
  <c r="F87" i="3"/>
  <c r="G87" i="3"/>
  <c r="H87" i="3"/>
  <c r="J87" i="3"/>
  <c r="K87" i="3"/>
  <c r="L87" i="3"/>
  <c r="M87" i="3"/>
  <c r="N87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9" i="3"/>
  <c r="F109" i="3"/>
  <c r="G109" i="3"/>
  <c r="H109" i="3"/>
  <c r="J109" i="3"/>
  <c r="K109" i="3"/>
  <c r="L109" i="3"/>
  <c r="M109" i="3"/>
  <c r="N109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4" i="3"/>
  <c r="F134" i="3"/>
  <c r="G134" i="3"/>
  <c r="H134" i="3"/>
  <c r="J134" i="3"/>
  <c r="K134" i="3"/>
  <c r="L134" i="3"/>
  <c r="M134" i="3"/>
  <c r="N134" i="3"/>
  <c r="E141" i="3"/>
  <c r="E140" i="3" s="1"/>
  <c r="F141" i="3"/>
  <c r="F140" i="3" s="1"/>
  <c r="G141" i="3"/>
  <c r="G140" i="3" s="1"/>
  <c r="H141" i="3"/>
  <c r="H140" i="3" s="1"/>
  <c r="J141" i="3"/>
  <c r="J140" i="3" s="1"/>
  <c r="K141" i="3"/>
  <c r="K140" i="3" s="1"/>
  <c r="L141" i="3"/>
  <c r="L140" i="3" s="1"/>
  <c r="M141" i="3"/>
  <c r="M140" i="3" s="1"/>
  <c r="N141" i="3"/>
  <c r="N140" i="3" s="1"/>
  <c r="E144" i="3"/>
  <c r="E142" i="3" s="1"/>
  <c r="F144" i="3"/>
  <c r="F142" i="3" s="1"/>
  <c r="G144" i="3"/>
  <c r="G142" i="3" s="1"/>
  <c r="H144" i="3"/>
  <c r="H142" i="3" s="1"/>
  <c r="J144" i="3"/>
  <c r="J142" i="3" s="1"/>
  <c r="K144" i="3"/>
  <c r="K142" i="3" s="1"/>
  <c r="L144" i="3"/>
  <c r="L142" i="3" s="1"/>
  <c r="M144" i="3"/>
  <c r="M142" i="3" s="1"/>
  <c r="N144" i="3"/>
  <c r="N142" i="3" s="1"/>
  <c r="E154" i="3"/>
  <c r="F154" i="3"/>
  <c r="G154" i="3"/>
  <c r="H154" i="3"/>
  <c r="J154" i="3"/>
  <c r="K154" i="3"/>
  <c r="L154" i="3"/>
  <c r="M154" i="3"/>
  <c r="N154" i="3"/>
  <c r="E161" i="3"/>
  <c r="E158" i="3" s="1"/>
  <c r="F161" i="3"/>
  <c r="F158" i="3" s="1"/>
  <c r="G161" i="3"/>
  <c r="G158" i="3" s="1"/>
  <c r="H161" i="3"/>
  <c r="H158" i="3" s="1"/>
  <c r="J161" i="3"/>
  <c r="J158" i="3" s="1"/>
  <c r="K161" i="3"/>
  <c r="K158" i="3" s="1"/>
  <c r="L161" i="3"/>
  <c r="L158" i="3" s="1"/>
  <c r="M161" i="3"/>
  <c r="M158" i="3" s="1"/>
  <c r="N161" i="3"/>
  <c r="N158" i="3" s="1"/>
  <c r="E172" i="3"/>
  <c r="F172" i="3"/>
  <c r="G172" i="3"/>
  <c r="H172" i="3"/>
  <c r="J172" i="3"/>
  <c r="K172" i="3"/>
  <c r="L172" i="3"/>
  <c r="M172" i="3"/>
  <c r="N172" i="3"/>
  <c r="E175" i="3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179" i="3"/>
  <c r="G179" i="3"/>
  <c r="H179" i="3"/>
  <c r="J179" i="3"/>
  <c r="K179" i="3"/>
  <c r="L179" i="3"/>
  <c r="M179" i="3"/>
  <c r="N179" i="3"/>
  <c r="E189" i="3"/>
  <c r="F189" i="3"/>
  <c r="G189" i="3"/>
  <c r="H189" i="3"/>
  <c r="J189" i="3"/>
  <c r="K189" i="3"/>
  <c r="L189" i="3"/>
  <c r="M189" i="3"/>
  <c r="N189" i="3"/>
  <c r="E191" i="3"/>
  <c r="F191" i="3"/>
  <c r="G191" i="3"/>
  <c r="H191" i="3"/>
  <c r="J191" i="3"/>
  <c r="K191" i="3"/>
  <c r="L191" i="3"/>
  <c r="M191" i="3"/>
  <c r="N191" i="3"/>
  <c r="E194" i="3"/>
  <c r="E193" i="3" s="1"/>
  <c r="F194" i="3"/>
  <c r="F193" i="3" s="1"/>
  <c r="G194" i="3"/>
  <c r="H194" i="3"/>
  <c r="J194" i="3"/>
  <c r="K194" i="3"/>
  <c r="K193" i="3" s="1"/>
  <c r="L194" i="3"/>
  <c r="M194" i="3"/>
  <c r="M193" i="3" s="1"/>
  <c r="N194" i="3"/>
  <c r="E197" i="3"/>
  <c r="E196" i="3" s="1"/>
  <c r="F197" i="3"/>
  <c r="F196" i="3" s="1"/>
  <c r="G197" i="3"/>
  <c r="G196" i="3" s="1"/>
  <c r="H197" i="3"/>
  <c r="H196" i="3" s="1"/>
  <c r="J197" i="3"/>
  <c r="J196" i="3" s="1"/>
  <c r="K197" i="3"/>
  <c r="K196" i="3" s="1"/>
  <c r="L197" i="3"/>
  <c r="L196" i="3" s="1"/>
  <c r="M197" i="3"/>
  <c r="M196" i="3" s="1"/>
  <c r="N197" i="3"/>
  <c r="N196" i="3" s="1"/>
  <c r="E198" i="3"/>
  <c r="F198" i="3"/>
  <c r="G198" i="3"/>
  <c r="H198" i="3"/>
  <c r="J198" i="3"/>
  <c r="K198" i="3"/>
  <c r="L198" i="3"/>
  <c r="M198" i="3"/>
  <c r="N198" i="3"/>
  <c r="D199" i="3"/>
  <c r="E199" i="3"/>
  <c r="F199" i="3"/>
  <c r="G199" i="3"/>
  <c r="H199" i="3"/>
  <c r="J199" i="3"/>
  <c r="K199" i="3"/>
  <c r="L199" i="3"/>
  <c r="M199" i="3"/>
  <c r="N199" i="3"/>
  <c r="E202" i="3"/>
  <c r="E201" i="3" s="1"/>
  <c r="F202" i="3"/>
  <c r="F201" i="3" s="1"/>
  <c r="G202" i="3"/>
  <c r="G201" i="3" s="1"/>
  <c r="H202" i="3"/>
  <c r="H201" i="3" s="1"/>
  <c r="J202" i="3"/>
  <c r="J201" i="3" s="1"/>
  <c r="K202" i="3"/>
  <c r="K201" i="3" s="1"/>
  <c r="L202" i="3"/>
  <c r="L201" i="3" s="1"/>
  <c r="M202" i="3"/>
  <c r="M201" i="3" s="1"/>
  <c r="N202" i="3"/>
  <c r="N201" i="3" s="1"/>
  <c r="E203" i="3"/>
  <c r="F203" i="3"/>
  <c r="G203" i="3"/>
  <c r="H203" i="3"/>
  <c r="J203" i="3"/>
  <c r="K203" i="3"/>
  <c r="L203" i="3"/>
  <c r="M203" i="3"/>
  <c r="N203" i="3"/>
  <c r="J69" i="1"/>
  <c r="I28" i="3" s="1"/>
  <c r="J260" i="1"/>
  <c r="J261" i="1"/>
  <c r="J262" i="1"/>
  <c r="I194" i="3" s="1"/>
  <c r="J263" i="1"/>
  <c r="J264" i="1"/>
  <c r="I198" i="3" s="1"/>
  <c r="J265" i="1"/>
  <c r="I199" i="3" s="1"/>
  <c r="J266" i="1"/>
  <c r="I202" i="3" s="1"/>
  <c r="I201" i="3" s="1"/>
  <c r="J259" i="1"/>
  <c r="J249" i="1"/>
  <c r="I141" i="3" s="1"/>
  <c r="I140" i="3" s="1"/>
  <c r="J250" i="1"/>
  <c r="J251" i="1"/>
  <c r="I175" i="3" s="1"/>
  <c r="J252" i="1"/>
  <c r="I176" i="3" s="1"/>
  <c r="J253" i="1"/>
  <c r="J248" i="1"/>
  <c r="J245" i="1"/>
  <c r="J223" i="1"/>
  <c r="J224" i="1"/>
  <c r="I134" i="3" s="1"/>
  <c r="J225" i="1"/>
  <c r="J226" i="1"/>
  <c r="J227" i="1"/>
  <c r="I146" i="3" s="1"/>
  <c r="J229" i="1"/>
  <c r="J239" i="1"/>
  <c r="J240" i="1"/>
  <c r="J242" i="1"/>
  <c r="J222" i="1"/>
  <c r="J218" i="1"/>
  <c r="J189" i="1"/>
  <c r="J190" i="1"/>
  <c r="J191" i="1"/>
  <c r="I127" i="3" s="1"/>
  <c r="J192" i="1"/>
  <c r="I128" i="3" s="1"/>
  <c r="J193" i="1"/>
  <c r="I129" i="3" s="1"/>
  <c r="J194" i="1"/>
  <c r="J195" i="1"/>
  <c r="J196" i="1"/>
  <c r="J197" i="1"/>
  <c r="J198" i="1"/>
  <c r="J201" i="1"/>
  <c r="I154" i="3" s="1"/>
  <c r="J208" i="1"/>
  <c r="J209" i="1"/>
  <c r="J214" i="1"/>
  <c r="J215" i="1"/>
  <c r="J188" i="1"/>
  <c r="J175" i="1"/>
  <c r="I113" i="3" s="1"/>
  <c r="J176" i="1"/>
  <c r="J177" i="1"/>
  <c r="J178" i="1"/>
  <c r="J180" i="1"/>
  <c r="J173" i="1"/>
  <c r="J167" i="1"/>
  <c r="I90" i="3" s="1"/>
  <c r="J168" i="1"/>
  <c r="I91" i="3" s="1"/>
  <c r="J166" i="1"/>
  <c r="J134" i="1"/>
  <c r="J135" i="1"/>
  <c r="J137" i="1"/>
  <c r="I83" i="3" s="1"/>
  <c r="J138" i="1"/>
  <c r="J139" i="1"/>
  <c r="I85" i="3" s="1"/>
  <c r="J141" i="1"/>
  <c r="I87" i="3" s="1"/>
  <c r="J143" i="1"/>
  <c r="I89" i="3" s="1"/>
  <c r="J144" i="1"/>
  <c r="I95" i="3" s="1"/>
  <c r="J145" i="1"/>
  <c r="I96" i="3" s="1"/>
  <c r="J147" i="1"/>
  <c r="I98" i="3" s="1"/>
  <c r="J149" i="1"/>
  <c r="I100" i="3" s="1"/>
  <c r="J150" i="1"/>
  <c r="I101" i="3" s="1"/>
  <c r="J151" i="1"/>
  <c r="I102" i="3" s="1"/>
  <c r="J152" i="1"/>
  <c r="I103" i="3" s="1"/>
  <c r="J153" i="1"/>
  <c r="J158" i="1"/>
  <c r="J159" i="1"/>
  <c r="J162" i="1"/>
  <c r="I204" i="3" s="1"/>
  <c r="J132" i="1"/>
  <c r="J103" i="1"/>
  <c r="J108" i="1"/>
  <c r="J110" i="1"/>
  <c r="I66" i="3" s="1"/>
  <c r="J112" i="1"/>
  <c r="I68" i="3" s="1"/>
  <c r="J114" i="1"/>
  <c r="I70" i="3" s="1"/>
  <c r="J117" i="1"/>
  <c r="I73" i="3" s="1"/>
  <c r="J118" i="1"/>
  <c r="I74" i="3" s="1"/>
  <c r="J102" i="1"/>
  <c r="J72" i="1"/>
  <c r="I39" i="3" s="1"/>
  <c r="J75" i="1"/>
  <c r="I42" i="3" s="1"/>
  <c r="J77" i="1"/>
  <c r="I44" i="3" s="1"/>
  <c r="J80" i="1"/>
  <c r="I48" i="3" s="1"/>
  <c r="J81" i="1"/>
  <c r="I49" i="3" s="1"/>
  <c r="J83" i="1"/>
  <c r="I51" i="3" s="1"/>
  <c r="J84" i="1"/>
  <c r="I52" i="3" s="1"/>
  <c r="J68" i="1"/>
  <c r="J23" i="1"/>
  <c r="J24" i="1"/>
  <c r="J25" i="1"/>
  <c r="I92" i="3" s="1"/>
  <c r="J26" i="1"/>
  <c r="I93" i="3" s="1"/>
  <c r="J27" i="1"/>
  <c r="I94" i="3" s="1"/>
  <c r="J28" i="1"/>
  <c r="J29" i="1"/>
  <c r="J30" i="1"/>
  <c r="J31" i="1"/>
  <c r="J32" i="1"/>
  <c r="J33" i="1"/>
  <c r="I118" i="3" s="1"/>
  <c r="J34" i="1"/>
  <c r="I119" i="3" s="1"/>
  <c r="J35" i="1"/>
  <c r="I120" i="3" s="1"/>
  <c r="J36" i="1"/>
  <c r="I121" i="3" s="1"/>
  <c r="J37" i="1"/>
  <c r="I122" i="3" s="1"/>
  <c r="J38" i="1"/>
  <c r="I123" i="3" s="1"/>
  <c r="I161" i="3"/>
  <c r="I158" i="3" s="1"/>
  <c r="J45" i="1"/>
  <c r="J46" i="1"/>
  <c r="J47" i="1"/>
  <c r="J48" i="1"/>
  <c r="I179" i="3" s="1"/>
  <c r="J49" i="1"/>
  <c r="J50" i="1"/>
  <c r="J51" i="1"/>
  <c r="I188" i="3" s="1"/>
  <c r="J52" i="1"/>
  <c r="I189" i="3" s="1"/>
  <c r="J54" i="1"/>
  <c r="J55" i="1"/>
  <c r="I195" i="3" s="1"/>
  <c r="J56" i="1"/>
  <c r="I197" i="3" s="1"/>
  <c r="I196" i="3" s="1"/>
  <c r="J18" i="1"/>
  <c r="N200" i="3" l="1"/>
  <c r="L200" i="3"/>
  <c r="J200" i="3"/>
  <c r="G200" i="3"/>
  <c r="E200" i="3"/>
  <c r="I110" i="3"/>
  <c r="M200" i="3"/>
  <c r="K200" i="3"/>
  <c r="H200" i="3"/>
  <c r="F200" i="3"/>
  <c r="M170" i="3"/>
  <c r="M136" i="3" s="1"/>
  <c r="K170" i="3"/>
  <c r="K136" i="3" s="1"/>
  <c r="H170" i="3"/>
  <c r="H136" i="3" s="1"/>
  <c r="F170" i="3"/>
  <c r="F136" i="3" s="1"/>
  <c r="N124" i="3"/>
  <c r="L124" i="3"/>
  <c r="J124" i="3"/>
  <c r="G124" i="3"/>
  <c r="M75" i="3"/>
  <c r="K75" i="3"/>
  <c r="G75" i="3"/>
  <c r="N170" i="3"/>
  <c r="N136" i="3" s="1"/>
  <c r="L170" i="3"/>
  <c r="L136" i="3" s="1"/>
  <c r="J170" i="3"/>
  <c r="J136" i="3" s="1"/>
  <c r="G170" i="3"/>
  <c r="G136" i="3" s="1"/>
  <c r="M124" i="3"/>
  <c r="K124" i="3"/>
  <c r="H124" i="3"/>
  <c r="F124" i="3"/>
  <c r="L75" i="3"/>
  <c r="H75" i="3"/>
  <c r="F75" i="3"/>
  <c r="J238" i="1"/>
  <c r="J237" i="1" s="1"/>
  <c r="J15" i="1"/>
  <c r="H54" i="3"/>
  <c r="M54" i="3"/>
  <c r="K54" i="3"/>
  <c r="L54" i="3"/>
  <c r="F54" i="3"/>
  <c r="G54" i="3"/>
  <c r="E54" i="3"/>
  <c r="N54" i="3"/>
  <c r="J54" i="3"/>
  <c r="J164" i="1"/>
  <c r="I203" i="3"/>
  <c r="I200" i="3" s="1"/>
  <c r="I15" i="3"/>
  <c r="I169" i="3"/>
  <c r="I168" i="3" s="1"/>
  <c r="I150" i="3"/>
  <c r="I59" i="3"/>
  <c r="I80" i="3"/>
  <c r="I64" i="3"/>
  <c r="I192" i="3"/>
  <c r="I191" i="3" s="1"/>
  <c r="I130" i="3"/>
  <c r="I17" i="3"/>
  <c r="I126" i="3"/>
  <c r="I135" i="3"/>
  <c r="J258" i="1"/>
  <c r="I181" i="3"/>
  <c r="J247" i="1"/>
  <c r="J234" i="1"/>
  <c r="J220" i="1" s="1"/>
  <c r="I116" i="3"/>
  <c r="I114" i="3"/>
  <c r="I177" i="3"/>
  <c r="I115" i="3"/>
  <c r="E122" i="3"/>
  <c r="E117" i="3" s="1"/>
  <c r="I144" i="3"/>
  <c r="I142" i="3" s="1"/>
  <c r="L186" i="3"/>
  <c r="J186" i="3"/>
  <c r="G186" i="3"/>
  <c r="I81" i="3"/>
  <c r="I193" i="3"/>
  <c r="I172" i="3"/>
  <c r="I117" i="3"/>
  <c r="I104" i="3"/>
  <c r="N186" i="3"/>
  <c r="H186" i="3"/>
  <c r="M186" i="3"/>
  <c r="M184" i="3" s="1"/>
  <c r="K186" i="3"/>
  <c r="K184" i="3" s="1"/>
  <c r="F186" i="3"/>
  <c r="F184" i="3" s="1"/>
  <c r="E186" i="3"/>
  <c r="E184" i="3" s="1"/>
  <c r="I131" i="3"/>
  <c r="I186" i="3"/>
  <c r="M117" i="3"/>
  <c r="F117" i="3"/>
  <c r="I109" i="3"/>
  <c r="I84" i="3"/>
  <c r="N193" i="3"/>
  <c r="L193" i="3"/>
  <c r="J193" i="3"/>
  <c r="H193" i="3"/>
  <c r="G193" i="3"/>
  <c r="K117" i="3"/>
  <c r="L112" i="3"/>
  <c r="H112" i="3"/>
  <c r="N112" i="3"/>
  <c r="J112" i="3"/>
  <c r="G112" i="3"/>
  <c r="M112" i="3"/>
  <c r="K112" i="3"/>
  <c r="F112" i="3"/>
  <c r="E112" i="3"/>
  <c r="N117" i="3"/>
  <c r="L117" i="3"/>
  <c r="J117" i="3"/>
  <c r="H117" i="3"/>
  <c r="G117" i="3"/>
  <c r="J211" i="1"/>
  <c r="J183" i="1" s="1"/>
  <c r="F205" i="3" l="1"/>
  <c r="K205" i="3"/>
  <c r="M205" i="3"/>
  <c r="I124" i="3"/>
  <c r="I180" i="3"/>
  <c r="I13" i="3"/>
  <c r="I54" i="3"/>
  <c r="I112" i="3"/>
  <c r="L184" i="3"/>
  <c r="L205" i="3" s="1"/>
  <c r="G184" i="3"/>
  <c r="G205" i="3" s="1"/>
  <c r="N184" i="3"/>
  <c r="J184" i="3"/>
  <c r="I184" i="3"/>
  <c r="H184" i="3"/>
  <c r="H205" i="3" s="1"/>
  <c r="E262" i="1"/>
  <c r="D194" i="3" s="1"/>
  <c r="D262" i="1"/>
  <c r="B262" i="1"/>
  <c r="E135" i="3" l="1"/>
  <c r="E124" i="3" s="1"/>
  <c r="E179" i="3"/>
  <c r="J123" i="1"/>
  <c r="P262" i="1"/>
  <c r="O194" i="3" s="1"/>
  <c r="J95" i="1" l="1"/>
  <c r="I173" i="3"/>
  <c r="I170" i="3" s="1"/>
  <c r="I136" i="3" s="1"/>
  <c r="E170" i="3"/>
  <c r="E136" i="3" s="1"/>
  <c r="J94" i="1"/>
  <c r="E201" i="1" l="1"/>
  <c r="C201" i="1"/>
  <c r="D201" i="1"/>
  <c r="B201" i="1"/>
  <c r="D154" i="3" l="1"/>
  <c r="P201" i="1"/>
  <c r="O154" i="3" s="1"/>
  <c r="E100" i="3" l="1"/>
  <c r="E75" i="3" s="1"/>
  <c r="E205" i="3" s="1"/>
  <c r="J70" i="1" l="1"/>
  <c r="J59" i="1" s="1"/>
  <c r="I30" i="3" l="1"/>
  <c r="I20" i="3" s="1"/>
  <c r="J172" i="1"/>
  <c r="D49" i="1"/>
  <c r="D242" i="1"/>
  <c r="D211" i="1"/>
  <c r="C176" i="1"/>
  <c r="B176" i="1"/>
  <c r="D167" i="1"/>
  <c r="P265" i="1"/>
  <c r="O199" i="3" s="1"/>
  <c r="E260" i="1"/>
  <c r="E261" i="1"/>
  <c r="E263" i="1"/>
  <c r="E264" i="1"/>
  <c r="D198" i="3" s="1"/>
  <c r="E266" i="1"/>
  <c r="D202" i="3" s="1"/>
  <c r="D201" i="3" s="1"/>
  <c r="E259" i="1"/>
  <c r="K257" i="1"/>
  <c r="L257" i="1"/>
  <c r="M257" i="1"/>
  <c r="N257" i="1"/>
  <c r="O257" i="1"/>
  <c r="F257" i="1"/>
  <c r="G257" i="1"/>
  <c r="H257" i="1"/>
  <c r="I257" i="1"/>
  <c r="E249" i="1"/>
  <c r="D141" i="3" s="1"/>
  <c r="D140" i="3" s="1"/>
  <c r="E250" i="1"/>
  <c r="E251" i="1"/>
  <c r="D175" i="3" s="1"/>
  <c r="E252" i="1"/>
  <c r="D176" i="3" s="1"/>
  <c r="E253" i="1"/>
  <c r="E248" i="1"/>
  <c r="K246" i="1"/>
  <c r="L246" i="1"/>
  <c r="M246" i="1"/>
  <c r="N246" i="1"/>
  <c r="O246" i="1"/>
  <c r="F246" i="1"/>
  <c r="G246" i="1"/>
  <c r="H246" i="1"/>
  <c r="I246" i="1"/>
  <c r="J244" i="1"/>
  <c r="J243" i="1" s="1"/>
  <c r="E245" i="1"/>
  <c r="E244" i="1" s="1"/>
  <c r="E243" i="1" s="1"/>
  <c r="K244" i="1"/>
  <c r="K243" i="1" s="1"/>
  <c r="L244" i="1"/>
  <c r="L243" i="1" s="1"/>
  <c r="M244" i="1"/>
  <c r="M243" i="1" s="1"/>
  <c r="N244" i="1"/>
  <c r="N243" i="1" s="1"/>
  <c r="O244" i="1"/>
  <c r="O243" i="1" s="1"/>
  <c r="F244" i="1"/>
  <c r="F243" i="1" s="1"/>
  <c r="G244" i="1"/>
  <c r="G243" i="1" s="1"/>
  <c r="H244" i="1"/>
  <c r="H243" i="1" s="1"/>
  <c r="I244" i="1"/>
  <c r="I243" i="1" s="1"/>
  <c r="E240" i="1"/>
  <c r="E242" i="1"/>
  <c r="E239" i="1"/>
  <c r="K237" i="1"/>
  <c r="L237" i="1"/>
  <c r="M237" i="1"/>
  <c r="N237" i="1"/>
  <c r="O237" i="1"/>
  <c r="F237" i="1"/>
  <c r="G237" i="1"/>
  <c r="H237" i="1"/>
  <c r="I237" i="1"/>
  <c r="E223" i="1"/>
  <c r="E224" i="1"/>
  <c r="D134" i="3" s="1"/>
  <c r="E225" i="1"/>
  <c r="E226" i="1"/>
  <c r="E227" i="1"/>
  <c r="D146" i="3" s="1"/>
  <c r="E229" i="1"/>
  <c r="E234" i="1"/>
  <c r="E222" i="1"/>
  <c r="K219" i="1"/>
  <c r="M219" i="1"/>
  <c r="N219" i="1"/>
  <c r="O219" i="1"/>
  <c r="F219" i="1"/>
  <c r="G219" i="1"/>
  <c r="H219" i="1"/>
  <c r="I219" i="1"/>
  <c r="J217" i="1"/>
  <c r="J216" i="1" s="1"/>
  <c r="E218" i="1"/>
  <c r="E217" i="1" s="1"/>
  <c r="E216" i="1" s="1"/>
  <c r="K217" i="1"/>
  <c r="K216" i="1" s="1"/>
  <c r="L217" i="1"/>
  <c r="L216" i="1" s="1"/>
  <c r="M217" i="1"/>
  <c r="M216" i="1" s="1"/>
  <c r="N217" i="1"/>
  <c r="N216" i="1" s="1"/>
  <c r="O217" i="1"/>
  <c r="O216" i="1" s="1"/>
  <c r="F217" i="1"/>
  <c r="F216" i="1" s="1"/>
  <c r="G217" i="1"/>
  <c r="G216" i="1" s="1"/>
  <c r="H217" i="1"/>
  <c r="H216" i="1" s="1"/>
  <c r="I217" i="1"/>
  <c r="I216" i="1" s="1"/>
  <c r="E189" i="1"/>
  <c r="E190" i="1"/>
  <c r="D126" i="3" s="1"/>
  <c r="E191" i="1"/>
  <c r="E192" i="1"/>
  <c r="D128" i="3" s="1"/>
  <c r="E193" i="1"/>
  <c r="E194" i="1"/>
  <c r="E195" i="1"/>
  <c r="E196" i="1"/>
  <c r="E197" i="1"/>
  <c r="E198" i="1"/>
  <c r="P198" i="1" s="1"/>
  <c r="E208" i="1"/>
  <c r="E209" i="1"/>
  <c r="P209" i="1" s="1"/>
  <c r="E211" i="1"/>
  <c r="P211" i="1" s="1"/>
  <c r="E214" i="1"/>
  <c r="P214" i="1" s="1"/>
  <c r="E215" i="1"/>
  <c r="E188" i="1"/>
  <c r="K182" i="1"/>
  <c r="L182" i="1"/>
  <c r="M182" i="1"/>
  <c r="N182" i="1"/>
  <c r="O182" i="1"/>
  <c r="F182" i="1"/>
  <c r="G182" i="1"/>
  <c r="H182" i="1"/>
  <c r="I182" i="1"/>
  <c r="E175" i="1"/>
  <c r="D113" i="3" s="1"/>
  <c r="E176" i="1"/>
  <c r="E177" i="1"/>
  <c r="E178" i="1"/>
  <c r="E180" i="1"/>
  <c r="E173" i="1"/>
  <c r="K171" i="1"/>
  <c r="L171" i="1"/>
  <c r="M171" i="1"/>
  <c r="N171" i="1"/>
  <c r="F171" i="1"/>
  <c r="G171" i="1"/>
  <c r="H171" i="1"/>
  <c r="I171" i="1"/>
  <c r="E167" i="1"/>
  <c r="D90" i="3" s="1"/>
  <c r="E168" i="1"/>
  <c r="D91" i="3" s="1"/>
  <c r="E166" i="1"/>
  <c r="K163" i="1"/>
  <c r="L163" i="1"/>
  <c r="M163" i="1"/>
  <c r="N163" i="1"/>
  <c r="O163" i="1"/>
  <c r="F163" i="1"/>
  <c r="G163" i="1"/>
  <c r="H163" i="1"/>
  <c r="I163" i="1"/>
  <c r="E133" i="1"/>
  <c r="D79" i="3" s="1"/>
  <c r="E134" i="1"/>
  <c r="E135" i="1"/>
  <c r="E137" i="1"/>
  <c r="D83" i="3" s="1"/>
  <c r="E138" i="1"/>
  <c r="E139" i="1"/>
  <c r="D85" i="3" s="1"/>
  <c r="E141" i="1"/>
  <c r="D87" i="3" s="1"/>
  <c r="E143" i="1"/>
  <c r="D89" i="3" s="1"/>
  <c r="E144" i="1"/>
  <c r="D95" i="3" s="1"/>
  <c r="E145" i="1"/>
  <c r="E147" i="1"/>
  <c r="D98" i="3" s="1"/>
  <c r="E149" i="1"/>
  <c r="D100" i="3" s="1"/>
  <c r="E150" i="1"/>
  <c r="D101" i="3" s="1"/>
  <c r="E151" i="1"/>
  <c r="D102" i="3" s="1"/>
  <c r="E152" i="1"/>
  <c r="D103" i="3" s="1"/>
  <c r="E153" i="1"/>
  <c r="E158" i="1"/>
  <c r="E159" i="1"/>
  <c r="E162" i="1"/>
  <c r="E132" i="1"/>
  <c r="L127" i="1"/>
  <c r="M127" i="1"/>
  <c r="N127" i="1"/>
  <c r="F127" i="1"/>
  <c r="G127" i="1"/>
  <c r="H127" i="1"/>
  <c r="I127" i="1"/>
  <c r="E103" i="1"/>
  <c r="E108" i="1"/>
  <c r="E110" i="1"/>
  <c r="D66" i="3" s="1"/>
  <c r="E112" i="1"/>
  <c r="D68" i="3" s="1"/>
  <c r="E114" i="1"/>
  <c r="D70" i="3" s="1"/>
  <c r="E117" i="1"/>
  <c r="D73" i="3" s="1"/>
  <c r="D74" i="3"/>
  <c r="E123" i="1"/>
  <c r="D173" i="3" s="1"/>
  <c r="E102" i="1"/>
  <c r="K58" i="1"/>
  <c r="L58" i="1"/>
  <c r="M58" i="1"/>
  <c r="N58" i="1"/>
  <c r="O58" i="1"/>
  <c r="F58" i="1"/>
  <c r="G58" i="1"/>
  <c r="H58" i="1"/>
  <c r="I58" i="1"/>
  <c r="E69" i="1"/>
  <c r="D28" i="3" s="1"/>
  <c r="E70" i="1"/>
  <c r="D30" i="3" s="1"/>
  <c r="E72" i="1"/>
  <c r="D39" i="3" s="1"/>
  <c r="E75" i="1"/>
  <c r="D42" i="3" s="1"/>
  <c r="E77" i="1"/>
  <c r="D44" i="3" s="1"/>
  <c r="E80" i="1"/>
  <c r="D48" i="3" s="1"/>
  <c r="E81" i="1"/>
  <c r="D49" i="3" s="1"/>
  <c r="E83" i="1"/>
  <c r="D51" i="3" s="1"/>
  <c r="E84" i="1"/>
  <c r="D52" i="3" s="1"/>
  <c r="E68" i="1"/>
  <c r="E20" i="1"/>
  <c r="D17" i="3" s="1"/>
  <c r="E23" i="1"/>
  <c r="E24" i="1"/>
  <c r="E25" i="1"/>
  <c r="D92" i="3" s="1"/>
  <c r="E26" i="1"/>
  <c r="D93" i="3" s="1"/>
  <c r="E27" i="1"/>
  <c r="D94" i="3" s="1"/>
  <c r="E28" i="1"/>
  <c r="E29" i="1"/>
  <c r="E30" i="1"/>
  <c r="E31" i="1"/>
  <c r="E32" i="1"/>
  <c r="E33" i="1"/>
  <c r="D118" i="3" s="1"/>
  <c r="E34" i="1"/>
  <c r="D119" i="3" s="1"/>
  <c r="E35" i="1"/>
  <c r="D120" i="3" s="1"/>
  <c r="E36" i="1"/>
  <c r="D121" i="3" s="1"/>
  <c r="E37" i="1"/>
  <c r="E38" i="1"/>
  <c r="D123" i="3" s="1"/>
  <c r="E41" i="1"/>
  <c r="D161" i="3" s="1"/>
  <c r="D158" i="3" s="1"/>
  <c r="E45" i="1"/>
  <c r="E46" i="1"/>
  <c r="E47" i="1"/>
  <c r="E48" i="1"/>
  <c r="D179" i="3" s="1"/>
  <c r="E49" i="1"/>
  <c r="E50" i="1"/>
  <c r="E51" i="1"/>
  <c r="D188" i="3" s="1"/>
  <c r="E52" i="1"/>
  <c r="D189" i="3" s="1"/>
  <c r="E54" i="1"/>
  <c r="E55" i="1"/>
  <c r="D195" i="3" s="1"/>
  <c r="E56" i="1"/>
  <c r="D197" i="3" s="1"/>
  <c r="D196" i="3" s="1"/>
  <c r="E18" i="1"/>
  <c r="K14" i="1"/>
  <c r="M14" i="1"/>
  <c r="N14" i="1"/>
  <c r="N267" i="1" s="1"/>
  <c r="N271" i="1" s="1"/>
  <c r="O14" i="1"/>
  <c r="F14" i="1"/>
  <c r="G14" i="1"/>
  <c r="H14" i="1"/>
  <c r="H267" i="1" s="1"/>
  <c r="H271" i="1" s="1"/>
  <c r="I14" i="1"/>
  <c r="L14" i="1"/>
  <c r="D20" i="3" l="1"/>
  <c r="F267" i="1"/>
  <c r="F271" i="1" s="1"/>
  <c r="I267" i="1"/>
  <c r="I271" i="1" s="1"/>
  <c r="G267" i="1"/>
  <c r="G271" i="1" s="1"/>
  <c r="M267" i="1"/>
  <c r="M271" i="1" s="1"/>
  <c r="D110" i="3"/>
  <c r="E59" i="1"/>
  <c r="E58" i="1" s="1"/>
  <c r="D204" i="3"/>
  <c r="D180" i="3"/>
  <c r="E172" i="1"/>
  <c r="E171" i="1" s="1"/>
  <c r="E238" i="1"/>
  <c r="E237" i="1" s="1"/>
  <c r="E15" i="1"/>
  <c r="D122" i="3"/>
  <c r="E14" i="1"/>
  <c r="E164" i="1"/>
  <c r="E95" i="1"/>
  <c r="E94" i="1" s="1"/>
  <c r="E220" i="1"/>
  <c r="D203" i="3"/>
  <c r="D200" i="3" s="1"/>
  <c r="E219" i="1"/>
  <c r="D169" i="3"/>
  <c r="D168" i="3" s="1"/>
  <c r="E183" i="1"/>
  <c r="E182" i="1" s="1"/>
  <c r="E128" i="1"/>
  <c r="E127" i="1" s="1"/>
  <c r="D15" i="3"/>
  <c r="D13" i="3" s="1"/>
  <c r="D150" i="3"/>
  <c r="P159" i="1"/>
  <c r="D59" i="3"/>
  <c r="P189" i="1"/>
  <c r="D80" i="3"/>
  <c r="D64" i="3"/>
  <c r="D129" i="3"/>
  <c r="D192" i="3"/>
  <c r="D191" i="3" s="1"/>
  <c r="D130" i="3"/>
  <c r="D135" i="3"/>
  <c r="E258" i="1"/>
  <c r="E257" i="1" s="1"/>
  <c r="D181" i="3"/>
  <c r="P215" i="1"/>
  <c r="D127" i="3"/>
  <c r="E247" i="1"/>
  <c r="E246" i="1" s="1"/>
  <c r="D131" i="3"/>
  <c r="E163" i="1"/>
  <c r="D177" i="3"/>
  <c r="D96" i="3"/>
  <c r="D172" i="3"/>
  <c r="P188" i="1"/>
  <c r="O171" i="1"/>
  <c r="D115" i="3"/>
  <c r="D104" i="3"/>
  <c r="D144" i="3"/>
  <c r="D142" i="3" s="1"/>
  <c r="D193" i="3"/>
  <c r="D116" i="3"/>
  <c r="D114" i="3"/>
  <c r="J171" i="1"/>
  <c r="D186" i="3"/>
  <c r="P162" i="1"/>
  <c r="O204" i="3" s="1"/>
  <c r="D109" i="3"/>
  <c r="D84" i="3"/>
  <c r="D81" i="3"/>
  <c r="P18" i="1"/>
  <c r="P55" i="1"/>
  <c r="P52" i="1"/>
  <c r="O189" i="3" s="1"/>
  <c r="P50" i="1"/>
  <c r="P48" i="1"/>
  <c r="O179" i="3" s="1"/>
  <c r="P46" i="1"/>
  <c r="P84" i="1"/>
  <c r="O52" i="3" s="1"/>
  <c r="P83" i="1"/>
  <c r="O51" i="3" s="1"/>
  <c r="P81" i="1"/>
  <c r="O49" i="3" s="1"/>
  <c r="P75" i="1"/>
  <c r="O42" i="3" s="1"/>
  <c r="P72" i="1"/>
  <c r="O39" i="3" s="1"/>
  <c r="P70" i="1"/>
  <c r="O30" i="3" s="1"/>
  <c r="P102" i="1"/>
  <c r="P152" i="1"/>
  <c r="O103" i="3" s="1"/>
  <c r="P150" i="1"/>
  <c r="O101" i="3" s="1"/>
  <c r="P147" i="1"/>
  <c r="O98" i="3" s="1"/>
  <c r="P144" i="1"/>
  <c r="O95" i="3" s="1"/>
  <c r="P141" i="1"/>
  <c r="O87" i="3" s="1"/>
  <c r="P138" i="1"/>
  <c r="P135" i="1"/>
  <c r="P196" i="1"/>
  <c r="P194" i="1"/>
  <c r="P191" i="1"/>
  <c r="O127" i="3" s="1"/>
  <c r="P226" i="1"/>
  <c r="P266" i="1"/>
  <c r="O202" i="3" s="1"/>
  <c r="O201" i="3" s="1"/>
  <c r="P56" i="1"/>
  <c r="O197" i="3" s="1"/>
  <c r="O196" i="3" s="1"/>
  <c r="P54" i="1"/>
  <c r="P51" i="1"/>
  <c r="O188" i="3" s="1"/>
  <c r="P49" i="1"/>
  <c r="P47" i="1"/>
  <c r="O177" i="3" s="1"/>
  <c r="P45" i="1"/>
  <c r="P80" i="1"/>
  <c r="O48" i="3" s="1"/>
  <c r="P77" i="1"/>
  <c r="O44" i="3" s="1"/>
  <c r="P132" i="1"/>
  <c r="P153" i="1"/>
  <c r="P151" i="1"/>
  <c r="O102" i="3" s="1"/>
  <c r="P149" i="1"/>
  <c r="O100" i="3" s="1"/>
  <c r="P145" i="1"/>
  <c r="O96" i="3" s="1"/>
  <c r="P143" i="1"/>
  <c r="O89" i="3" s="1"/>
  <c r="P139" i="1"/>
  <c r="O85" i="3" s="1"/>
  <c r="P137" i="1"/>
  <c r="O83" i="3" s="1"/>
  <c r="P134" i="1"/>
  <c r="P195" i="1"/>
  <c r="P193" i="1"/>
  <c r="P192" i="1"/>
  <c r="O128" i="3" s="1"/>
  <c r="P227" i="1"/>
  <c r="O146" i="3" s="1"/>
  <c r="P259" i="1"/>
  <c r="J182" i="1"/>
  <c r="P208" i="1"/>
  <c r="P239" i="1"/>
  <c r="P240" i="1"/>
  <c r="P251" i="1"/>
  <c r="O175" i="3" s="1"/>
  <c r="J246" i="1"/>
  <c r="P263" i="1"/>
  <c r="P260" i="1"/>
  <c r="P168" i="1"/>
  <c r="O91" i="3" s="1"/>
  <c r="P167" i="1"/>
  <c r="O90" i="3" s="1"/>
  <c r="P41" i="1"/>
  <c r="O161" i="3" s="1"/>
  <c r="O158" i="3" s="1"/>
  <c r="P35" i="1"/>
  <c r="O120" i="3" s="1"/>
  <c r="P33" i="1"/>
  <c r="O118" i="3" s="1"/>
  <c r="P31" i="1"/>
  <c r="P29" i="1"/>
  <c r="O110" i="3" s="1"/>
  <c r="P27" i="1"/>
  <c r="O94" i="3" s="1"/>
  <c r="P25" i="1"/>
  <c r="O92" i="3" s="1"/>
  <c r="P23" i="1"/>
  <c r="P173" i="1"/>
  <c r="P234" i="1"/>
  <c r="P245" i="1"/>
  <c r="P244" i="1" s="1"/>
  <c r="P243" i="1" s="1"/>
  <c r="P252" i="1"/>
  <c r="O176" i="3" s="1"/>
  <c r="P250" i="1"/>
  <c r="P249" i="1"/>
  <c r="O141" i="3" s="1"/>
  <c r="O140" i="3" s="1"/>
  <c r="P253" i="1"/>
  <c r="P197" i="1"/>
  <c r="P38" i="1"/>
  <c r="O123" i="3" s="1"/>
  <c r="P36" i="1"/>
  <c r="O121" i="3" s="1"/>
  <c r="P34" i="1"/>
  <c r="O119" i="3" s="1"/>
  <c r="P32" i="1"/>
  <c r="P28" i="1"/>
  <c r="P26" i="1"/>
  <c r="O93" i="3" s="1"/>
  <c r="P24" i="1"/>
  <c r="P123" i="1"/>
  <c r="P118" i="1"/>
  <c r="O74" i="3" s="1"/>
  <c r="P117" i="1"/>
  <c r="O73" i="3" s="1"/>
  <c r="P114" i="1"/>
  <c r="O70" i="3" s="1"/>
  <c r="P112" i="1"/>
  <c r="O68" i="3" s="1"/>
  <c r="P110" i="1"/>
  <c r="O66" i="3" s="1"/>
  <c r="P108" i="1"/>
  <c r="P103" i="1"/>
  <c r="J163" i="1"/>
  <c r="P178" i="1"/>
  <c r="P180" i="1"/>
  <c r="P175" i="1"/>
  <c r="P229" i="1"/>
  <c r="O150" i="3" s="1"/>
  <c r="P225" i="1"/>
  <c r="P20" i="1"/>
  <c r="O17" i="3" s="1"/>
  <c r="P30" i="1"/>
  <c r="P190" i="1"/>
  <c r="O126" i="3" s="1"/>
  <c r="P242" i="1"/>
  <c r="P37" i="1"/>
  <c r="O122" i="3" s="1"/>
  <c r="P69" i="1"/>
  <c r="O28" i="3" s="1"/>
  <c r="O20" i="3" s="1"/>
  <c r="P166" i="1"/>
  <c r="P177" i="1"/>
  <c r="P176" i="1"/>
  <c r="P261" i="1"/>
  <c r="P222" i="1"/>
  <c r="P223" i="1"/>
  <c r="P264" i="1"/>
  <c r="O198" i="3" s="1"/>
  <c r="J257" i="1"/>
  <c r="J58" i="1"/>
  <c r="P248" i="1"/>
  <c r="P218" i="1"/>
  <c r="P217" i="1" s="1"/>
  <c r="P216" i="1" s="1"/>
  <c r="P68" i="1"/>
  <c r="J14" i="1"/>
  <c r="P158" i="1"/>
  <c r="O173" i="3" l="1"/>
  <c r="O195" i="3"/>
  <c r="P59" i="1"/>
  <c r="P58" i="1" s="1"/>
  <c r="E267" i="1"/>
  <c r="D75" i="3"/>
  <c r="D54" i="3"/>
  <c r="D124" i="3"/>
  <c r="D170" i="3"/>
  <c r="D136" i="3" s="1"/>
  <c r="P238" i="1"/>
  <c r="P172" i="1"/>
  <c r="O180" i="3"/>
  <c r="P15" i="1"/>
  <c r="D117" i="3"/>
  <c r="P95" i="1"/>
  <c r="P94" i="1" s="1"/>
  <c r="P164" i="1"/>
  <c r="O203" i="3"/>
  <c r="O200" i="3" s="1"/>
  <c r="O169" i="3"/>
  <c r="O168" i="3" s="1"/>
  <c r="P183" i="1"/>
  <c r="O15" i="3"/>
  <c r="O13" i="3" s="1"/>
  <c r="O113" i="3"/>
  <c r="O104" i="3"/>
  <c r="O59" i="3"/>
  <c r="O80" i="3"/>
  <c r="O64" i="3"/>
  <c r="O129" i="3"/>
  <c r="O192" i="3"/>
  <c r="O191" i="3" s="1"/>
  <c r="O130" i="3"/>
  <c r="O181" i="3"/>
  <c r="O135" i="3"/>
  <c r="P258" i="1"/>
  <c r="P247" i="1"/>
  <c r="O144" i="3"/>
  <c r="O142" i="3" s="1"/>
  <c r="O109" i="3"/>
  <c r="D184" i="3"/>
  <c r="D112" i="3"/>
  <c r="O172" i="3"/>
  <c r="O193" i="3"/>
  <c r="O186" i="3"/>
  <c r="O131" i="3"/>
  <c r="O116" i="3"/>
  <c r="O115" i="3"/>
  <c r="O84" i="3"/>
  <c r="O117" i="3"/>
  <c r="O114" i="3"/>
  <c r="O81" i="3"/>
  <c r="L219" i="1"/>
  <c r="L267" i="1" s="1"/>
  <c r="L271" i="1" s="1"/>
  <c r="O170" i="3" l="1"/>
  <c r="D205" i="3"/>
  <c r="E271" i="1" s="1"/>
  <c r="O136" i="3"/>
  <c r="O54" i="3"/>
  <c r="O184" i="3"/>
  <c r="O112" i="3"/>
  <c r="P224" i="1"/>
  <c r="P220" i="1" s="1"/>
  <c r="J219" i="1"/>
  <c r="O134" i="3" l="1"/>
  <c r="O124" i="3" s="1"/>
  <c r="J79" i="3" l="1"/>
  <c r="J75" i="3" s="1"/>
  <c r="J205" i="3" s="1"/>
  <c r="K127" i="1"/>
  <c r="K267" i="1" s="1"/>
  <c r="N79" i="3"/>
  <c r="N75" i="3" s="1"/>
  <c r="N205" i="3" s="1"/>
  <c r="O127" i="1"/>
  <c r="O267" i="1" s="1"/>
  <c r="J133" i="1"/>
  <c r="J128" i="1" s="1"/>
  <c r="O271" i="1" l="1"/>
  <c r="K271" i="1"/>
  <c r="I79" i="3"/>
  <c r="I75" i="3" s="1"/>
  <c r="I205" i="3" s="1"/>
  <c r="P133" i="1"/>
  <c r="P128" i="1" s="1"/>
  <c r="P14" i="1"/>
  <c r="P237" i="1"/>
  <c r="P257" i="1"/>
  <c r="O79" i="3" l="1"/>
  <c r="O75" i="3" s="1"/>
  <c r="O205" i="3" s="1"/>
  <c r="P127" i="1"/>
  <c r="J127" i="1"/>
  <c r="J267" i="1" s="1"/>
  <c r="J271" i="1" s="1"/>
  <c r="P246" i="1"/>
  <c r="P219" i="1"/>
  <c r="P182" i="1"/>
  <c r="P171" i="1"/>
  <c r="P163" i="1"/>
  <c r="P267" i="1" l="1"/>
  <c r="P271" i="1"/>
  <c r="C52" i="1" l="1"/>
  <c r="C261" i="1" l="1"/>
  <c r="D261" i="1"/>
  <c r="B261" i="1"/>
  <c r="C209" i="1"/>
  <c r="D209" i="1"/>
  <c r="B209" i="1"/>
  <c r="C137" i="1" l="1"/>
  <c r="D137" i="1"/>
  <c r="B137" i="1"/>
  <c r="C30" i="1"/>
  <c r="D30" i="1"/>
  <c r="B30" i="1"/>
  <c r="B114" i="1"/>
  <c r="C114" i="1"/>
  <c r="D114" i="1"/>
  <c r="B145" i="1"/>
  <c r="C145" i="1"/>
  <c r="D145" i="1"/>
  <c r="B147" i="1"/>
  <c r="C147" i="1"/>
  <c r="C141" i="1"/>
  <c r="D141" i="1"/>
  <c r="B141" i="1"/>
  <c r="C242" i="1"/>
  <c r="B242" i="1"/>
  <c r="C240" i="1"/>
  <c r="D240" i="1"/>
  <c r="B240" i="1"/>
  <c r="D118" i="1"/>
  <c r="C118" i="1"/>
  <c r="B118" i="1"/>
  <c r="C117" i="1"/>
  <c r="D117" i="1"/>
  <c r="B117" i="1"/>
  <c r="C49" i="1"/>
  <c r="B49" i="1"/>
  <c r="C162" i="1"/>
  <c r="B162" i="1"/>
  <c r="C158" i="1"/>
  <c r="D158" i="1"/>
  <c r="C159" i="1"/>
  <c r="B159" i="1"/>
  <c r="B158" i="1"/>
  <c r="C153" i="1"/>
  <c r="D153" i="1"/>
  <c r="B153" i="1"/>
  <c r="C152" i="1"/>
  <c r="D152" i="1"/>
  <c r="B152" i="1"/>
  <c r="C151" i="1"/>
  <c r="B151" i="1"/>
  <c r="C150" i="1"/>
  <c r="D150" i="1"/>
  <c r="B150" i="1"/>
  <c r="C149" i="1"/>
  <c r="D149" i="1"/>
  <c r="B149" i="1"/>
  <c r="C144" i="1"/>
  <c r="D144" i="1"/>
  <c r="B144" i="1"/>
  <c r="C143" i="1"/>
  <c r="D143" i="1"/>
  <c r="B143" i="1"/>
  <c r="C139" i="1"/>
  <c r="D139" i="1"/>
  <c r="B139" i="1"/>
  <c r="C138" i="1"/>
  <c r="D138" i="1"/>
  <c r="B138" i="1"/>
  <c r="C135" i="1"/>
  <c r="D135" i="1"/>
  <c r="B135" i="1"/>
  <c r="C134" i="1"/>
  <c r="B134" i="1"/>
  <c r="C133" i="1"/>
  <c r="D133" i="1"/>
  <c r="B133" i="1"/>
  <c r="C123" i="1"/>
  <c r="B123" i="1"/>
  <c r="C112" i="1"/>
  <c r="D112" i="1"/>
  <c r="B112" i="1"/>
  <c r="C110" i="1"/>
  <c r="D110" i="1"/>
  <c r="B110" i="1"/>
  <c r="C108" i="1"/>
  <c r="B108" i="1"/>
  <c r="C103" i="1"/>
  <c r="B103" i="1"/>
  <c r="C81" i="1"/>
  <c r="C83" i="1"/>
  <c r="C70" i="1"/>
  <c r="B70" i="1"/>
  <c r="C69" i="1"/>
  <c r="B69" i="1"/>
  <c r="C56" i="1"/>
  <c r="D56" i="1"/>
  <c r="B56" i="1"/>
  <c r="C55" i="1"/>
  <c r="D55" i="1"/>
  <c r="B55" i="1"/>
  <c r="C54" i="1"/>
  <c r="D54" i="1"/>
  <c r="B54" i="1"/>
  <c r="B52" i="1"/>
  <c r="C51" i="1"/>
  <c r="D51" i="1"/>
  <c r="B51" i="1"/>
  <c r="C50" i="1"/>
  <c r="D50" i="1"/>
  <c r="B50" i="1"/>
  <c r="C48" i="1"/>
  <c r="D48" i="1"/>
  <c r="B48" i="1"/>
  <c r="C47" i="1"/>
  <c r="B47" i="1"/>
  <c r="C46" i="1"/>
  <c r="D46" i="1"/>
  <c r="B46" i="1"/>
  <c r="C45" i="1"/>
  <c r="B45" i="1"/>
  <c r="C41" i="1"/>
  <c r="D41" i="1"/>
  <c r="B41" i="1"/>
  <c r="C28" i="1"/>
  <c r="D28" i="1"/>
  <c r="C29" i="1"/>
  <c r="B29" i="1"/>
  <c r="B28" i="1"/>
  <c r="C31" i="1"/>
  <c r="D31" i="1"/>
  <c r="C32" i="1"/>
  <c r="D32" i="1"/>
  <c r="B32" i="1"/>
  <c r="B31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7" i="1"/>
  <c r="B27" i="1"/>
  <c r="C26" i="1"/>
  <c r="D26" i="1"/>
  <c r="B26" i="1"/>
  <c r="C25" i="1"/>
  <c r="B25" i="1"/>
  <c r="C24" i="1"/>
  <c r="D24" i="1"/>
  <c r="B24" i="1"/>
  <c r="C23" i="1"/>
  <c r="B23" i="1"/>
  <c r="C20" i="1"/>
  <c r="D20" i="1"/>
  <c r="B20" i="1"/>
  <c r="D168" i="1"/>
  <c r="C168" i="1"/>
  <c r="B168" i="1"/>
  <c r="C175" i="1"/>
  <c r="D175" i="1"/>
  <c r="B175" i="1"/>
  <c r="C177" i="1"/>
  <c r="D177" i="1"/>
  <c r="C178" i="1"/>
  <c r="D178" i="1"/>
  <c r="B178" i="1"/>
  <c r="B177" i="1"/>
  <c r="C180" i="1"/>
  <c r="B180" i="1"/>
  <c r="C189" i="1"/>
  <c r="D189" i="1"/>
  <c r="B189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94" i="1"/>
  <c r="D194" i="1"/>
  <c r="B194" i="1"/>
  <c r="C195" i="1"/>
  <c r="D195" i="1"/>
  <c r="B195" i="1"/>
  <c r="C196" i="1"/>
  <c r="D196" i="1"/>
  <c r="B196" i="1"/>
  <c r="C197" i="1"/>
  <c r="D197" i="1"/>
  <c r="B197" i="1"/>
  <c r="C198" i="1"/>
  <c r="D198" i="1"/>
  <c r="B198" i="1"/>
  <c r="C208" i="1"/>
  <c r="B208" i="1"/>
  <c r="C214" i="1"/>
  <c r="D214" i="1"/>
  <c r="B214" i="1"/>
  <c r="C215" i="1"/>
  <c r="B215" i="1"/>
  <c r="C223" i="1"/>
  <c r="D223" i="1"/>
  <c r="B223" i="1"/>
  <c r="C224" i="1"/>
  <c r="D224" i="1"/>
  <c r="B224" i="1"/>
  <c r="C225" i="1"/>
  <c r="D225" i="1"/>
  <c r="B225" i="1"/>
  <c r="C227" i="1"/>
  <c r="D227" i="1"/>
  <c r="B227" i="1"/>
  <c r="C226" i="1"/>
  <c r="D226" i="1"/>
  <c r="B226" i="1"/>
  <c r="C229" i="1"/>
  <c r="D229" i="1"/>
  <c r="B229" i="1"/>
  <c r="C234" i="1"/>
  <c r="B234" i="1"/>
  <c r="C249" i="1"/>
  <c r="D249" i="1"/>
  <c r="B249" i="1"/>
  <c r="C250" i="1"/>
  <c r="D250" i="1"/>
  <c r="B250" i="1"/>
  <c r="C251" i="1"/>
  <c r="D251" i="1"/>
  <c r="B251" i="1"/>
  <c r="C252" i="1"/>
  <c r="D252" i="1"/>
  <c r="B252" i="1"/>
  <c r="C253" i="1"/>
  <c r="D253" i="1"/>
  <c r="B253" i="1"/>
  <c r="C260" i="1"/>
  <c r="B260" i="1"/>
  <c r="C263" i="1"/>
  <c r="D263" i="1"/>
  <c r="B263" i="1"/>
  <c r="C264" i="1"/>
  <c r="D264" i="1"/>
  <c r="B264" i="1"/>
  <c r="C265" i="1"/>
  <c r="D265" i="1"/>
  <c r="C266" i="1"/>
  <c r="D266" i="1"/>
  <c r="B266" i="1"/>
  <c r="C259" i="1"/>
  <c r="B259" i="1"/>
  <c r="C248" i="1"/>
  <c r="B248" i="1"/>
  <c r="C245" i="1"/>
  <c r="B245" i="1"/>
  <c r="C239" i="1"/>
  <c r="B239" i="1"/>
  <c r="C222" i="1"/>
  <c r="B222" i="1"/>
  <c r="C218" i="1"/>
  <c r="B218" i="1"/>
  <c r="C188" i="1"/>
  <c r="B188" i="1"/>
  <c r="C173" i="1"/>
  <c r="B173" i="1"/>
  <c r="C166" i="1"/>
  <c r="B166" i="1"/>
  <c r="C132" i="1"/>
  <c r="B132" i="1"/>
  <c r="C102" i="1"/>
  <c r="B102" i="1"/>
  <c r="C68" i="1"/>
  <c r="B68" i="1"/>
  <c r="C18" i="1"/>
  <c r="B18" i="1"/>
  <c r="E56" i="3" l="1"/>
  <c r="E78" i="3" l="1"/>
  <c r="E207" i="3" s="1"/>
  <c r="D56" i="3" l="1"/>
  <c r="I56" i="3"/>
  <c r="O56" i="3" l="1"/>
  <c r="D57" i="3" l="1"/>
  <c r="D58" i="3"/>
  <c r="D55" i="3" l="1"/>
  <c r="I58" i="3"/>
  <c r="I57" i="3"/>
  <c r="O58" i="3"/>
  <c r="D78" i="3" l="1"/>
  <c r="D207" i="3" s="1"/>
  <c r="O57" i="3"/>
  <c r="I55" i="3"/>
  <c r="O55" i="3" l="1"/>
  <c r="I78" i="3"/>
  <c r="I207" i="3" s="1"/>
  <c r="O78" i="3" l="1"/>
  <c r="O207" i="3" s="1"/>
  <c r="I159" i="3"/>
  <c r="I138" i="3" s="1"/>
  <c r="D159" i="3"/>
  <c r="D138" i="3" s="1"/>
  <c r="O159" i="3" l="1"/>
  <c r="O138" i="3" s="1"/>
  <c r="D137" i="3" l="1"/>
  <c r="I143" i="3" l="1"/>
  <c r="I137" i="3" s="1"/>
  <c r="O143" i="3"/>
  <c r="O137" i="3" s="1"/>
</calcChain>
</file>

<file path=xl/sharedStrings.xml><?xml version="1.0" encoding="utf-8"?>
<sst xmlns="http://schemas.openxmlformats.org/spreadsheetml/2006/main" count="872" uniqueCount="556">
  <si>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</si>
  <si>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</si>
  <si>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</si>
  <si>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</si>
  <si>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</si>
  <si>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</si>
  <si>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</si>
  <si>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</si>
  <si>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</si>
  <si>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</si>
  <si>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</si>
  <si>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</si>
  <si>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</si>
  <si>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</si>
  <si>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</si>
  <si>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</si>
  <si>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</si>
  <si>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</si>
  <si>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</si>
  <si>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</si>
  <si>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</si>
  <si>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</si>
  <si>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</si>
  <si>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</si>
  <si>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</si>
  <si>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</si>
  <si>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</si>
  <si>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</si>
  <si>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</si>
  <si>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</si>
  <si>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</si>
  <si>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</si>
  <si>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</si>
  <si>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</si>
  <si>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</si>
  <si>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</si>
  <si>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</si>
  <si>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</si>
  <si>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</si>
  <si>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</si>
  <si>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</si>
  <si>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</si>
  <si>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</si>
  <si>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</si>
  <si>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</si>
  <si>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</si>
  <si>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</si>
  <si>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</si>
  <si>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</si>
  <si>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</si>
  <si>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</si>
  <si>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</si>
  <si>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</si>
  <si>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</si>
  <si>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</si>
  <si>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</si>
  <si>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</si>
  <si>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</si>
  <si>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</si>
  <si>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</si>
  <si>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</si>
  <si>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</si>
  <si>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</si>
  <si>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</si>
  <si>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</si>
  <si>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</si>
  <si>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</si>
  <si>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</si>
  <si>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</si>
  <si>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</si>
  <si>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</si>
  <si>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</si>
  <si>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</si>
  <si>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</si>
  <si>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</si>
  <si>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</si>
  <si>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</si>
  <si>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</si>
  <si>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</si>
  <si>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</si>
  <si>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</si>
  <si>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</si>
  <si>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</si>
  <si>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</si>
  <si>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</si>
  <si>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</si>
  <si>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</si>
  <si>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</si>
  <si>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</si>
  <si>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</si>
  <si>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</si>
  <si>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</si>
  <si>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</si>
  <si>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</si>
  <si>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</si>
  <si>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</si>
  <si>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</si>
  <si>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</si>
  <si>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</si>
  <si>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</si>
  <si>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</si>
  <si>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</si>
  <si>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</si>
  <si>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</si>
  <si>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</si>
  <si>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</si>
  <si>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</si>
  <si>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</si>
  <si>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</si>
  <si>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</si>
  <si>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</si>
  <si>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</si>
  <si>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</si>
  <si>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</si>
  <si>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</si>
  <si>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</si>
  <si>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</si>
  <si>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</si>
  <si>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</si>
  <si>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</si>
  <si>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</si>
  <si>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</si>
  <si>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</si>
  <si>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</si>
  <si>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</si>
  <si>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</si>
  <si>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</si>
  <si>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</si>
  <si>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</si>
  <si>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</si>
  <si>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</si>
  <si>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</si>
  <si>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</si>
  <si>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</si>
  <si>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</si>
  <si>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</si>
  <si>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</si>
  <si>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</si>
  <si>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</si>
  <si>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</si>
  <si>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</si>
  <si>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</si>
  <si>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</si>
  <si>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</si>
  <si>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</si>
  <si>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</si>
  <si>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</si>
  <si>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</si>
  <si>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</si>
  <si>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</si>
  <si>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</si>
  <si>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</si>
  <si>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</si>
  <si>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</si>
  <si>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</si>
  <si>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</si>
  <si>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</si>
  <si>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</si>
  <si>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</si>
  <si>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</si>
  <si>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</si>
  <si>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</si>
  <si>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</si>
  <si>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</si>
  <si>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</si>
  <si>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</si>
  <si>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</si>
  <si>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</si>
  <si>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</si>
  <si>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</si>
  <si>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</si>
  <si>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</si>
  <si>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</si>
  <si>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</si>
  <si>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</si>
  <si>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</si>
  <si>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</si>
  <si>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</si>
  <si>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</si>
  <si>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</si>
  <si>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</si>
  <si>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</si>
  <si>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</si>
  <si>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</si>
  <si>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</si>
  <si>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</si>
  <si>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</si>
  <si>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</si>
  <si>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</si>
  <si>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</si>
  <si>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</si>
  <si>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</si>
  <si>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</si>
  <si>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</si>
  <si>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</si>
  <si>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</si>
  <si>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</si>
  <si>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</si>
  <si>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</si>
  <si>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</si>
  <si>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</si>
  <si>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</si>
  <si>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</si>
  <si>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</si>
  <si>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</si>
  <si>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</si>
  <si>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</si>
  <si>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</si>
  <si>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</si>
  <si>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</si>
  <si>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</si>
  <si>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</si>
  <si>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</si>
  <si>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</si>
  <si>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</si>
  <si>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</si>
  <si>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</si>
  <si>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</si>
  <si>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</si>
  <si>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</si>
  <si>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</si>
  <si>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</si>
  <si>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</si>
  <si>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</si>
  <si>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</si>
  <si>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</si>
  <si>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</si>
  <si>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</si>
  <si>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</si>
  <si>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</si>
  <si>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</si>
  <si>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</si>
  <si>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</si>
  <si>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</si>
  <si>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</si>
  <si>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</si>
  <si>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</si>
  <si>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</si>
  <si>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</si>
  <si>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</si>
  <si>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</si>
  <si>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</si>
  <si>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</si>
  <si>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</si>
  <si>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</si>
  <si>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</si>
  <si>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</si>
  <si>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</si>
  <si>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</si>
  <si>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</si>
  <si>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</si>
  <si>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</si>
  <si>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</si>
  <si>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</si>
  <si>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</si>
  <si>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</si>
  <si>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</si>
  <si>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</si>
  <si>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</si>
  <si>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</si>
  <si>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</si>
  <si>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</si>
  <si>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</si>
  <si>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</si>
  <si>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</si>
  <si>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</si>
  <si>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</si>
  <si>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</si>
  <si>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</si>
  <si>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</si>
  <si>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</si>
  <si>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</si>
  <si>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</si>
  <si>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</si>
  <si>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</si>
  <si>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</si>
  <si>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</si>
  <si>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</si>
  <si>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</si>
  <si>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</si>
  <si>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</si>
  <si>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</si>
  <si>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</si>
  <si>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</si>
  <si>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</si>
  <si>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</si>
  <si>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</si>
  <si>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</si>
  <si>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</si>
  <si>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</si>
  <si>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</si>
  <si>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</si>
  <si>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</si>
  <si>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</si>
  <si>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</si>
  <si>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</si>
  <si>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</si>
  <si>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</si>
  <si>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</si>
  <si>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</si>
  <si>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</si>
  <si>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</si>
  <si>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</si>
  <si>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</si>
  <si>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</si>
  <si>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</si>
  <si>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</si>
  <si>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</si>
  <si>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</si>
  <si>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</si>
  <si>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</si>
  <si>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</si>
  <si>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</si>
  <si>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</si>
  <si>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</si>
  <si>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</si>
  <si>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</si>
  <si>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</si>
  <si>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</si>
  <si>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</si>
  <si>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</si>
  <si>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</si>
  <si>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</si>
  <si>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</si>
  <si>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</si>
  <si>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</si>
  <si>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</si>
  <si>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</si>
  <si>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</si>
  <si>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</si>
  <si>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</si>
  <si>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</si>
  <si>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</si>
  <si>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</si>
  <si>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</si>
  <si>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</si>
  <si>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</si>
  <si>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</si>
  <si>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</si>
  <si>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</si>
  <si>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</si>
  <si>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</si>
  <si>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</si>
  <si>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</si>
  <si>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</si>
  <si>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</si>
  <si>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</si>
  <si>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</si>
  <si>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</si>
  <si>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</si>
  <si>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</si>
  <si>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</si>
  <si>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</si>
  <si>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</si>
  <si>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</si>
  <si>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</si>
  <si>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</si>
  <si>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</si>
  <si>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</si>
  <si>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</si>
  <si>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</si>
  <si>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</si>
  <si>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</si>
  <si>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</si>
  <si>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</si>
  <si>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</si>
  <si>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</si>
  <si>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</si>
  <si>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</si>
  <si>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</si>
  <si>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</si>
  <si>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</si>
  <si>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</si>
  <si>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</si>
  <si>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</si>
  <si>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</si>
  <si>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</si>
  <si>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</si>
  <si>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</si>
  <si>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</si>
  <si>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</si>
  <si>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</si>
  <si>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</si>
  <si>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</si>
  <si>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</si>
  <si>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</si>
  <si>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</si>
  <si>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</si>
  <si>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</si>
  <si>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</si>
  <si>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</si>
  <si>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</si>
  <si>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</si>
  <si>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</si>
  <si>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</si>
  <si>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</si>
  <si>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</si>
  <si>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</si>
  <si>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</si>
  <si>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</si>
  <si>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</si>
  <si>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</si>
  <si>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</si>
  <si>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</si>
  <si>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</si>
  <si>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</si>
  <si>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</si>
  <si>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</si>
  <si>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</si>
  <si>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</si>
  <si>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</si>
  <si>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</si>
  <si>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</si>
  <si>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</si>
  <si>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</si>
  <si>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</si>
  <si>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</si>
  <si>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</si>
  <si>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</si>
  <si>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</si>
  <si>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</si>
  <si>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</si>
  <si>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</si>
  <si>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</si>
  <si>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</si>
  <si>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</si>
  <si>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</si>
  <si>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</si>
  <si>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</si>
  <si>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</si>
  <si>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</si>
  <si>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</si>
  <si>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</si>
  <si>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</si>
  <si>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</si>
  <si>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</si>
  <si>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</si>
  <si>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</si>
  <si>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</si>
  <si>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</si>
  <si>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</si>
  <si>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</si>
  <si>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</si>
  <si>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</si>
  <si>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</si>
  <si>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</si>
  <si>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</si>
  <si>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</si>
  <si>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</si>
  <si>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</si>
  <si>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</si>
  <si>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</si>
  <si>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</si>
  <si>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</si>
  <si>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</si>
  <si>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</si>
  <si>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</si>
  <si>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</si>
  <si>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</si>
  <si>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</si>
  <si>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</si>
  <si>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</si>
  <si>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</si>
  <si>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</si>
  <si>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</si>
  <si>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</si>
  <si>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</si>
  <si>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</si>
  <si>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</si>
  <si>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</si>
  <si>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Будівництво установ та закладів культури</t>
  </si>
  <si>
    <t>1617350</t>
  </si>
  <si>
    <t>7350</t>
  </si>
  <si>
    <t>Будівництво установ та закладіва культури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</si>
  <si>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</si>
  <si>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</si>
  <si>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</si>
  <si>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</si>
  <si>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</si>
  <si>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</si>
  <si>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Охорона здоров’я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</si>
  <si>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</si>
  <si>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</si>
  <si>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</si>
  <si>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</si>
  <si>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</si>
  <si>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Захист населення і територій від надзвичайних ситуацій техногенного та природного характеру</t>
  </si>
  <si>
    <t>Заходи з організації рятування на водах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</si>
  <si>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</si>
  <si>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</si>
  <si>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</si>
  <si>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</si>
  <si>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</si>
  <si>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</si>
  <si>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</si>
  <si>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</si>
  <si>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</si>
  <si>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</si>
  <si>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</si>
  <si>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</si>
  <si>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</si>
  <si>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</si>
  <si>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</si>
  <si>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</si>
  <si>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</si>
  <si>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</si>
  <si>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</si>
  <si>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</si>
  <si>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</si>
  <si>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</si>
  <si>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</si>
  <si>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</si>
  <si>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</si>
  <si>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</si>
  <si>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</si>
  <si>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</si>
  <si>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</si>
  <si>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</si>
  <si>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</si>
  <si>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</si>
  <si>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</si>
  <si>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</si>
  <si>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</si>
  <si>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</si>
  <si>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</si>
  <si>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</si>
  <si>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</si>
  <si>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</si>
  <si>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</si>
  <si>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</si>
  <si>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</si>
  <si>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</si>
  <si>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</si>
  <si>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</si>
  <si>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</si>
  <si>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</si>
  <si>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</si>
  <si>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</si>
  <si>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</si>
  <si>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</si>
  <si>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Інша діяльність</t>
  </si>
  <si>
    <t>Інші заходи у сфері соціального захисту і соціального забезпечення, у т.ч. за рахунок:</t>
  </si>
  <si>
    <t>до  рішення  Сумської  міської  ради</t>
  </si>
  <si>
    <t>«Про   бюджет    Сумської    міської                                                               територіальної</t>
  </si>
  <si>
    <t>територіальної громади на  2021 рік»</t>
  </si>
  <si>
    <t>від  24  грудня  2020  року № 62 - МР</t>
  </si>
  <si>
    <t xml:space="preserve">                        Додаток 10</t>
  </si>
  <si>
    <t>територіальної  громади  на 2021 рік»</t>
  </si>
  <si>
    <t>до  рішення   Сумської  міської  ради</t>
  </si>
  <si>
    <t xml:space="preserve">                      Додаток 3</t>
  </si>
  <si>
    <t xml:space="preserve">«Про   бюджет     Сумської    міської </t>
  </si>
  <si>
    <r>
      <rPr>
        <sz val="18"/>
        <rFont val="Times New Roman"/>
        <family val="1"/>
        <charset val="204"/>
      </rPr>
      <t xml:space="preserve"> </t>
    </r>
    <r>
      <rPr>
        <u/>
        <sz val="18"/>
        <rFont val="Times New Roman"/>
        <family val="1"/>
        <charset val="204"/>
      </rPr>
      <t>18531000000</t>
    </r>
  </si>
  <si>
    <t xml:space="preserve">        (код бюджету)</t>
  </si>
  <si>
    <r>
      <rPr>
        <sz val="18"/>
        <rFont val="Times New Roman"/>
        <family val="1"/>
        <charset val="204"/>
      </rPr>
      <t xml:space="preserve">     </t>
    </r>
    <r>
      <rPr>
        <u/>
        <sz val="18"/>
        <rFont val="Times New Roman"/>
        <family val="1"/>
        <charset val="204"/>
      </rPr>
      <t>18531000000</t>
    </r>
  </si>
  <si>
    <t>3718710</t>
  </si>
  <si>
    <t>Резервний фонд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</si>
</sst>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55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3" fillId="0" borderId="0" xfId="0" applyFont="1" applyFill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4" fontId="44" fillId="0" borderId="0" xfId="0" applyNumberFormat="1" applyFont="1" applyFill="1" applyBorder="1" applyAlignment="1">
      <alignment horizontal="right"/>
    </xf>
    <xf numFmtId="49" fontId="44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49" fontId="41" fillId="0" borderId="0" xfId="0" applyNumberFormat="1" applyFont="1" applyFill="1" applyBorder="1" applyAlignment="1" applyProtection="1"/>
    <xf numFmtId="0" fontId="43" fillId="0" borderId="0" xfId="0" applyFont="1" applyFill="1" applyAlignment="1"/>
    <xf numFmtId="0" fontId="43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>
      <alignment horizontal="right" wrapText="1"/>
    </xf>
    <xf numFmtId="4" fontId="47" fillId="0" borderId="7" xfId="0" applyNumberFormat="1" applyFont="1" applyFill="1" applyBorder="1" applyAlignment="1">
      <alignment horizontal="right" wrapText="1"/>
    </xf>
    <xf numFmtId="4" fontId="48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9" fillId="0" borderId="7" xfId="0" applyNumberFormat="1" applyFont="1" applyFill="1" applyBorder="1" applyAlignment="1" applyProtection="1">
      <alignment horizontal="center" vertical="center" wrapText="1"/>
    </xf>
    <xf numFmtId="49" fontId="50" fillId="0" borderId="7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Alignment="1" applyProtection="1">
      <alignment vertical="center"/>
    </xf>
    <xf numFmtId="49" fontId="51" fillId="0" borderId="0" xfId="0" applyNumberFormat="1" applyFont="1" applyFill="1" applyAlignment="1" applyProtection="1"/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/>
    <xf numFmtId="0" fontId="45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H1653"/>
  <sheetViews>
    <sheetView showGridLines="0" showZeros="0" view="pageBreakPreview" zoomScale="82" zoomScaleNormal="82" zoomScaleSheetLayoutView="82" workbookViewId="0">
      <selection activeCell="D265" sqref="D265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0.6640625" style="47" customWidth="1"/>
    <col min="6" max="6" width="21.33203125" style="47" customWidth="1"/>
    <col min="7" max="7" width="20.33203125" style="47" customWidth="1"/>
    <col min="8" max="8" width="17.5" style="47" customWidth="1"/>
    <col min="9" max="9" width="17.6640625" style="47" customWidth="1"/>
    <col min="10" max="10" width="19" style="47" customWidth="1"/>
    <col min="11" max="11" width="18.83203125" style="47" customWidth="1"/>
    <col min="12" max="12" width="16.832031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1.1640625" style="97" customWidth="1"/>
    <col min="17" max="17" width="16.1640625" style="28" customWidth="1"/>
    <col min="18" max="528" width="9.1640625" style="28"/>
    <col min="529" max="16384" width="9.1640625" style="20"/>
  </cols>
  <sheetData>
    <row r="1" spans="1:528" ht="26.25" customHeight="1" x14ac:dyDescent="0.4">
      <c r="K1" s="110" t="s">
        <v>549</v>
      </c>
      <c r="L1" s="110"/>
      <c r="M1" s="110"/>
      <c r="N1" s="110"/>
      <c r="O1" s="110"/>
      <c r="P1" s="110"/>
    </row>
    <row r="2" spans="1:528" ht="26.25" customHeight="1" x14ac:dyDescent="0.25">
      <c r="K2" s="111" t="s">
        <v>548</v>
      </c>
      <c r="L2" s="111"/>
      <c r="M2" s="111"/>
      <c r="N2" s="111"/>
      <c r="O2" s="111"/>
      <c r="P2" s="111"/>
    </row>
    <row r="3" spans="1:528" ht="23.25" customHeight="1" x14ac:dyDescent="0.25">
      <c r="K3" s="111" t="s">
        <v>550</v>
      </c>
      <c r="L3" s="111"/>
      <c r="M3" s="111"/>
      <c r="N3" s="111"/>
      <c r="O3" s="111"/>
      <c r="P3" s="111"/>
    </row>
    <row r="4" spans="1:528" ht="26.25" customHeight="1" x14ac:dyDescent="0.25">
      <c r="K4" s="111" t="s">
        <v>547</v>
      </c>
      <c r="L4" s="111"/>
      <c r="M4" s="111"/>
      <c r="N4" s="111"/>
      <c r="O4" s="111"/>
      <c r="P4" s="111"/>
    </row>
    <row r="5" spans="1:528" ht="26.25" customHeight="1" x14ac:dyDescent="0.25">
      <c r="K5" s="111" t="s">
        <v>545</v>
      </c>
      <c r="L5" s="111"/>
      <c r="M5" s="111"/>
      <c r="N5" s="111"/>
      <c r="O5" s="111"/>
      <c r="P5" s="111"/>
    </row>
    <row r="6" spans="1:528" ht="26.25" x14ac:dyDescent="0.4">
      <c r="L6" s="63"/>
      <c r="M6" s="63"/>
      <c r="N6" s="63"/>
      <c r="O6" s="63"/>
      <c r="P6" s="63"/>
    </row>
    <row r="7" spans="1:528" s="44" customFormat="1" ht="63" customHeight="1" x14ac:dyDescent="0.3">
      <c r="A7" s="150" t="s">
        <v>461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</row>
    <row r="8" spans="1:528" s="44" customFormat="1" ht="41.25" customHeight="1" x14ac:dyDescent="0.35">
      <c r="A8" s="66"/>
      <c r="B8" s="66"/>
      <c r="C8" s="64"/>
      <c r="D8" s="64"/>
      <c r="E8" s="64"/>
      <c r="F8" s="64"/>
      <c r="G8" s="147" t="s">
        <v>551</v>
      </c>
      <c r="H8" s="64"/>
      <c r="I8" s="64"/>
      <c r="J8" s="64"/>
      <c r="K8" s="64"/>
      <c r="L8" s="64"/>
      <c r="M8" s="64"/>
      <c r="N8" s="64"/>
      <c r="O8" s="64"/>
      <c r="P8" s="64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</row>
    <row r="9" spans="1:528" s="44" customFormat="1" ht="16.5" customHeight="1" x14ac:dyDescent="0.3">
      <c r="A9" s="67"/>
      <c r="B9" s="67"/>
      <c r="C9" s="64"/>
      <c r="D9" s="64"/>
      <c r="E9" s="64"/>
      <c r="F9" s="64"/>
      <c r="G9" s="67" t="s">
        <v>552</v>
      </c>
      <c r="H9" s="64"/>
      <c r="I9" s="64"/>
      <c r="J9" s="64"/>
      <c r="K9" s="64"/>
      <c r="L9" s="64"/>
      <c r="M9" s="64"/>
      <c r="N9" s="64"/>
      <c r="O9" s="64"/>
      <c r="P9" s="64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</row>
    <row r="10" spans="1:528" s="46" customFormat="1" ht="14.25" customHeight="1" x14ac:dyDescent="0.3">
      <c r="A10" s="55"/>
      <c r="B10" s="50"/>
      <c r="C10" s="50"/>
      <c r="D10" s="1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65" t="s">
        <v>366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</row>
    <row r="11" spans="1:528" s="21" customFormat="1" ht="34.5" customHeight="1" x14ac:dyDescent="0.2">
      <c r="A11" s="151" t="s">
        <v>344</v>
      </c>
      <c r="B11" s="148" t="s">
        <v>345</v>
      </c>
      <c r="C11" s="148" t="s">
        <v>334</v>
      </c>
      <c r="D11" s="148" t="s">
        <v>346</v>
      </c>
      <c r="E11" s="148" t="s">
        <v>228</v>
      </c>
      <c r="F11" s="148"/>
      <c r="G11" s="148"/>
      <c r="H11" s="148"/>
      <c r="I11" s="148"/>
      <c r="J11" s="148" t="s">
        <v>229</v>
      </c>
      <c r="K11" s="148"/>
      <c r="L11" s="148"/>
      <c r="M11" s="148"/>
      <c r="N11" s="148"/>
      <c r="O11" s="148"/>
      <c r="P11" s="148" t="s">
        <v>230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</row>
    <row r="12" spans="1:528" s="21" customFormat="1" ht="19.5" customHeight="1" x14ac:dyDescent="0.2">
      <c r="A12" s="151"/>
      <c r="B12" s="148"/>
      <c r="C12" s="148"/>
      <c r="D12" s="148"/>
      <c r="E12" s="148" t="s">
        <v>335</v>
      </c>
      <c r="F12" s="148" t="s">
        <v>231</v>
      </c>
      <c r="G12" s="148" t="s">
        <v>232</v>
      </c>
      <c r="H12" s="148"/>
      <c r="I12" s="148" t="s">
        <v>233</v>
      </c>
      <c r="J12" s="148" t="s">
        <v>335</v>
      </c>
      <c r="K12" s="148" t="s">
        <v>336</v>
      </c>
      <c r="L12" s="148" t="s">
        <v>231</v>
      </c>
      <c r="M12" s="148" t="s">
        <v>232</v>
      </c>
      <c r="N12" s="148"/>
      <c r="O12" s="148" t="s">
        <v>233</v>
      </c>
      <c r="P12" s="148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</row>
    <row r="13" spans="1:528" s="21" customFormat="1" ht="42" customHeight="1" x14ac:dyDescent="0.2">
      <c r="A13" s="151"/>
      <c r="B13" s="148"/>
      <c r="C13" s="148"/>
      <c r="D13" s="148"/>
      <c r="E13" s="148"/>
      <c r="F13" s="148"/>
      <c r="G13" s="95" t="s">
        <v>234</v>
      </c>
      <c r="H13" s="95" t="s">
        <v>235</v>
      </c>
      <c r="I13" s="148"/>
      <c r="J13" s="148"/>
      <c r="K13" s="148"/>
      <c r="L13" s="148"/>
      <c r="M13" s="95" t="s">
        <v>234</v>
      </c>
      <c r="N13" s="95" t="s">
        <v>235</v>
      </c>
      <c r="O13" s="148"/>
      <c r="P13" s="14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</row>
    <row r="14" spans="1:528" s="27" customFormat="1" ht="24" customHeight="1" x14ac:dyDescent="0.25">
      <c r="A14" s="115" t="s">
        <v>153</v>
      </c>
      <c r="B14" s="116"/>
      <c r="C14" s="116"/>
      <c r="D14" s="117" t="s">
        <v>36</v>
      </c>
      <c r="E14" s="118">
        <f>E15</f>
        <v>240764686</v>
      </c>
      <c r="F14" s="118">
        <f t="shared" ref="F14:J14" si="0">F15</f>
        <v>191605190</v>
      </c>
      <c r="G14" s="118">
        <f t="shared" si="0"/>
        <v>107325600</v>
      </c>
      <c r="H14" s="118">
        <f t="shared" si="0"/>
        <v>4150690</v>
      </c>
      <c r="I14" s="118">
        <f t="shared" si="0"/>
        <v>49159496</v>
      </c>
      <c r="J14" s="118">
        <f t="shared" si="0"/>
        <v>33200747</v>
      </c>
      <c r="K14" s="118">
        <f t="shared" ref="K14" si="1">K15</f>
        <v>32677952</v>
      </c>
      <c r="L14" s="118">
        <f t="shared" ref="L14" si="2">L15</f>
        <v>522795</v>
      </c>
      <c r="M14" s="118">
        <f t="shared" ref="M14" si="3">M15</f>
        <v>119291</v>
      </c>
      <c r="N14" s="118">
        <f t="shared" ref="N14" si="4">N15</f>
        <v>51832</v>
      </c>
      <c r="O14" s="118">
        <f t="shared" ref="O14:P14" si="5">O15</f>
        <v>32677952</v>
      </c>
      <c r="P14" s="118">
        <f t="shared" si="5"/>
        <v>273965433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</row>
    <row r="15" spans="1:528" s="34" customFormat="1" ht="24" customHeight="1" x14ac:dyDescent="0.25">
      <c r="A15" s="119" t="s">
        <v>154</v>
      </c>
      <c r="B15" s="120"/>
      <c r="C15" s="120"/>
      <c r="D15" s="82" t="s">
        <v>36</v>
      </c>
      <c r="E15" s="121">
        <f>E18+E19+E20+E21+E23+E24+E25+E26+E27+E28+E29+E30+E31+E32+E33+E34+E35+E36+E37+E38+E39+E40+E41+E44+E45+E46+E47+E48+E49+E50+E51+E52+E54+E55+E56+E42+E43+E57</f>
        <v>240764686</v>
      </c>
      <c r="F15" s="121">
        <f t="shared" ref="F15:P15" si="6">F18+F19+F20+F21+F23+F24+F25+F26+F27+F28+F29+F30+F31+F32+F33+F34+F35+F36+F37+F38+F39+F40+F41+F44+F45+F46+F47+F48+F49+F50+F51+F52+F54+F55+F56+F42+F43+F57</f>
        <v>191605190</v>
      </c>
      <c r="G15" s="121">
        <f t="shared" si="6"/>
        <v>107325600</v>
      </c>
      <c r="H15" s="121">
        <f t="shared" si="6"/>
        <v>4150690</v>
      </c>
      <c r="I15" s="121">
        <f t="shared" si="6"/>
        <v>49159496</v>
      </c>
      <c r="J15" s="121">
        <f t="shared" si="6"/>
        <v>33200747</v>
      </c>
      <c r="K15" s="121">
        <f t="shared" si="6"/>
        <v>32677952</v>
      </c>
      <c r="L15" s="121">
        <f t="shared" si="6"/>
        <v>522795</v>
      </c>
      <c r="M15" s="121">
        <f t="shared" si="6"/>
        <v>119291</v>
      </c>
      <c r="N15" s="121">
        <f t="shared" si="6"/>
        <v>51832</v>
      </c>
      <c r="O15" s="121">
        <f t="shared" si="6"/>
        <v>32677952</v>
      </c>
      <c r="P15" s="121">
        <f t="shared" si="6"/>
        <v>273965433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</row>
    <row r="16" spans="1:528" s="34" customFormat="1" ht="50.25" hidden="1" customHeight="1" x14ac:dyDescent="0.25">
      <c r="A16" s="119"/>
      <c r="B16" s="120"/>
      <c r="C16" s="120"/>
      <c r="D16" s="82" t="s">
        <v>391</v>
      </c>
      <c r="E16" s="121">
        <f>E53</f>
        <v>0</v>
      </c>
      <c r="F16" s="121">
        <f t="shared" ref="F16:P16" si="7">F53</f>
        <v>0</v>
      </c>
      <c r="G16" s="121">
        <f t="shared" si="7"/>
        <v>0</v>
      </c>
      <c r="H16" s="121">
        <f t="shared" si="7"/>
        <v>0</v>
      </c>
      <c r="I16" s="121">
        <f t="shared" si="7"/>
        <v>0</v>
      </c>
      <c r="J16" s="121">
        <f t="shared" si="7"/>
        <v>0</v>
      </c>
      <c r="K16" s="121">
        <f t="shared" si="7"/>
        <v>0</v>
      </c>
      <c r="L16" s="121">
        <f t="shared" si="7"/>
        <v>0</v>
      </c>
      <c r="M16" s="121">
        <f t="shared" si="7"/>
        <v>0</v>
      </c>
      <c r="N16" s="121">
        <f t="shared" si="7"/>
        <v>0</v>
      </c>
      <c r="O16" s="121">
        <f t="shared" si="7"/>
        <v>0</v>
      </c>
      <c r="P16" s="121">
        <f t="shared" si="7"/>
        <v>0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</row>
    <row r="17" spans="1:528" s="34" customFormat="1" ht="59.25" hidden="1" customHeight="1" x14ac:dyDescent="0.25">
      <c r="A17" s="119"/>
      <c r="B17" s="120"/>
      <c r="C17" s="120"/>
      <c r="D17" s="82" t="str">
        <f>'дод 10'!C19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7" s="121">
        <f>E22</f>
        <v>0</v>
      </c>
      <c r="F17" s="121">
        <f t="shared" ref="F17:P17" si="8">F22</f>
        <v>0</v>
      </c>
      <c r="G17" s="121">
        <f t="shared" si="8"/>
        <v>0</v>
      </c>
      <c r="H17" s="121">
        <f t="shared" si="8"/>
        <v>0</v>
      </c>
      <c r="I17" s="121">
        <f t="shared" si="8"/>
        <v>0</v>
      </c>
      <c r="J17" s="121">
        <f t="shared" si="8"/>
        <v>0</v>
      </c>
      <c r="K17" s="121">
        <f t="shared" si="8"/>
        <v>0</v>
      </c>
      <c r="L17" s="121">
        <f t="shared" si="8"/>
        <v>0</v>
      </c>
      <c r="M17" s="121">
        <f t="shared" si="8"/>
        <v>0</v>
      </c>
      <c r="N17" s="121">
        <f t="shared" si="8"/>
        <v>0</v>
      </c>
      <c r="O17" s="121">
        <f t="shared" si="8"/>
        <v>0</v>
      </c>
      <c r="P17" s="121">
        <f t="shared" si="8"/>
        <v>0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</row>
    <row r="18" spans="1:528" s="22" customFormat="1" ht="48" customHeight="1" x14ac:dyDescent="0.25">
      <c r="A18" s="60" t="s">
        <v>155</v>
      </c>
      <c r="B18" s="112" t="str">
        <f>'дод 10'!A15</f>
        <v>0160</v>
      </c>
      <c r="C18" s="112" t="str">
        <f>'дод 10'!B15</f>
        <v>0111</v>
      </c>
      <c r="D18" s="36" t="s">
        <v>518</v>
      </c>
      <c r="E18" s="122">
        <f t="shared" ref="E18:E57" si="9">F18+I18</f>
        <v>112079700</v>
      </c>
      <c r="F18" s="122">
        <f>111955200+124500</f>
        <v>112079700</v>
      </c>
      <c r="G18" s="122">
        <f>82099100+102000</f>
        <v>82201100</v>
      </c>
      <c r="H18" s="122">
        <v>2287700</v>
      </c>
      <c r="I18" s="122"/>
      <c r="J18" s="122">
        <f>L18+O18</f>
        <v>150000</v>
      </c>
      <c r="K18" s="122">
        <v>150000</v>
      </c>
      <c r="L18" s="122"/>
      <c r="M18" s="122"/>
      <c r="N18" s="122"/>
      <c r="O18" s="122">
        <v>150000</v>
      </c>
      <c r="P18" s="122">
        <f t="shared" ref="P18:P57" si="10">E18+J18</f>
        <v>112229700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</row>
    <row r="19" spans="1:528" s="22" customFormat="1" ht="35.25" customHeight="1" x14ac:dyDescent="0.25">
      <c r="A19" s="60" t="s">
        <v>464</v>
      </c>
      <c r="B19" s="60" t="s">
        <v>92</v>
      </c>
      <c r="C19" s="60" t="s">
        <v>476</v>
      </c>
      <c r="D19" s="36" t="s">
        <v>465</v>
      </c>
      <c r="E19" s="122">
        <f t="shared" si="9"/>
        <v>200000</v>
      </c>
      <c r="F19" s="122">
        <v>200000</v>
      </c>
      <c r="G19" s="122"/>
      <c r="H19" s="122"/>
      <c r="I19" s="122"/>
      <c r="J19" s="122">
        <f>L19+O19</f>
        <v>0</v>
      </c>
      <c r="K19" s="122"/>
      <c r="L19" s="122"/>
      <c r="M19" s="122"/>
      <c r="N19" s="122"/>
      <c r="O19" s="122"/>
      <c r="P19" s="122">
        <f t="shared" si="10"/>
        <v>200000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</row>
    <row r="20" spans="1:528" s="22" customFormat="1" ht="21.75" customHeight="1" x14ac:dyDescent="0.25">
      <c r="A20" s="60" t="s">
        <v>245</v>
      </c>
      <c r="B20" s="112" t="str">
        <f>'дод 10'!A17</f>
        <v>0180</v>
      </c>
      <c r="C20" s="112" t="str">
        <f>'дод 10'!B17</f>
        <v>0133</v>
      </c>
      <c r="D20" s="61" t="str">
        <f>'дод 10'!C17</f>
        <v>Інша діяльність у сфері державного управління</v>
      </c>
      <c r="E20" s="122">
        <f t="shared" si="9"/>
        <v>396000</v>
      </c>
      <c r="F20" s="122">
        <v>396000</v>
      </c>
      <c r="G20" s="122"/>
      <c r="H20" s="122"/>
      <c r="I20" s="122"/>
      <c r="J20" s="122">
        <f t="shared" ref="J20:J22" si="11">L20+O20</f>
        <v>0</v>
      </c>
      <c r="K20" s="122"/>
      <c r="L20" s="122"/>
      <c r="M20" s="122"/>
      <c r="N20" s="122"/>
      <c r="O20" s="122"/>
      <c r="P20" s="122">
        <f t="shared" si="10"/>
        <v>396000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</row>
    <row r="21" spans="1:528" s="22" customFormat="1" ht="15.75" hidden="1" customHeight="1" x14ac:dyDescent="0.25">
      <c r="A21" s="60" t="s">
        <v>445</v>
      </c>
      <c r="B21" s="60" t="s">
        <v>446</v>
      </c>
      <c r="C21" s="60" t="s">
        <v>122</v>
      </c>
      <c r="D21" s="61" t="s">
        <v>447</v>
      </c>
      <c r="E21" s="122">
        <f t="shared" si="9"/>
        <v>0</v>
      </c>
      <c r="F21" s="122"/>
      <c r="G21" s="122"/>
      <c r="H21" s="122"/>
      <c r="I21" s="122"/>
      <c r="J21" s="122">
        <f t="shared" si="11"/>
        <v>0</v>
      </c>
      <c r="K21" s="122"/>
      <c r="L21" s="122"/>
      <c r="M21" s="122"/>
      <c r="N21" s="122"/>
      <c r="O21" s="122"/>
      <c r="P21" s="122">
        <f t="shared" si="10"/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</row>
    <row r="22" spans="1:528" s="24" customFormat="1" ht="60" hidden="1" customHeight="1" x14ac:dyDescent="0.25">
      <c r="A22" s="89"/>
      <c r="B22" s="123"/>
      <c r="C22" s="123"/>
      <c r="D22" s="92" t="str">
        <f>'дод 10'!C19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2" s="124">
        <f t="shared" si="9"/>
        <v>0</v>
      </c>
      <c r="F22" s="124"/>
      <c r="G22" s="124"/>
      <c r="H22" s="124"/>
      <c r="I22" s="124"/>
      <c r="J22" s="124">
        <f t="shared" si="11"/>
        <v>0</v>
      </c>
      <c r="K22" s="124"/>
      <c r="L22" s="124"/>
      <c r="M22" s="124"/>
      <c r="N22" s="124"/>
      <c r="O22" s="124"/>
      <c r="P22" s="124">
        <f t="shared" si="10"/>
        <v>0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</row>
    <row r="23" spans="1:528" s="22" customFormat="1" ht="46.5" customHeight="1" x14ac:dyDescent="0.25">
      <c r="A23" s="60" t="s">
        <v>261</v>
      </c>
      <c r="B23" s="112" t="str">
        <f>'дод 10'!A81</f>
        <v>3033</v>
      </c>
      <c r="C23" s="112" t="str">
        <f>'дод 10'!B81</f>
        <v>1070</v>
      </c>
      <c r="D23" s="61" t="s">
        <v>420</v>
      </c>
      <c r="E23" s="122">
        <f t="shared" si="9"/>
        <v>270000</v>
      </c>
      <c r="F23" s="122">
        <v>270000</v>
      </c>
      <c r="G23" s="122"/>
      <c r="H23" s="122"/>
      <c r="I23" s="122"/>
      <c r="J23" s="122">
        <f t="shared" ref="J23:J57" si="12">L23+O23</f>
        <v>0</v>
      </c>
      <c r="K23" s="122"/>
      <c r="L23" s="122"/>
      <c r="M23" s="122"/>
      <c r="N23" s="122"/>
      <c r="O23" s="122"/>
      <c r="P23" s="122">
        <f t="shared" si="10"/>
        <v>270000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</row>
    <row r="24" spans="1:528" s="22" customFormat="1" ht="31.5" customHeight="1" x14ac:dyDescent="0.25">
      <c r="A24" s="60" t="s">
        <v>156</v>
      </c>
      <c r="B24" s="112" t="str">
        <f>'дод 10'!A84</f>
        <v>3036</v>
      </c>
      <c r="C24" s="112" t="str">
        <f>'дод 10'!B84</f>
        <v>1070</v>
      </c>
      <c r="D24" s="61" t="str">
        <f>'дод 10'!C84</f>
        <v>Компенсаційні виплати на пільговий проїзд електротранспортом окремим категоріям громадян</v>
      </c>
      <c r="E24" s="122">
        <f t="shared" si="9"/>
        <v>426500</v>
      </c>
      <c r="F24" s="122">
        <v>426500</v>
      </c>
      <c r="G24" s="122"/>
      <c r="H24" s="122"/>
      <c r="I24" s="122"/>
      <c r="J24" s="122">
        <f t="shared" si="12"/>
        <v>0</v>
      </c>
      <c r="K24" s="122"/>
      <c r="L24" s="122"/>
      <c r="M24" s="122"/>
      <c r="N24" s="122"/>
      <c r="O24" s="122"/>
      <c r="P24" s="122">
        <f t="shared" si="10"/>
        <v>426500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</row>
    <row r="25" spans="1:528" s="22" customFormat="1" ht="36" customHeight="1" x14ac:dyDescent="0.25">
      <c r="A25" s="60" t="s">
        <v>157</v>
      </c>
      <c r="B25" s="112" t="str">
        <f>'дод 10'!A92</f>
        <v>3121</v>
      </c>
      <c r="C25" s="112" t="str">
        <f>'дод 10'!B92</f>
        <v>1040</v>
      </c>
      <c r="D25" s="61" t="s">
        <v>525</v>
      </c>
      <c r="E25" s="122">
        <f t="shared" si="9"/>
        <v>3206400</v>
      </c>
      <c r="F25" s="122">
        <v>3206400</v>
      </c>
      <c r="G25" s="122">
        <v>2407050</v>
      </c>
      <c r="H25" s="122">
        <v>39590</v>
      </c>
      <c r="I25" s="122"/>
      <c r="J25" s="122">
        <f t="shared" si="12"/>
        <v>0</v>
      </c>
      <c r="K25" s="122"/>
      <c r="L25" s="122"/>
      <c r="M25" s="122"/>
      <c r="N25" s="122"/>
      <c r="O25" s="122"/>
      <c r="P25" s="122">
        <f t="shared" si="10"/>
        <v>3206400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</row>
    <row r="26" spans="1:528" s="22" customFormat="1" ht="45" customHeight="1" x14ac:dyDescent="0.25">
      <c r="A26" s="60" t="s">
        <v>158</v>
      </c>
      <c r="B26" s="112" t="str">
        <f>'дод 10'!A93</f>
        <v>3131</v>
      </c>
      <c r="C26" s="112" t="str">
        <f>'дод 10'!B93</f>
        <v>1040</v>
      </c>
      <c r="D26" s="61" t="str">
        <f>'дод 10'!C93</f>
        <v>Здійснення заходів та реалізація проектів на виконання Державної цільової соціальної програми "Молодь України"</v>
      </c>
      <c r="E26" s="122">
        <f t="shared" si="9"/>
        <v>684300</v>
      </c>
      <c r="F26" s="122">
        <v>684300</v>
      </c>
      <c r="G26" s="122"/>
      <c r="H26" s="122"/>
      <c r="I26" s="122"/>
      <c r="J26" s="122">
        <f t="shared" si="12"/>
        <v>0</v>
      </c>
      <c r="K26" s="122"/>
      <c r="L26" s="122"/>
      <c r="M26" s="122"/>
      <c r="N26" s="122"/>
      <c r="O26" s="122"/>
      <c r="P26" s="122">
        <f t="shared" si="10"/>
        <v>684300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</row>
    <row r="27" spans="1:528" s="22" customFormat="1" ht="63" x14ac:dyDescent="0.25">
      <c r="A27" s="60" t="s">
        <v>159</v>
      </c>
      <c r="B27" s="112" t="str">
        <f>'дод 10'!A94</f>
        <v>3140</v>
      </c>
      <c r="C27" s="112" t="str">
        <f>'дод 10'!B94</f>
        <v>1040</v>
      </c>
      <c r="D27" s="61" t="s">
        <v>20</v>
      </c>
      <c r="E27" s="122">
        <f t="shared" si="9"/>
        <v>280000</v>
      </c>
      <c r="F27" s="122">
        <v>280000</v>
      </c>
      <c r="G27" s="122"/>
      <c r="H27" s="122"/>
      <c r="I27" s="122"/>
      <c r="J27" s="122">
        <f t="shared" si="12"/>
        <v>0</v>
      </c>
      <c r="K27" s="122"/>
      <c r="L27" s="122"/>
      <c r="M27" s="122"/>
      <c r="N27" s="122"/>
      <c r="O27" s="122"/>
      <c r="P27" s="122">
        <f t="shared" si="10"/>
        <v>280000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</row>
    <row r="28" spans="1:528" s="22" customFormat="1" ht="32.25" customHeight="1" x14ac:dyDescent="0.25">
      <c r="A28" s="60" t="s">
        <v>312</v>
      </c>
      <c r="B28" s="112" t="str">
        <f>'дод 10'!A109</f>
        <v>3241</v>
      </c>
      <c r="C28" s="112" t="str">
        <f>'дод 10'!B109</f>
        <v>1090</v>
      </c>
      <c r="D28" s="61" t="str">
        <f>'дод 10'!C109</f>
        <v>Забезпечення діяльності інших закладів у сфері соціального захисту і соціального забезпечення</v>
      </c>
      <c r="E28" s="122">
        <f t="shared" si="9"/>
        <v>1518300</v>
      </c>
      <c r="F28" s="122">
        <v>1518300</v>
      </c>
      <c r="G28" s="122">
        <v>1078950</v>
      </c>
      <c r="H28" s="122">
        <v>96540</v>
      </c>
      <c r="I28" s="122"/>
      <c r="J28" s="122">
        <f t="shared" si="12"/>
        <v>0</v>
      </c>
      <c r="K28" s="122"/>
      <c r="L28" s="122"/>
      <c r="M28" s="122"/>
      <c r="N28" s="122"/>
      <c r="O28" s="122"/>
      <c r="P28" s="122">
        <f t="shared" si="10"/>
        <v>1518300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</row>
    <row r="29" spans="1:528" s="22" customFormat="1" ht="33.75" customHeight="1" x14ac:dyDescent="0.25">
      <c r="A29" s="60" t="s">
        <v>313</v>
      </c>
      <c r="B29" s="112" t="str">
        <f>'дод 10'!A110</f>
        <v>3242</v>
      </c>
      <c r="C29" s="112" t="str">
        <f>'дод 10'!B110</f>
        <v>1090</v>
      </c>
      <c r="D29" s="61" t="s">
        <v>421</v>
      </c>
      <c r="E29" s="122">
        <f t="shared" si="9"/>
        <v>257400</v>
      </c>
      <c r="F29" s="122">
        <v>257400</v>
      </c>
      <c r="G29" s="122"/>
      <c r="H29" s="122"/>
      <c r="I29" s="122"/>
      <c r="J29" s="122">
        <f t="shared" si="12"/>
        <v>0</v>
      </c>
      <c r="K29" s="122"/>
      <c r="L29" s="122"/>
      <c r="M29" s="122"/>
      <c r="N29" s="122"/>
      <c r="O29" s="122"/>
      <c r="P29" s="122">
        <f t="shared" si="10"/>
        <v>257400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</row>
    <row r="30" spans="1:528" s="22" customFormat="1" ht="33.75" customHeight="1" x14ac:dyDescent="0.25">
      <c r="A30" s="60" t="s">
        <v>325</v>
      </c>
      <c r="B30" s="112" t="str">
        <f>'дод 10'!A114</f>
        <v>4060</v>
      </c>
      <c r="C30" s="112" t="str">
        <f>'дод 10'!B114</f>
        <v>0828</v>
      </c>
      <c r="D30" s="61" t="str">
        <f>'дод 10'!C114</f>
        <v>Забезпечення діяльності палаців i будинків культури, клубів, центрів дозвілля та iнших клубних закладів</v>
      </c>
      <c r="E30" s="122">
        <f t="shared" si="9"/>
        <v>4330600</v>
      </c>
      <c r="F30" s="125">
        <v>4330600</v>
      </c>
      <c r="G30" s="122">
        <v>2526200</v>
      </c>
      <c r="H30" s="122">
        <v>452700</v>
      </c>
      <c r="I30" s="122"/>
      <c r="J30" s="122">
        <f t="shared" si="12"/>
        <v>100000</v>
      </c>
      <c r="K30" s="122">
        <v>100000</v>
      </c>
      <c r="L30" s="122"/>
      <c r="M30" s="122"/>
      <c r="N30" s="122"/>
      <c r="O30" s="122">
        <v>100000</v>
      </c>
      <c r="P30" s="122">
        <f t="shared" si="10"/>
        <v>4430600</v>
      </c>
      <c r="Q30" s="9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</row>
    <row r="31" spans="1:528" s="22" customFormat="1" ht="30.75" customHeight="1" x14ac:dyDescent="0.25">
      <c r="A31" s="60" t="s">
        <v>310</v>
      </c>
      <c r="B31" s="112" t="str">
        <f>'дод 10'!A115</f>
        <v>4081</v>
      </c>
      <c r="C31" s="112" t="str">
        <f>'дод 10'!B115</f>
        <v>0829</v>
      </c>
      <c r="D31" s="61" t="str">
        <f>'дод 10'!C115</f>
        <v>Забезпечення діяльності інших закладів в галузі культури і мистецтва</v>
      </c>
      <c r="E31" s="122">
        <f t="shared" si="9"/>
        <v>2708200</v>
      </c>
      <c r="F31" s="122">
        <v>2708200</v>
      </c>
      <c r="G31" s="122">
        <v>1687000</v>
      </c>
      <c r="H31" s="122">
        <v>72500</v>
      </c>
      <c r="I31" s="122"/>
      <c r="J31" s="122">
        <f t="shared" si="12"/>
        <v>65000</v>
      </c>
      <c r="K31" s="122">
        <v>65000</v>
      </c>
      <c r="L31" s="122"/>
      <c r="M31" s="122"/>
      <c r="N31" s="122"/>
      <c r="O31" s="122">
        <v>65000</v>
      </c>
      <c r="P31" s="122">
        <f t="shared" si="10"/>
        <v>2773200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</row>
    <row r="32" spans="1:528" s="22" customFormat="1" ht="25.5" customHeight="1" x14ac:dyDescent="0.25">
      <c r="A32" s="60" t="s">
        <v>311</v>
      </c>
      <c r="B32" s="112" t="str">
        <f>'дод 10'!A116</f>
        <v>4082</v>
      </c>
      <c r="C32" s="112" t="str">
        <f>'дод 10'!B116</f>
        <v>0829</v>
      </c>
      <c r="D32" s="61" t="str">
        <f>'дод 10'!C116</f>
        <v>Інші заходи в галузі культури і мистецтва</v>
      </c>
      <c r="E32" s="122">
        <f t="shared" si="9"/>
        <v>355081</v>
      </c>
      <c r="F32" s="122">
        <v>355081</v>
      </c>
      <c r="G32" s="122"/>
      <c r="H32" s="122"/>
      <c r="I32" s="122"/>
      <c r="J32" s="122">
        <f t="shared" si="12"/>
        <v>0</v>
      </c>
      <c r="K32" s="122"/>
      <c r="L32" s="122"/>
      <c r="M32" s="122"/>
      <c r="N32" s="122"/>
      <c r="O32" s="122"/>
      <c r="P32" s="122">
        <f t="shared" si="10"/>
        <v>355081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</row>
    <row r="33" spans="1:528" s="22" customFormat="1" ht="36.75" customHeight="1" x14ac:dyDescent="0.25">
      <c r="A33" s="126" t="s">
        <v>160</v>
      </c>
      <c r="B33" s="42" t="str">
        <f>'дод 10'!A118</f>
        <v>5011</v>
      </c>
      <c r="C33" s="42" t="str">
        <f>'дод 10'!B118</f>
        <v>0810</v>
      </c>
      <c r="D33" s="36" t="str">
        <f>'дод 10'!C118</f>
        <v>Проведення навчально-тренувальних зборів і змагань з олімпійських видів спорту</v>
      </c>
      <c r="E33" s="122">
        <f t="shared" si="9"/>
        <v>600000</v>
      </c>
      <c r="F33" s="122">
        <v>600000</v>
      </c>
      <c r="G33" s="122"/>
      <c r="H33" s="122"/>
      <c r="I33" s="122"/>
      <c r="J33" s="122">
        <f t="shared" si="12"/>
        <v>0</v>
      </c>
      <c r="K33" s="122"/>
      <c r="L33" s="122"/>
      <c r="M33" s="122"/>
      <c r="N33" s="122"/>
      <c r="O33" s="122"/>
      <c r="P33" s="122">
        <f t="shared" si="10"/>
        <v>600000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</row>
    <row r="34" spans="1:528" s="22" customFormat="1" ht="34.5" customHeight="1" x14ac:dyDescent="0.25">
      <c r="A34" s="126" t="s">
        <v>161</v>
      </c>
      <c r="B34" s="42" t="str">
        <f>'дод 10'!A119</f>
        <v>5012</v>
      </c>
      <c r="C34" s="42" t="str">
        <f>'дод 10'!B119</f>
        <v>0810</v>
      </c>
      <c r="D34" s="36" t="str">
        <f>'дод 10'!C119</f>
        <v>Проведення навчально-тренувальних зборів і змагань з неолімпійських видів спорту</v>
      </c>
      <c r="E34" s="122">
        <f t="shared" si="9"/>
        <v>600000</v>
      </c>
      <c r="F34" s="122">
        <v>600000</v>
      </c>
      <c r="G34" s="122"/>
      <c r="H34" s="122"/>
      <c r="I34" s="122"/>
      <c r="J34" s="122">
        <f t="shared" si="12"/>
        <v>0</v>
      </c>
      <c r="K34" s="122"/>
      <c r="L34" s="122"/>
      <c r="M34" s="122"/>
      <c r="N34" s="122"/>
      <c r="O34" s="122"/>
      <c r="P34" s="122">
        <f t="shared" si="10"/>
        <v>600000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</row>
    <row r="35" spans="1:528" s="22" customFormat="1" ht="39" customHeight="1" x14ac:dyDescent="0.25">
      <c r="A35" s="126" t="s">
        <v>162</v>
      </c>
      <c r="B35" s="42" t="str">
        <f>'дод 10'!A120</f>
        <v>5031</v>
      </c>
      <c r="C35" s="42" t="str">
        <f>'дод 10'!B120</f>
        <v>0810</v>
      </c>
      <c r="D35" s="36" t="str">
        <f>'дод 10'!C120</f>
        <v>Утримання та навчально-тренувальна робота комунальних дитячо-юнацьких спортивних шкіл</v>
      </c>
      <c r="E35" s="122">
        <f t="shared" si="9"/>
        <v>16311200</v>
      </c>
      <c r="F35" s="122">
        <v>16311200</v>
      </c>
      <c r="G35" s="122">
        <v>12531000</v>
      </c>
      <c r="H35" s="122">
        <v>634200</v>
      </c>
      <c r="I35" s="122"/>
      <c r="J35" s="122">
        <f t="shared" si="12"/>
        <v>0</v>
      </c>
      <c r="K35" s="122"/>
      <c r="L35" s="122"/>
      <c r="M35" s="122"/>
      <c r="N35" s="122"/>
      <c r="O35" s="122"/>
      <c r="P35" s="122">
        <f t="shared" si="10"/>
        <v>16311200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</row>
    <row r="36" spans="1:528" s="22" customFormat="1" ht="33.75" customHeight="1" x14ac:dyDescent="0.25">
      <c r="A36" s="126" t="s">
        <v>365</v>
      </c>
      <c r="B36" s="42" t="str">
        <f>'дод 10'!A121</f>
        <v>5032</v>
      </c>
      <c r="C36" s="42" t="str">
        <f>'дод 10'!B121</f>
        <v>0810</v>
      </c>
      <c r="D36" s="36" t="str">
        <f>'дод 10'!C121</f>
        <v>Фінансова підтримка дитячо-юнацьких спортивних шкіл фізкультурно-спортивних товариств</v>
      </c>
      <c r="E36" s="122">
        <f t="shared" si="9"/>
        <v>13627800</v>
      </c>
      <c r="F36" s="122">
        <v>13627800</v>
      </c>
      <c r="G36" s="122"/>
      <c r="H36" s="122"/>
      <c r="I36" s="122"/>
      <c r="J36" s="122">
        <f t="shared" si="12"/>
        <v>215000</v>
      </c>
      <c r="K36" s="122">
        <v>215000</v>
      </c>
      <c r="L36" s="122"/>
      <c r="M36" s="122"/>
      <c r="N36" s="122"/>
      <c r="O36" s="122">
        <v>215000</v>
      </c>
      <c r="P36" s="122">
        <f t="shared" si="10"/>
        <v>13842800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</row>
    <row r="37" spans="1:528" s="22" customFormat="1" ht="63" x14ac:dyDescent="0.25">
      <c r="A37" s="126" t="s">
        <v>163</v>
      </c>
      <c r="B37" s="42" t="str">
        <f>'дод 10'!A122</f>
        <v>5061</v>
      </c>
      <c r="C37" s="42" t="str">
        <f>'дод 10'!B122</f>
        <v>0810</v>
      </c>
      <c r="D37" s="36" t="str">
        <f>'дод 10'!C122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122">
        <f t="shared" si="9"/>
        <v>4794100</v>
      </c>
      <c r="F37" s="122">
        <v>4794100</v>
      </c>
      <c r="G37" s="122">
        <v>2987400</v>
      </c>
      <c r="H37" s="122">
        <v>288100</v>
      </c>
      <c r="I37" s="122"/>
      <c r="J37" s="122">
        <f t="shared" si="12"/>
        <v>1742994</v>
      </c>
      <c r="K37" s="122">
        <v>1530000</v>
      </c>
      <c r="L37" s="122">
        <v>212994</v>
      </c>
      <c r="M37" s="122">
        <v>119291</v>
      </c>
      <c r="N37" s="122">
        <v>50432</v>
      </c>
      <c r="O37" s="122">
        <v>1530000</v>
      </c>
      <c r="P37" s="122">
        <f t="shared" si="10"/>
        <v>6537094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</row>
    <row r="38" spans="1:528" s="22" customFormat="1" ht="30.75" customHeight="1" x14ac:dyDescent="0.25">
      <c r="A38" s="126" t="s">
        <v>357</v>
      </c>
      <c r="B38" s="42" t="str">
        <f>'дод 10'!A123</f>
        <v>5062</v>
      </c>
      <c r="C38" s="42" t="str">
        <f>'дод 10'!B123</f>
        <v>0810</v>
      </c>
      <c r="D38" s="36" t="str">
        <f>'дод 10'!C123</f>
        <v>Підтримка спорту вищих досягнень та організацій, які здійснюють фізкультурно-спортивну діяльність в регіоні</v>
      </c>
      <c r="E38" s="122">
        <f t="shared" si="9"/>
        <v>11230300</v>
      </c>
      <c r="F38" s="122">
        <f>10821600+408700</f>
        <v>11230300</v>
      </c>
      <c r="G38" s="122"/>
      <c r="H38" s="122"/>
      <c r="I38" s="122"/>
      <c r="J38" s="122">
        <f t="shared" si="12"/>
        <v>0</v>
      </c>
      <c r="K38" s="122"/>
      <c r="L38" s="122"/>
      <c r="M38" s="122"/>
      <c r="N38" s="122"/>
      <c r="O38" s="122"/>
      <c r="P38" s="122">
        <f t="shared" si="10"/>
        <v>11230300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</row>
    <row r="39" spans="1:528" s="22" customFormat="1" ht="39" customHeight="1" x14ac:dyDescent="0.25">
      <c r="A39" s="126" t="s">
        <v>423</v>
      </c>
      <c r="B39" s="42">
        <v>7325</v>
      </c>
      <c r="C39" s="78" t="s">
        <v>114</v>
      </c>
      <c r="D39" s="36" t="s">
        <v>368</v>
      </c>
      <c r="E39" s="122">
        <f t="shared" si="9"/>
        <v>0</v>
      </c>
      <c r="F39" s="122"/>
      <c r="G39" s="122"/>
      <c r="H39" s="122"/>
      <c r="I39" s="122"/>
      <c r="J39" s="122">
        <f t="shared" si="12"/>
        <v>9790000</v>
      </c>
      <c r="K39" s="122">
        <v>9790000</v>
      </c>
      <c r="L39" s="122"/>
      <c r="M39" s="122"/>
      <c r="N39" s="122"/>
      <c r="O39" s="122">
        <v>9790000</v>
      </c>
      <c r="P39" s="122">
        <f t="shared" si="10"/>
        <v>9790000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</row>
    <row r="40" spans="1:528" s="22" customFormat="1" ht="15.75" x14ac:dyDescent="0.25">
      <c r="A40" s="126" t="s">
        <v>424</v>
      </c>
      <c r="B40" s="42">
        <v>7330</v>
      </c>
      <c r="C40" s="78" t="s">
        <v>114</v>
      </c>
      <c r="D40" s="36" t="s">
        <v>339</v>
      </c>
      <c r="E40" s="122">
        <f t="shared" si="9"/>
        <v>0</v>
      </c>
      <c r="F40" s="122"/>
      <c r="G40" s="122"/>
      <c r="H40" s="122"/>
      <c r="I40" s="122"/>
      <c r="J40" s="122">
        <f t="shared" si="12"/>
        <v>400000</v>
      </c>
      <c r="K40" s="122">
        <v>400000</v>
      </c>
      <c r="L40" s="122"/>
      <c r="M40" s="122"/>
      <c r="N40" s="122"/>
      <c r="O40" s="122">
        <v>400000</v>
      </c>
      <c r="P40" s="122">
        <f t="shared" si="10"/>
        <v>400000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</row>
    <row r="41" spans="1:528" s="22" customFormat="1" ht="31.5" x14ac:dyDescent="0.25">
      <c r="A41" s="126" t="s">
        <v>164</v>
      </c>
      <c r="B41" s="42" t="str">
        <f>'дод 10'!A161</f>
        <v>7412</v>
      </c>
      <c r="C41" s="42" t="str">
        <f>'дод 10'!B161</f>
        <v>0451</v>
      </c>
      <c r="D41" s="36" t="str">
        <f>'дод 10'!C161</f>
        <v>Регулювання цін на послуги місцевого автотранспорту</v>
      </c>
      <c r="E41" s="122">
        <f t="shared" si="9"/>
        <v>7417200</v>
      </c>
      <c r="F41" s="122"/>
      <c r="G41" s="122"/>
      <c r="H41" s="122"/>
      <c r="I41" s="122">
        <v>7417200</v>
      </c>
      <c r="J41" s="122">
        <f t="shared" si="12"/>
        <v>0</v>
      </c>
      <c r="K41" s="122"/>
      <c r="L41" s="122"/>
      <c r="M41" s="122"/>
      <c r="N41" s="122"/>
      <c r="O41" s="122"/>
      <c r="P41" s="122">
        <f t="shared" si="10"/>
        <v>7417200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</row>
    <row r="42" spans="1:528" s="22" customFormat="1" ht="24" customHeight="1" x14ac:dyDescent="0.25">
      <c r="A42" s="126" t="s">
        <v>386</v>
      </c>
      <c r="B42" s="42">
        <f>'дод 10'!A162</f>
        <v>7413</v>
      </c>
      <c r="C42" s="42" t="str">
        <f>'дод 10'!B162</f>
        <v>0451</v>
      </c>
      <c r="D42" s="127" t="str">
        <f>'дод 10'!C162</f>
        <v>Інші заходи у сфері автотранспорту</v>
      </c>
      <c r="E42" s="122">
        <f t="shared" si="9"/>
        <v>11000000</v>
      </c>
      <c r="F42" s="122"/>
      <c r="G42" s="122"/>
      <c r="H42" s="122"/>
      <c r="I42" s="122">
        <f>10000000+1000000</f>
        <v>11000000</v>
      </c>
      <c r="J42" s="122">
        <f t="shared" si="12"/>
        <v>0</v>
      </c>
      <c r="K42" s="122"/>
      <c r="L42" s="122"/>
      <c r="M42" s="122"/>
      <c r="N42" s="122"/>
      <c r="O42" s="122"/>
      <c r="P42" s="122">
        <f t="shared" si="10"/>
        <v>11000000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</row>
    <row r="43" spans="1:528" s="22" customFormat="1" ht="24" customHeight="1" x14ac:dyDescent="0.25">
      <c r="A43" s="126" t="s">
        <v>387</v>
      </c>
      <c r="B43" s="42">
        <f>'дод 10'!A163</f>
        <v>7426</v>
      </c>
      <c r="C43" s="126" t="s">
        <v>422</v>
      </c>
      <c r="D43" s="127" t="str">
        <f>'дод 10'!C163</f>
        <v>Інші заходи у сфері електротранспорту</v>
      </c>
      <c r="E43" s="122">
        <f t="shared" si="9"/>
        <v>30742296</v>
      </c>
      <c r="F43" s="122"/>
      <c r="G43" s="122"/>
      <c r="H43" s="122"/>
      <c r="I43" s="122">
        <f>28742296+2000000</f>
        <v>30742296</v>
      </c>
      <c r="J43" s="122">
        <f t="shared" si="12"/>
        <v>0</v>
      </c>
      <c r="K43" s="122"/>
      <c r="L43" s="122"/>
      <c r="M43" s="122"/>
      <c r="N43" s="122"/>
      <c r="O43" s="122"/>
      <c r="P43" s="122">
        <f t="shared" si="10"/>
        <v>30742296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</row>
    <row r="44" spans="1:528" s="22" customFormat="1" ht="24" customHeight="1" x14ac:dyDescent="0.25">
      <c r="A44" s="126" t="s">
        <v>466</v>
      </c>
      <c r="B44" s="126" t="s">
        <v>467</v>
      </c>
      <c r="C44" s="126" t="s">
        <v>409</v>
      </c>
      <c r="D44" s="127" t="s">
        <v>475</v>
      </c>
      <c r="E44" s="122">
        <f t="shared" si="9"/>
        <v>2725480</v>
      </c>
      <c r="F44" s="122">
        <v>2725480</v>
      </c>
      <c r="G44" s="122"/>
      <c r="H44" s="122"/>
      <c r="I44" s="122"/>
      <c r="J44" s="122">
        <f t="shared" si="12"/>
        <v>0</v>
      </c>
      <c r="K44" s="122"/>
      <c r="L44" s="122"/>
      <c r="M44" s="122"/>
      <c r="N44" s="122"/>
      <c r="O44" s="122"/>
      <c r="P44" s="122">
        <f t="shared" si="10"/>
        <v>2725480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</row>
    <row r="45" spans="1:528" s="22" customFormat="1" ht="30.75" customHeight="1" x14ac:dyDescent="0.25">
      <c r="A45" s="126" t="s">
        <v>237</v>
      </c>
      <c r="B45" s="42" t="str">
        <f>'дод 10'!A169</f>
        <v>7530</v>
      </c>
      <c r="C45" s="42" t="str">
        <f>'дод 10'!B169</f>
        <v>0460</v>
      </c>
      <c r="D45" s="36" t="s">
        <v>238</v>
      </c>
      <c r="E45" s="122">
        <f t="shared" si="9"/>
        <v>10400000</v>
      </c>
      <c r="F45" s="122">
        <v>10400000</v>
      </c>
      <c r="G45" s="122"/>
      <c r="H45" s="122"/>
      <c r="I45" s="122"/>
      <c r="J45" s="122">
        <f t="shared" si="12"/>
        <v>0</v>
      </c>
      <c r="K45" s="122"/>
      <c r="L45" s="122"/>
      <c r="M45" s="122"/>
      <c r="N45" s="122"/>
      <c r="O45" s="122"/>
      <c r="P45" s="122">
        <f t="shared" si="10"/>
        <v>10400000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</row>
    <row r="46" spans="1:528" s="22" customFormat="1" ht="31.5" customHeight="1" x14ac:dyDescent="0.25">
      <c r="A46" s="126" t="s">
        <v>165</v>
      </c>
      <c r="B46" s="42" t="str">
        <f>'дод 10'!A172</f>
        <v>7610</v>
      </c>
      <c r="C46" s="42" t="str">
        <f>'дод 10'!B172</f>
        <v>0411</v>
      </c>
      <c r="D46" s="36" t="str">
        <f>'дод 10'!C172</f>
        <v>Сприяння розвитку малого та середнього підприємництва</v>
      </c>
      <c r="E46" s="122">
        <f t="shared" si="9"/>
        <v>60000</v>
      </c>
      <c r="F46" s="122">
        <v>60000</v>
      </c>
      <c r="G46" s="122"/>
      <c r="H46" s="122"/>
      <c r="I46" s="122"/>
      <c r="J46" s="122">
        <f t="shared" si="12"/>
        <v>0</v>
      </c>
      <c r="K46" s="122"/>
      <c r="L46" s="122"/>
      <c r="M46" s="122"/>
      <c r="N46" s="122"/>
      <c r="O46" s="122"/>
      <c r="P46" s="122">
        <f t="shared" si="10"/>
        <v>60000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</row>
    <row r="47" spans="1:528" s="22" customFormat="1" ht="33.75" customHeight="1" x14ac:dyDescent="0.25">
      <c r="A47" s="126" t="s">
        <v>166</v>
      </c>
      <c r="B47" s="42" t="str">
        <f>'дод 10'!A177</f>
        <v>7670</v>
      </c>
      <c r="C47" s="42" t="str">
        <f>'дод 10'!B177</f>
        <v>0490</v>
      </c>
      <c r="D47" s="36" t="s">
        <v>25</v>
      </c>
      <c r="E47" s="122">
        <f t="shared" si="9"/>
        <v>0</v>
      </c>
      <c r="F47" s="122"/>
      <c r="G47" s="122"/>
      <c r="H47" s="122"/>
      <c r="I47" s="122"/>
      <c r="J47" s="122">
        <f t="shared" si="12"/>
        <v>18997900</v>
      </c>
      <c r="K47" s="122">
        <v>18997900</v>
      </c>
      <c r="L47" s="122"/>
      <c r="M47" s="122"/>
      <c r="N47" s="122"/>
      <c r="O47" s="122">
        <v>18997900</v>
      </c>
      <c r="P47" s="122">
        <f t="shared" si="10"/>
        <v>18997900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</row>
    <row r="48" spans="1:528" s="22" customFormat="1" ht="36.75" customHeight="1" x14ac:dyDescent="0.25">
      <c r="A48" s="126" t="s">
        <v>251</v>
      </c>
      <c r="B48" s="42" t="str">
        <f>'дод 10'!A179</f>
        <v>7680</v>
      </c>
      <c r="C48" s="42" t="str">
        <f>'дод 10'!B179</f>
        <v>0490</v>
      </c>
      <c r="D48" s="36" t="str">
        <f>'дод 10'!C179</f>
        <v>Членські внески до асоціацій органів місцевого самоврядування</v>
      </c>
      <c r="E48" s="122">
        <f t="shared" si="9"/>
        <v>356337</v>
      </c>
      <c r="F48" s="122">
        <v>356337</v>
      </c>
      <c r="G48" s="122"/>
      <c r="H48" s="122"/>
      <c r="I48" s="122"/>
      <c r="J48" s="122">
        <f t="shared" si="12"/>
        <v>0</v>
      </c>
      <c r="K48" s="122"/>
      <c r="L48" s="122"/>
      <c r="M48" s="122"/>
      <c r="N48" s="122"/>
      <c r="O48" s="122"/>
      <c r="P48" s="122">
        <f t="shared" si="10"/>
        <v>356337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</row>
    <row r="49" spans="1:528" s="22" customFormat="1" ht="110.25" customHeight="1" x14ac:dyDescent="0.25">
      <c r="A49" s="126" t="s">
        <v>308</v>
      </c>
      <c r="B49" s="42" t="str">
        <f>'дод 10'!A180</f>
        <v>7691</v>
      </c>
      <c r="C49" s="42" t="str">
        <f>'дод 10'!B180</f>
        <v>0490</v>
      </c>
      <c r="D49" s="36" t="str">
        <f>'дод 10'!C180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122">
        <f t="shared" si="9"/>
        <v>0</v>
      </c>
      <c r="F49" s="122"/>
      <c r="G49" s="122"/>
      <c r="H49" s="122"/>
      <c r="I49" s="122"/>
      <c r="J49" s="122">
        <f t="shared" si="12"/>
        <v>54101</v>
      </c>
      <c r="K49" s="122"/>
      <c r="L49" s="122">
        <v>54101</v>
      </c>
      <c r="M49" s="122"/>
      <c r="N49" s="122"/>
      <c r="O49" s="122"/>
      <c r="P49" s="122">
        <f t="shared" si="10"/>
        <v>54101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</row>
    <row r="50" spans="1:528" s="22" customFormat="1" ht="23.25" customHeight="1" x14ac:dyDescent="0.25">
      <c r="A50" s="126" t="s">
        <v>244</v>
      </c>
      <c r="B50" s="42" t="str">
        <f>'дод 10'!A181</f>
        <v>7693</v>
      </c>
      <c r="C50" s="42" t="str">
        <f>'дод 10'!B181</f>
        <v>0490</v>
      </c>
      <c r="D50" s="36" t="str">
        <f>'дод 10'!C181</f>
        <v>Інші заходи, пов'язані з економічною діяльністю</v>
      </c>
      <c r="E50" s="122">
        <f t="shared" si="9"/>
        <v>1129332</v>
      </c>
      <c r="F50" s="122">
        <f>1129332</f>
        <v>1129332</v>
      </c>
      <c r="G50" s="122"/>
      <c r="H50" s="122"/>
      <c r="I50" s="122"/>
      <c r="J50" s="122">
        <f t="shared" si="12"/>
        <v>0</v>
      </c>
      <c r="K50" s="122"/>
      <c r="L50" s="122"/>
      <c r="M50" s="122"/>
      <c r="N50" s="122"/>
      <c r="O50" s="122"/>
      <c r="P50" s="122">
        <f t="shared" si="10"/>
        <v>1129332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</row>
    <row r="51" spans="1:528" s="22" customFormat="1" ht="34.5" customHeight="1" x14ac:dyDescent="0.25">
      <c r="A51" s="126" t="s">
        <v>167</v>
      </c>
      <c r="B51" s="42" t="str">
        <f>'дод 10'!A188</f>
        <v>8110</v>
      </c>
      <c r="C51" s="42" t="str">
        <f>'дод 10'!B188</f>
        <v>0320</v>
      </c>
      <c r="D51" s="36" t="str">
        <f>'дод 10'!C188</f>
        <v>Заходи із запобігання та ліквідації надзвичайних ситуацій та наслідків стихійного лиха</v>
      </c>
      <c r="E51" s="122">
        <f t="shared" si="9"/>
        <v>251700</v>
      </c>
      <c r="F51" s="122">
        <v>251700</v>
      </c>
      <c r="G51" s="122"/>
      <c r="H51" s="122">
        <v>6500</v>
      </c>
      <c r="I51" s="122"/>
      <c r="J51" s="122">
        <f t="shared" si="12"/>
        <v>1430052</v>
      </c>
      <c r="K51" s="122">
        <v>1430052</v>
      </c>
      <c r="L51" s="122"/>
      <c r="M51" s="122"/>
      <c r="N51" s="122"/>
      <c r="O51" s="122">
        <v>1430052</v>
      </c>
      <c r="P51" s="122">
        <f t="shared" si="10"/>
        <v>1681752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</row>
    <row r="52" spans="1:528" s="22" customFormat="1" ht="30.75" customHeight="1" x14ac:dyDescent="0.25">
      <c r="A52" s="126" t="s">
        <v>227</v>
      </c>
      <c r="B52" s="42" t="str">
        <f>'дод 10'!A189</f>
        <v>8120</v>
      </c>
      <c r="C52" s="42" t="str">
        <f>'дод 10'!B189</f>
        <v>0320</v>
      </c>
      <c r="D52" s="36" t="str">
        <f>'дод 10'!C189</f>
        <v>Заходи з організації рятування на водах</v>
      </c>
      <c r="E52" s="122">
        <f t="shared" si="9"/>
        <v>2454660</v>
      </c>
      <c r="F52" s="122">
        <v>2454660</v>
      </c>
      <c r="G52" s="122">
        <v>1906900</v>
      </c>
      <c r="H52" s="122">
        <v>79260</v>
      </c>
      <c r="I52" s="122"/>
      <c r="J52" s="122">
        <f t="shared" si="12"/>
        <v>5700</v>
      </c>
      <c r="K52" s="122"/>
      <c r="L52" s="122">
        <v>5700</v>
      </c>
      <c r="M52" s="122"/>
      <c r="N52" s="122">
        <v>1400</v>
      </c>
      <c r="O52" s="122"/>
      <c r="P52" s="122">
        <f t="shared" si="10"/>
        <v>2460360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</row>
    <row r="53" spans="1:528" s="24" customFormat="1" ht="51.75" hidden="1" customHeight="1" x14ac:dyDescent="0.25">
      <c r="A53" s="128"/>
      <c r="B53" s="98"/>
      <c r="C53" s="98"/>
      <c r="D53" s="92" t="str">
        <f>'дод 10'!C190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24">
        <f t="shared" si="9"/>
        <v>0</v>
      </c>
      <c r="F53" s="124"/>
      <c r="G53" s="124"/>
      <c r="H53" s="124"/>
      <c r="I53" s="124"/>
      <c r="J53" s="124">
        <f t="shared" si="12"/>
        <v>0</v>
      </c>
      <c r="K53" s="124"/>
      <c r="L53" s="124"/>
      <c r="M53" s="124"/>
      <c r="N53" s="124"/>
      <c r="O53" s="124"/>
      <c r="P53" s="124">
        <f t="shared" si="10"/>
        <v>0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  <c r="OT53" s="30"/>
      <c r="OU53" s="30"/>
      <c r="OV53" s="30"/>
      <c r="OW53" s="30"/>
      <c r="OX53" s="30"/>
      <c r="OY53" s="30"/>
      <c r="OZ53" s="30"/>
      <c r="PA53" s="30"/>
      <c r="PB53" s="30"/>
      <c r="PC53" s="30"/>
      <c r="PD53" s="30"/>
      <c r="PE53" s="30"/>
      <c r="PF53" s="30"/>
      <c r="PG53" s="30"/>
      <c r="PH53" s="30"/>
      <c r="PI53" s="30"/>
      <c r="PJ53" s="30"/>
      <c r="PK53" s="30"/>
      <c r="PL53" s="30"/>
      <c r="PM53" s="30"/>
      <c r="PN53" s="30"/>
      <c r="PO53" s="30"/>
      <c r="PP53" s="30"/>
      <c r="PQ53" s="30"/>
      <c r="PR53" s="30"/>
      <c r="PS53" s="30"/>
      <c r="PT53" s="30"/>
      <c r="PU53" s="30"/>
      <c r="PV53" s="30"/>
      <c r="PW53" s="30"/>
      <c r="PX53" s="30"/>
      <c r="PY53" s="30"/>
      <c r="PZ53" s="30"/>
      <c r="QA53" s="30"/>
      <c r="QB53" s="30"/>
      <c r="QC53" s="30"/>
      <c r="QD53" s="30"/>
      <c r="QE53" s="30"/>
      <c r="QF53" s="30"/>
      <c r="QG53" s="30"/>
      <c r="QH53" s="30"/>
      <c r="QI53" s="30"/>
      <c r="QJ53" s="30"/>
      <c r="QK53" s="30"/>
      <c r="QL53" s="30"/>
      <c r="QM53" s="30"/>
      <c r="QN53" s="30"/>
      <c r="QO53" s="30"/>
      <c r="QP53" s="30"/>
      <c r="QQ53" s="30"/>
      <c r="QR53" s="30"/>
      <c r="QS53" s="30"/>
      <c r="QT53" s="30"/>
      <c r="QU53" s="30"/>
      <c r="QV53" s="30"/>
      <c r="QW53" s="30"/>
      <c r="QX53" s="30"/>
      <c r="QY53" s="30"/>
      <c r="QZ53" s="30"/>
      <c r="RA53" s="30"/>
      <c r="RB53" s="30"/>
      <c r="RC53" s="30"/>
      <c r="RD53" s="30"/>
      <c r="RE53" s="30"/>
      <c r="RF53" s="30"/>
      <c r="RG53" s="30"/>
      <c r="RH53" s="30"/>
      <c r="RI53" s="30"/>
      <c r="RJ53" s="30"/>
      <c r="RK53" s="30"/>
      <c r="RL53" s="30"/>
      <c r="RM53" s="30"/>
      <c r="RN53" s="30"/>
      <c r="RO53" s="30"/>
      <c r="RP53" s="30"/>
      <c r="RQ53" s="30"/>
      <c r="RR53" s="30"/>
      <c r="RS53" s="30"/>
      <c r="RT53" s="30"/>
      <c r="RU53" s="30"/>
      <c r="RV53" s="30"/>
      <c r="RW53" s="30"/>
      <c r="RX53" s="30"/>
      <c r="RY53" s="30"/>
      <c r="RZ53" s="30"/>
      <c r="SA53" s="30"/>
      <c r="SB53" s="30"/>
      <c r="SC53" s="30"/>
      <c r="SD53" s="30"/>
      <c r="SE53" s="30"/>
      <c r="SF53" s="30"/>
      <c r="SG53" s="30"/>
      <c r="SH53" s="30"/>
      <c r="SI53" s="30"/>
      <c r="SJ53" s="30"/>
      <c r="SK53" s="30"/>
      <c r="SL53" s="30"/>
      <c r="SM53" s="30"/>
      <c r="SN53" s="30"/>
      <c r="SO53" s="30"/>
      <c r="SP53" s="30"/>
      <c r="SQ53" s="30"/>
      <c r="SR53" s="30"/>
      <c r="SS53" s="30"/>
      <c r="ST53" s="30"/>
      <c r="SU53" s="30"/>
      <c r="SV53" s="30"/>
      <c r="SW53" s="30"/>
      <c r="SX53" s="30"/>
      <c r="SY53" s="30"/>
      <c r="SZ53" s="30"/>
      <c r="TA53" s="30"/>
      <c r="TB53" s="30"/>
      <c r="TC53" s="30"/>
      <c r="TD53" s="30"/>
      <c r="TE53" s="30"/>
      <c r="TF53" s="30"/>
      <c r="TG53" s="30"/>
      <c r="TH53" s="30"/>
    </row>
    <row r="54" spans="1:528" s="22" customFormat="1" ht="21.75" customHeight="1" x14ac:dyDescent="0.25">
      <c r="A54" s="126" t="s">
        <v>247</v>
      </c>
      <c r="B54" s="42" t="str">
        <f>'дод 10'!A192</f>
        <v>8230</v>
      </c>
      <c r="C54" s="42" t="str">
        <f>'дод 10'!B192</f>
        <v>0380</v>
      </c>
      <c r="D54" s="36" t="str">
        <f>'дод 10'!C192</f>
        <v>Інші заходи громадського порядку та безпеки</v>
      </c>
      <c r="E54" s="122">
        <f t="shared" si="9"/>
        <v>351800</v>
      </c>
      <c r="F54" s="122">
        <v>351800</v>
      </c>
      <c r="G54" s="122"/>
      <c r="H54" s="122">
        <v>193600</v>
      </c>
      <c r="I54" s="122"/>
      <c r="J54" s="122">
        <f t="shared" si="12"/>
        <v>0</v>
      </c>
      <c r="K54" s="122"/>
      <c r="L54" s="122"/>
      <c r="M54" s="122"/>
      <c r="N54" s="122"/>
      <c r="O54" s="122"/>
      <c r="P54" s="122">
        <f t="shared" si="10"/>
        <v>351800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</row>
    <row r="55" spans="1:528" s="22" customFormat="1" ht="22.5" customHeight="1" x14ac:dyDescent="0.25">
      <c r="A55" s="60" t="s">
        <v>168</v>
      </c>
      <c r="B55" s="112" t="str">
        <f>'дод 10'!A195</f>
        <v>8340</v>
      </c>
      <c r="C55" s="112" t="str">
        <f>'дод 10'!B195</f>
        <v>0540</v>
      </c>
      <c r="D55" s="61" t="str">
        <f>'дод 10'!C195</f>
        <v>Природоохоронні заходи за рахунок цільових фондів</v>
      </c>
      <c r="E55" s="122">
        <f t="shared" si="9"/>
        <v>0</v>
      </c>
      <c r="F55" s="122"/>
      <c r="G55" s="122"/>
      <c r="H55" s="122"/>
      <c r="I55" s="122"/>
      <c r="J55" s="122">
        <f t="shared" si="12"/>
        <v>250000</v>
      </c>
      <c r="K55" s="122"/>
      <c r="L55" s="122">
        <v>250000</v>
      </c>
      <c r="M55" s="122"/>
      <c r="N55" s="122"/>
      <c r="O55" s="122"/>
      <c r="P55" s="122">
        <f t="shared" si="10"/>
        <v>250000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</row>
    <row r="56" spans="1:528" s="22" customFormat="1" ht="26.25" hidden="1" customHeight="1" x14ac:dyDescent="0.25">
      <c r="A56" s="126" t="s">
        <v>258</v>
      </c>
      <c r="B56" s="42" t="str">
        <f>'дод 10'!A197</f>
        <v>8420</v>
      </c>
      <c r="C56" s="42" t="str">
        <f>'дод 10'!B197</f>
        <v>0830</v>
      </c>
      <c r="D56" s="36" t="str">
        <f>'дод 10'!C197</f>
        <v>Інші заходи у сфері засобів масової інформації</v>
      </c>
      <c r="E56" s="122">
        <f t="shared" si="9"/>
        <v>0</v>
      </c>
      <c r="F56" s="122"/>
      <c r="G56" s="122"/>
      <c r="H56" s="122"/>
      <c r="I56" s="122"/>
      <c r="J56" s="122">
        <f t="shared" si="12"/>
        <v>0</v>
      </c>
      <c r="K56" s="122"/>
      <c r="L56" s="122"/>
      <c r="M56" s="122"/>
      <c r="N56" s="122"/>
      <c r="O56" s="122"/>
      <c r="P56" s="122">
        <f t="shared" si="10"/>
        <v>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</row>
    <row r="57" spans="1:528" s="22" customFormat="1" ht="42.75" hidden="1" customHeight="1" x14ac:dyDescent="0.25">
      <c r="A57" s="126" t="s">
        <v>390</v>
      </c>
      <c r="B57" s="42">
        <v>9800</v>
      </c>
      <c r="C57" s="126" t="s">
        <v>46</v>
      </c>
      <c r="D57" s="36" t="s">
        <v>376</v>
      </c>
      <c r="E57" s="122">
        <f t="shared" si="9"/>
        <v>0</v>
      </c>
      <c r="F57" s="122"/>
      <c r="G57" s="122"/>
      <c r="H57" s="122"/>
      <c r="I57" s="122"/>
      <c r="J57" s="122">
        <f t="shared" si="12"/>
        <v>0</v>
      </c>
      <c r="K57" s="122"/>
      <c r="L57" s="122"/>
      <c r="M57" s="122"/>
      <c r="N57" s="122"/>
      <c r="O57" s="122"/>
      <c r="P57" s="122">
        <f t="shared" si="10"/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</row>
    <row r="58" spans="1:528" s="27" customFormat="1" ht="36" customHeight="1" x14ac:dyDescent="0.25">
      <c r="A58" s="129" t="s">
        <v>169</v>
      </c>
      <c r="B58" s="39"/>
      <c r="C58" s="39"/>
      <c r="D58" s="130" t="s">
        <v>26</v>
      </c>
      <c r="E58" s="118">
        <f>E59</f>
        <v>1123677926</v>
      </c>
      <c r="F58" s="118">
        <f t="shared" ref="F58:J58" si="13">F59</f>
        <v>1123677926</v>
      </c>
      <c r="G58" s="118">
        <f t="shared" si="13"/>
        <v>778084140</v>
      </c>
      <c r="H58" s="118">
        <f t="shared" si="13"/>
        <v>56719650</v>
      </c>
      <c r="I58" s="118">
        <f t="shared" si="13"/>
        <v>0</v>
      </c>
      <c r="J58" s="118">
        <f t="shared" si="13"/>
        <v>74169340</v>
      </c>
      <c r="K58" s="118">
        <f t="shared" ref="K58" si="14">K59</f>
        <v>36023840</v>
      </c>
      <c r="L58" s="118">
        <f t="shared" ref="L58" si="15">L59</f>
        <v>37485500</v>
      </c>
      <c r="M58" s="118">
        <f t="shared" ref="M58" si="16">M59</f>
        <v>2268060</v>
      </c>
      <c r="N58" s="118">
        <f t="shared" ref="N58" si="17">N59</f>
        <v>139890</v>
      </c>
      <c r="O58" s="118">
        <f t="shared" ref="O58:P58" si="18">O59</f>
        <v>36683840</v>
      </c>
      <c r="P58" s="118">
        <f t="shared" si="18"/>
        <v>1197847266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2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  <c r="MT58" s="32"/>
      <c r="MU58" s="32"/>
      <c r="MV58" s="32"/>
      <c r="MW58" s="32"/>
      <c r="MX58" s="32"/>
      <c r="MY58" s="32"/>
      <c r="MZ58" s="32"/>
      <c r="NA58" s="32"/>
      <c r="NB58" s="32"/>
      <c r="NC58" s="32"/>
      <c r="ND58" s="32"/>
      <c r="NE58" s="32"/>
      <c r="NF58" s="32"/>
      <c r="NG58" s="32"/>
      <c r="NH58" s="32"/>
      <c r="NI58" s="32"/>
      <c r="NJ58" s="32"/>
      <c r="NK58" s="32"/>
      <c r="NL58" s="32"/>
      <c r="NM58" s="32"/>
      <c r="NN58" s="32"/>
      <c r="NO58" s="32"/>
      <c r="NP58" s="32"/>
      <c r="NQ58" s="32"/>
      <c r="NR58" s="32"/>
      <c r="NS58" s="32"/>
      <c r="NT58" s="32"/>
      <c r="NU58" s="32"/>
      <c r="NV58" s="32"/>
      <c r="NW58" s="32"/>
      <c r="NX58" s="32"/>
      <c r="NY58" s="32"/>
      <c r="NZ58" s="32"/>
      <c r="OA58" s="32"/>
      <c r="OB58" s="32"/>
      <c r="OC58" s="32"/>
      <c r="OD58" s="32"/>
      <c r="OE58" s="32"/>
      <c r="OF58" s="32"/>
      <c r="OG58" s="32"/>
      <c r="OH58" s="32"/>
      <c r="OI58" s="32"/>
      <c r="OJ58" s="32"/>
      <c r="OK58" s="32"/>
      <c r="OL58" s="32"/>
      <c r="OM58" s="32"/>
      <c r="ON58" s="32"/>
      <c r="OO58" s="32"/>
      <c r="OP58" s="32"/>
      <c r="OQ58" s="32"/>
      <c r="OR58" s="32"/>
      <c r="OS58" s="32"/>
      <c r="OT58" s="32"/>
      <c r="OU58" s="32"/>
      <c r="OV58" s="32"/>
      <c r="OW58" s="32"/>
      <c r="OX58" s="32"/>
      <c r="OY58" s="32"/>
      <c r="OZ58" s="32"/>
      <c r="PA58" s="32"/>
      <c r="PB58" s="32"/>
      <c r="PC58" s="32"/>
      <c r="PD58" s="32"/>
      <c r="PE58" s="32"/>
      <c r="PF58" s="32"/>
      <c r="PG58" s="32"/>
      <c r="PH58" s="32"/>
      <c r="PI58" s="32"/>
      <c r="PJ58" s="32"/>
      <c r="PK58" s="32"/>
      <c r="PL58" s="32"/>
      <c r="PM58" s="32"/>
      <c r="PN58" s="32"/>
      <c r="PO58" s="32"/>
      <c r="PP58" s="32"/>
      <c r="PQ58" s="32"/>
      <c r="PR58" s="32"/>
      <c r="PS58" s="32"/>
      <c r="PT58" s="32"/>
      <c r="PU58" s="32"/>
      <c r="PV58" s="32"/>
      <c r="PW58" s="32"/>
      <c r="PX58" s="32"/>
      <c r="PY58" s="32"/>
      <c r="PZ58" s="32"/>
      <c r="QA58" s="32"/>
      <c r="QB58" s="32"/>
      <c r="QC58" s="32"/>
      <c r="QD58" s="32"/>
      <c r="QE58" s="32"/>
      <c r="QF58" s="32"/>
      <c r="QG58" s="32"/>
      <c r="QH58" s="32"/>
      <c r="QI58" s="32"/>
      <c r="QJ58" s="32"/>
      <c r="QK58" s="32"/>
      <c r="QL58" s="32"/>
      <c r="QM58" s="32"/>
      <c r="QN58" s="32"/>
      <c r="QO58" s="32"/>
      <c r="QP58" s="32"/>
      <c r="QQ58" s="32"/>
      <c r="QR58" s="32"/>
      <c r="QS58" s="32"/>
      <c r="QT58" s="32"/>
      <c r="QU58" s="32"/>
      <c r="QV58" s="32"/>
      <c r="QW58" s="32"/>
      <c r="QX58" s="32"/>
      <c r="QY58" s="32"/>
      <c r="QZ58" s="32"/>
      <c r="RA58" s="32"/>
      <c r="RB58" s="32"/>
      <c r="RC58" s="32"/>
      <c r="RD58" s="32"/>
      <c r="RE58" s="32"/>
      <c r="RF58" s="32"/>
      <c r="RG58" s="32"/>
      <c r="RH58" s="32"/>
      <c r="RI58" s="32"/>
      <c r="RJ58" s="32"/>
      <c r="RK58" s="32"/>
      <c r="RL58" s="32"/>
      <c r="RM58" s="32"/>
      <c r="RN58" s="32"/>
      <c r="RO58" s="32"/>
      <c r="RP58" s="32"/>
      <c r="RQ58" s="32"/>
      <c r="RR58" s="32"/>
      <c r="RS58" s="32"/>
      <c r="RT58" s="32"/>
      <c r="RU58" s="32"/>
      <c r="RV58" s="32"/>
      <c r="RW58" s="32"/>
      <c r="RX58" s="32"/>
      <c r="RY58" s="32"/>
      <c r="RZ58" s="32"/>
      <c r="SA58" s="32"/>
      <c r="SB58" s="32"/>
      <c r="SC58" s="32"/>
      <c r="SD58" s="32"/>
      <c r="SE58" s="32"/>
      <c r="SF58" s="32"/>
      <c r="SG58" s="32"/>
      <c r="SH58" s="32"/>
      <c r="SI58" s="32"/>
      <c r="SJ58" s="32"/>
      <c r="SK58" s="32"/>
      <c r="SL58" s="32"/>
      <c r="SM58" s="32"/>
      <c r="SN58" s="32"/>
      <c r="SO58" s="32"/>
      <c r="SP58" s="32"/>
      <c r="SQ58" s="32"/>
      <c r="SR58" s="32"/>
      <c r="SS58" s="32"/>
      <c r="ST58" s="32"/>
      <c r="SU58" s="32"/>
      <c r="SV58" s="32"/>
      <c r="SW58" s="32"/>
      <c r="SX58" s="32"/>
      <c r="SY58" s="32"/>
      <c r="SZ58" s="32"/>
      <c r="TA58" s="32"/>
      <c r="TB58" s="32"/>
      <c r="TC58" s="32"/>
      <c r="TD58" s="32"/>
      <c r="TE58" s="32"/>
      <c r="TF58" s="32"/>
      <c r="TG58" s="32"/>
      <c r="TH58" s="32"/>
    </row>
    <row r="59" spans="1:528" s="34" customFormat="1" ht="38.25" customHeight="1" x14ac:dyDescent="0.25">
      <c r="A59" s="131" t="s">
        <v>170</v>
      </c>
      <c r="B59" s="79"/>
      <c r="C59" s="79"/>
      <c r="D59" s="82" t="s">
        <v>532</v>
      </c>
      <c r="E59" s="121">
        <f>E68+E69+E70+E71+E72+E75+E77+E78+E79+E80+E81+E83+E84+E86+E87+E88+E89+E90+E91+E92+E93</f>
        <v>1123677926</v>
      </c>
      <c r="F59" s="121">
        <f t="shared" ref="F59:P59" si="19">F68+F69+F70+F71+F72+F75+F77+F78+F79+F80+F81+F83+F84+F86+F87+F88+F89+F90+F91+F92+F93</f>
        <v>1123677926</v>
      </c>
      <c r="G59" s="121">
        <f t="shared" si="19"/>
        <v>778084140</v>
      </c>
      <c r="H59" s="121">
        <f t="shared" si="19"/>
        <v>56719650</v>
      </c>
      <c r="I59" s="121">
        <f t="shared" si="19"/>
        <v>0</v>
      </c>
      <c r="J59" s="121">
        <f t="shared" si="19"/>
        <v>74169340</v>
      </c>
      <c r="K59" s="121">
        <f t="shared" si="19"/>
        <v>36023840</v>
      </c>
      <c r="L59" s="121">
        <f t="shared" si="19"/>
        <v>37485500</v>
      </c>
      <c r="M59" s="121">
        <f t="shared" si="19"/>
        <v>2268060</v>
      </c>
      <c r="N59" s="121">
        <f t="shared" si="19"/>
        <v>139890</v>
      </c>
      <c r="O59" s="121">
        <f t="shared" si="19"/>
        <v>36683840</v>
      </c>
      <c r="P59" s="121">
        <f t="shared" si="19"/>
        <v>1197847266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33"/>
      <c r="SE59" s="33"/>
      <c r="SF59" s="33"/>
      <c r="SG59" s="33"/>
      <c r="SH59" s="33"/>
      <c r="SI59" s="33"/>
      <c r="SJ59" s="33"/>
      <c r="SK59" s="33"/>
      <c r="SL59" s="33"/>
      <c r="SM59" s="33"/>
      <c r="SN59" s="33"/>
      <c r="SO59" s="33"/>
      <c r="SP59" s="33"/>
      <c r="SQ59" s="33"/>
      <c r="SR59" s="33"/>
      <c r="SS59" s="33"/>
      <c r="ST59" s="33"/>
      <c r="SU59" s="33"/>
      <c r="SV59" s="33"/>
      <c r="SW59" s="33"/>
      <c r="SX59" s="33"/>
      <c r="SY59" s="33"/>
      <c r="SZ59" s="33"/>
      <c r="TA59" s="33"/>
      <c r="TB59" s="33"/>
      <c r="TC59" s="33"/>
      <c r="TD59" s="33"/>
      <c r="TE59" s="33"/>
      <c r="TF59" s="33"/>
      <c r="TG59" s="33"/>
      <c r="TH59" s="33"/>
    </row>
    <row r="60" spans="1:528" s="34" customFormat="1" ht="31.5" x14ac:dyDescent="0.25">
      <c r="A60" s="131"/>
      <c r="B60" s="79"/>
      <c r="C60" s="79"/>
      <c r="D60" s="82" t="s">
        <v>398</v>
      </c>
      <c r="E60" s="121">
        <f>E73+E76</f>
        <v>482448000</v>
      </c>
      <c r="F60" s="121">
        <f t="shared" ref="F60:P60" si="20">F73+F76</f>
        <v>482448000</v>
      </c>
      <c r="G60" s="121">
        <f t="shared" si="20"/>
        <v>396066000</v>
      </c>
      <c r="H60" s="121">
        <f t="shared" si="20"/>
        <v>0</v>
      </c>
      <c r="I60" s="121">
        <f t="shared" si="20"/>
        <v>0</v>
      </c>
      <c r="J60" s="121">
        <f t="shared" si="20"/>
        <v>0</v>
      </c>
      <c r="K60" s="121">
        <f t="shared" si="20"/>
        <v>0</v>
      </c>
      <c r="L60" s="121">
        <f t="shared" si="20"/>
        <v>0</v>
      </c>
      <c r="M60" s="121">
        <f t="shared" si="20"/>
        <v>0</v>
      </c>
      <c r="N60" s="121">
        <f t="shared" si="20"/>
        <v>0</v>
      </c>
      <c r="O60" s="121">
        <f t="shared" si="20"/>
        <v>0</v>
      </c>
      <c r="P60" s="121">
        <f t="shared" si="20"/>
        <v>482448000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  <c r="QA60" s="33"/>
      <c r="QB60" s="33"/>
      <c r="QC60" s="33"/>
      <c r="QD60" s="33"/>
      <c r="QE60" s="33"/>
      <c r="QF60" s="33"/>
      <c r="QG60" s="33"/>
      <c r="QH60" s="33"/>
      <c r="QI60" s="33"/>
      <c r="QJ60" s="33"/>
      <c r="QK60" s="33"/>
      <c r="QL60" s="33"/>
      <c r="QM60" s="33"/>
      <c r="QN60" s="33"/>
      <c r="QO60" s="33"/>
      <c r="QP60" s="33"/>
      <c r="QQ60" s="33"/>
      <c r="QR60" s="33"/>
      <c r="QS60" s="33"/>
      <c r="QT60" s="33"/>
      <c r="QU60" s="33"/>
      <c r="QV60" s="33"/>
      <c r="QW60" s="33"/>
      <c r="QX60" s="33"/>
      <c r="QY60" s="33"/>
      <c r="QZ60" s="33"/>
      <c r="RA60" s="33"/>
      <c r="RB60" s="33"/>
      <c r="RC60" s="33"/>
      <c r="RD60" s="33"/>
      <c r="RE60" s="33"/>
      <c r="RF60" s="33"/>
      <c r="RG60" s="33"/>
      <c r="RH60" s="33"/>
      <c r="RI60" s="33"/>
      <c r="RJ60" s="33"/>
      <c r="RK60" s="33"/>
      <c r="RL60" s="33"/>
      <c r="RM60" s="33"/>
      <c r="RN60" s="33"/>
      <c r="RO60" s="33"/>
      <c r="RP60" s="33"/>
      <c r="RQ60" s="33"/>
      <c r="RR60" s="33"/>
      <c r="RS60" s="33"/>
      <c r="RT60" s="33"/>
      <c r="RU60" s="33"/>
      <c r="RV60" s="33"/>
      <c r="RW60" s="33"/>
      <c r="RX60" s="33"/>
      <c r="RY60" s="33"/>
      <c r="RZ60" s="33"/>
      <c r="SA60" s="33"/>
      <c r="SB60" s="33"/>
      <c r="SC60" s="33"/>
      <c r="SD60" s="33"/>
      <c r="SE60" s="33"/>
      <c r="SF60" s="33"/>
      <c r="SG60" s="33"/>
      <c r="SH60" s="33"/>
      <c r="SI60" s="33"/>
      <c r="SJ60" s="33"/>
      <c r="SK60" s="33"/>
      <c r="SL60" s="33"/>
      <c r="SM60" s="33"/>
      <c r="SN60" s="33"/>
      <c r="SO60" s="33"/>
      <c r="SP60" s="33"/>
      <c r="SQ60" s="33"/>
      <c r="SR60" s="33"/>
      <c r="SS60" s="33"/>
      <c r="ST60" s="33"/>
      <c r="SU60" s="33"/>
      <c r="SV60" s="33"/>
      <c r="SW60" s="33"/>
      <c r="SX60" s="33"/>
      <c r="SY60" s="33"/>
      <c r="SZ60" s="33"/>
      <c r="TA60" s="33"/>
      <c r="TB60" s="33"/>
      <c r="TC60" s="33"/>
      <c r="TD60" s="33"/>
      <c r="TE60" s="33"/>
      <c r="TF60" s="33"/>
      <c r="TG60" s="33"/>
      <c r="TH60" s="33"/>
    </row>
    <row r="61" spans="1:528" s="34" customFormat="1" ht="45" hidden="1" customHeight="1" x14ac:dyDescent="0.25">
      <c r="A61" s="131"/>
      <c r="B61" s="79"/>
      <c r="C61" s="79"/>
      <c r="D61" s="82" t="s">
        <v>397</v>
      </c>
      <c r="E61" s="121" t="e">
        <f>#REF!</f>
        <v>#REF!</v>
      </c>
      <c r="F61" s="121" t="e">
        <f>#REF!</f>
        <v>#REF!</v>
      </c>
      <c r="G61" s="121" t="e">
        <f>#REF!</f>
        <v>#REF!</v>
      </c>
      <c r="H61" s="121" t="e">
        <f>#REF!</f>
        <v>#REF!</v>
      </c>
      <c r="I61" s="121" t="e">
        <f>#REF!</f>
        <v>#REF!</v>
      </c>
      <c r="J61" s="121" t="e">
        <f>#REF!</f>
        <v>#REF!</v>
      </c>
      <c r="K61" s="121" t="e">
        <f>#REF!</f>
        <v>#REF!</v>
      </c>
      <c r="L61" s="121" t="e">
        <f>#REF!</f>
        <v>#REF!</v>
      </c>
      <c r="M61" s="121" t="e">
        <f>#REF!</f>
        <v>#REF!</v>
      </c>
      <c r="N61" s="121" t="e">
        <f>#REF!</f>
        <v>#REF!</v>
      </c>
      <c r="O61" s="121" t="e">
        <f>#REF!</f>
        <v>#REF!</v>
      </c>
      <c r="P61" s="121" t="e">
        <f>#REF!</f>
        <v>#REF!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3"/>
      <c r="RZ61" s="33"/>
      <c r="SA61" s="33"/>
      <c r="SB61" s="33"/>
      <c r="SC61" s="33"/>
      <c r="SD61" s="33"/>
      <c r="SE61" s="33"/>
      <c r="SF61" s="33"/>
      <c r="SG61" s="33"/>
      <c r="SH61" s="33"/>
      <c r="SI61" s="33"/>
      <c r="SJ61" s="33"/>
      <c r="SK61" s="33"/>
      <c r="SL61" s="33"/>
      <c r="SM61" s="33"/>
      <c r="SN61" s="33"/>
      <c r="SO61" s="33"/>
      <c r="SP61" s="33"/>
      <c r="SQ61" s="33"/>
      <c r="SR61" s="33"/>
      <c r="SS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TE61" s="33"/>
      <c r="TF61" s="33"/>
      <c r="TG61" s="33"/>
      <c r="TH61" s="33"/>
    </row>
    <row r="62" spans="1:528" s="34" customFormat="1" ht="75" hidden="1" customHeight="1" x14ac:dyDescent="0.25">
      <c r="A62" s="131"/>
      <c r="B62" s="79"/>
      <c r="C62" s="79"/>
      <c r="D62" s="82" t="s">
        <v>396</v>
      </c>
      <c r="E62" s="121" t="e">
        <f>#REF!+#REF!</f>
        <v>#REF!</v>
      </c>
      <c r="F62" s="121" t="e">
        <f>#REF!+#REF!</f>
        <v>#REF!</v>
      </c>
      <c r="G62" s="121" t="e">
        <f>#REF!+#REF!</f>
        <v>#REF!</v>
      </c>
      <c r="H62" s="121" t="e">
        <f>#REF!+#REF!</f>
        <v>#REF!</v>
      </c>
      <c r="I62" s="121" t="e">
        <f>#REF!+#REF!</f>
        <v>#REF!</v>
      </c>
      <c r="J62" s="121" t="e">
        <f>#REF!+#REF!</f>
        <v>#REF!</v>
      </c>
      <c r="K62" s="121" t="e">
        <f>#REF!+#REF!</f>
        <v>#REF!</v>
      </c>
      <c r="L62" s="121" t="e">
        <f>#REF!+#REF!</f>
        <v>#REF!</v>
      </c>
      <c r="M62" s="121" t="e">
        <f>#REF!+#REF!</f>
        <v>#REF!</v>
      </c>
      <c r="N62" s="121" t="e">
        <f>#REF!+#REF!</f>
        <v>#REF!</v>
      </c>
      <c r="O62" s="121" t="e">
        <f>#REF!+#REF!</f>
        <v>#REF!</v>
      </c>
      <c r="P62" s="121" t="e">
        <f>#REF!+#REF!</f>
        <v>#REF!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</row>
    <row r="63" spans="1:528" s="34" customFormat="1" ht="47.25" x14ac:dyDescent="0.25">
      <c r="A63" s="131"/>
      <c r="B63" s="79"/>
      <c r="C63" s="79"/>
      <c r="D63" s="82" t="s">
        <v>393</v>
      </c>
      <c r="E63" s="121">
        <f>E74+E82</f>
        <v>3578416</v>
      </c>
      <c r="F63" s="121">
        <f t="shared" ref="F63:P63" si="21">F74+F82</f>
        <v>3578416</v>
      </c>
      <c r="G63" s="121">
        <f t="shared" si="21"/>
        <v>1228720</v>
      </c>
      <c r="H63" s="121">
        <f t="shared" si="21"/>
        <v>0</v>
      </c>
      <c r="I63" s="121">
        <f t="shared" si="21"/>
        <v>0</v>
      </c>
      <c r="J63" s="121">
        <f t="shared" si="21"/>
        <v>0</v>
      </c>
      <c r="K63" s="121">
        <f t="shared" si="21"/>
        <v>0</v>
      </c>
      <c r="L63" s="121">
        <f t="shared" si="21"/>
        <v>0</v>
      </c>
      <c r="M63" s="121">
        <f t="shared" si="21"/>
        <v>0</v>
      </c>
      <c r="N63" s="121">
        <f t="shared" si="21"/>
        <v>0</v>
      </c>
      <c r="O63" s="121">
        <f t="shared" si="21"/>
        <v>0</v>
      </c>
      <c r="P63" s="121">
        <f t="shared" si="21"/>
        <v>3578416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</row>
    <row r="64" spans="1:528" s="34" customFormat="1" ht="45" hidden="1" customHeight="1" x14ac:dyDescent="0.25">
      <c r="A64" s="131"/>
      <c r="B64" s="79"/>
      <c r="C64" s="79"/>
      <c r="D64" s="82" t="s">
        <v>395</v>
      </c>
      <c r="E64" s="121" t="e">
        <f>#REF!+E79</f>
        <v>#REF!</v>
      </c>
      <c r="F64" s="121" t="e">
        <f>#REF!+F79</f>
        <v>#REF!</v>
      </c>
      <c r="G64" s="121" t="e">
        <f>#REF!+G79</f>
        <v>#REF!</v>
      </c>
      <c r="H64" s="121" t="e">
        <f>#REF!+H79</f>
        <v>#REF!</v>
      </c>
      <c r="I64" s="121" t="e">
        <f>#REF!+I79</f>
        <v>#REF!</v>
      </c>
      <c r="J64" s="121" t="e">
        <f>#REF!+J79</f>
        <v>#REF!</v>
      </c>
      <c r="K64" s="121" t="e">
        <f>#REF!+K79</f>
        <v>#REF!</v>
      </c>
      <c r="L64" s="121" t="e">
        <f>#REF!+L79</f>
        <v>#REF!</v>
      </c>
      <c r="M64" s="121" t="e">
        <f>#REF!+M79</f>
        <v>#REF!</v>
      </c>
      <c r="N64" s="121" t="e">
        <f>#REF!+N79</f>
        <v>#REF!</v>
      </c>
      <c r="O64" s="121" t="e">
        <f>#REF!+O79</f>
        <v>#REF!</v>
      </c>
      <c r="P64" s="121" t="e">
        <f>#REF!+P79</f>
        <v>#REF!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</row>
    <row r="65" spans="1:528" s="34" customFormat="1" ht="63" x14ac:dyDescent="0.25">
      <c r="A65" s="131"/>
      <c r="B65" s="79"/>
      <c r="C65" s="79"/>
      <c r="D65" s="82" t="s">
        <v>392</v>
      </c>
      <c r="E65" s="121">
        <f>E85</f>
        <v>1780860</v>
      </c>
      <c r="F65" s="121">
        <f t="shared" ref="F65:P65" si="22">F85</f>
        <v>1780860</v>
      </c>
      <c r="G65" s="121">
        <f t="shared" si="22"/>
        <v>1459720</v>
      </c>
      <c r="H65" s="121">
        <f t="shared" si="22"/>
        <v>0</v>
      </c>
      <c r="I65" s="121">
        <f t="shared" si="22"/>
        <v>0</v>
      </c>
      <c r="J65" s="121">
        <f t="shared" si="22"/>
        <v>903840</v>
      </c>
      <c r="K65" s="121">
        <f t="shared" si="22"/>
        <v>903840</v>
      </c>
      <c r="L65" s="121">
        <f t="shared" si="22"/>
        <v>0</v>
      </c>
      <c r="M65" s="121">
        <f t="shared" si="22"/>
        <v>0</v>
      </c>
      <c r="N65" s="121">
        <f t="shared" si="22"/>
        <v>0</v>
      </c>
      <c r="O65" s="121">
        <f t="shared" si="22"/>
        <v>903840</v>
      </c>
      <c r="P65" s="121">
        <f t="shared" si="22"/>
        <v>2684700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</row>
    <row r="66" spans="1:528" s="34" customFormat="1" ht="60" hidden="1" customHeight="1" x14ac:dyDescent="0.25">
      <c r="A66" s="131"/>
      <c r="B66" s="79"/>
      <c r="C66" s="79"/>
      <c r="D66" s="82" t="s">
        <v>394</v>
      </c>
      <c r="E66" s="121">
        <f t="shared" ref="E66:P66" si="23">E71+E74</f>
        <v>15711980</v>
      </c>
      <c r="F66" s="121">
        <f t="shared" si="23"/>
        <v>15711980</v>
      </c>
      <c r="G66" s="121">
        <f t="shared" si="23"/>
        <v>8830500</v>
      </c>
      <c r="H66" s="121">
        <f t="shared" si="23"/>
        <v>1210000</v>
      </c>
      <c r="I66" s="121">
        <f t="shared" si="23"/>
        <v>0</v>
      </c>
      <c r="J66" s="121">
        <f t="shared" si="23"/>
        <v>250000</v>
      </c>
      <c r="K66" s="121">
        <f t="shared" si="23"/>
        <v>250000</v>
      </c>
      <c r="L66" s="121">
        <f t="shared" si="23"/>
        <v>0</v>
      </c>
      <c r="M66" s="121">
        <f t="shared" si="23"/>
        <v>0</v>
      </c>
      <c r="N66" s="121">
        <f t="shared" si="23"/>
        <v>0</v>
      </c>
      <c r="O66" s="121">
        <f t="shared" si="23"/>
        <v>250000</v>
      </c>
      <c r="P66" s="121">
        <f t="shared" si="23"/>
        <v>15961980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</row>
    <row r="67" spans="1:528" s="34" customFormat="1" ht="60" hidden="1" customHeight="1" x14ac:dyDescent="0.25">
      <c r="A67" s="119"/>
      <c r="B67" s="132"/>
      <c r="C67" s="133"/>
      <c r="D67" s="80" t="s">
        <v>440</v>
      </c>
      <c r="E67" s="121" t="e">
        <f>#REF!</f>
        <v>#REF!</v>
      </c>
      <c r="F67" s="121" t="e">
        <f>#REF!</f>
        <v>#REF!</v>
      </c>
      <c r="G67" s="121" t="e">
        <f>#REF!</f>
        <v>#REF!</v>
      </c>
      <c r="H67" s="121" t="e">
        <f>#REF!</f>
        <v>#REF!</v>
      </c>
      <c r="I67" s="121" t="e">
        <f>#REF!</f>
        <v>#REF!</v>
      </c>
      <c r="J67" s="121" t="e">
        <f>#REF!</f>
        <v>#REF!</v>
      </c>
      <c r="K67" s="121" t="e">
        <f>#REF!</f>
        <v>#REF!</v>
      </c>
      <c r="L67" s="121" t="e">
        <f>#REF!</f>
        <v>#REF!</v>
      </c>
      <c r="M67" s="121" t="e">
        <f>#REF!</f>
        <v>#REF!</v>
      </c>
      <c r="N67" s="121" t="e">
        <f>#REF!</f>
        <v>#REF!</v>
      </c>
      <c r="O67" s="121" t="e">
        <f>#REF!</f>
        <v>#REF!</v>
      </c>
      <c r="P67" s="121" t="e">
        <f>#REF!</f>
        <v>#REF!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</row>
    <row r="68" spans="1:528" s="22" customFormat="1" ht="49.5" customHeight="1" x14ac:dyDescent="0.25">
      <c r="A68" s="60" t="s">
        <v>171</v>
      </c>
      <c r="B68" s="112" t="str">
        <f>'дод 10'!A15</f>
        <v>0160</v>
      </c>
      <c r="C68" s="112" t="str">
        <f>'дод 10'!B15</f>
        <v>0111</v>
      </c>
      <c r="D68" s="36" t="s">
        <v>518</v>
      </c>
      <c r="E68" s="122">
        <f t="shared" ref="E68:E93" si="24">F68+I68</f>
        <v>3843500</v>
      </c>
      <c r="F68" s="122">
        <v>3843500</v>
      </c>
      <c r="G68" s="122">
        <v>2976200</v>
      </c>
      <c r="H68" s="122">
        <v>42800</v>
      </c>
      <c r="I68" s="122"/>
      <c r="J68" s="122">
        <f>L68+O68</f>
        <v>20000</v>
      </c>
      <c r="K68" s="122">
        <v>20000</v>
      </c>
      <c r="L68" s="122"/>
      <c r="M68" s="122"/>
      <c r="N68" s="122"/>
      <c r="O68" s="122">
        <v>20000</v>
      </c>
      <c r="P68" s="122">
        <f t="shared" ref="P68:P93" si="25">E68+J68</f>
        <v>3863500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</row>
    <row r="69" spans="1:528" s="22" customFormat="1" ht="21.75" customHeight="1" x14ac:dyDescent="0.25">
      <c r="A69" s="60" t="s">
        <v>172</v>
      </c>
      <c r="B69" s="112" t="str">
        <f>'дод 10'!A28</f>
        <v>1010</v>
      </c>
      <c r="C69" s="112" t="str">
        <f>'дод 10'!B28</f>
        <v>0910</v>
      </c>
      <c r="D69" s="61" t="s">
        <v>527</v>
      </c>
      <c r="E69" s="122">
        <f t="shared" si="24"/>
        <v>290084900</v>
      </c>
      <c r="F69" s="122">
        <v>290084900</v>
      </c>
      <c r="G69" s="122">
        <v>205054200</v>
      </c>
      <c r="H69" s="122">
        <v>21914800</v>
      </c>
      <c r="I69" s="122"/>
      <c r="J69" s="122">
        <f>L69+O69</f>
        <v>11759700</v>
      </c>
      <c r="K69" s="122"/>
      <c r="L69" s="122">
        <v>11759700</v>
      </c>
      <c r="M69" s="122"/>
      <c r="N69" s="122"/>
      <c r="O69" s="122"/>
      <c r="P69" s="122">
        <f t="shared" si="25"/>
        <v>301844600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</row>
    <row r="70" spans="1:528" s="22" customFormat="1" ht="37.5" customHeight="1" x14ac:dyDescent="0.25">
      <c r="A70" s="60" t="s">
        <v>494</v>
      </c>
      <c r="B70" s="60">
        <f>'дод 10'!A30</f>
        <v>1021</v>
      </c>
      <c r="C70" s="112" t="str">
        <f>'дод 10'!B30</f>
        <v>0921</v>
      </c>
      <c r="D70" s="61" t="s">
        <v>495</v>
      </c>
      <c r="E70" s="122">
        <f t="shared" si="24"/>
        <v>207798800</v>
      </c>
      <c r="F70" s="122">
        <v>207798800</v>
      </c>
      <c r="G70" s="122">
        <v>119643500</v>
      </c>
      <c r="H70" s="122">
        <v>30342200</v>
      </c>
      <c r="I70" s="122"/>
      <c r="J70" s="122">
        <f t="shared" ref="J70:J93" si="26">L70+O70</f>
        <v>25130800</v>
      </c>
      <c r="K70" s="122"/>
      <c r="L70" s="122">
        <v>25130800</v>
      </c>
      <c r="M70" s="122">
        <v>2268060</v>
      </c>
      <c r="N70" s="122">
        <v>139890</v>
      </c>
      <c r="O70" s="122"/>
      <c r="P70" s="122">
        <f t="shared" si="25"/>
        <v>232929600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</row>
    <row r="71" spans="1:528" s="22" customFormat="1" ht="63" x14ac:dyDescent="0.25">
      <c r="A71" s="60" t="s">
        <v>496</v>
      </c>
      <c r="B71" s="112">
        <v>1022</v>
      </c>
      <c r="C71" s="60" t="s">
        <v>56</v>
      </c>
      <c r="D71" s="36" t="s">
        <v>497</v>
      </c>
      <c r="E71" s="122">
        <f t="shared" si="24"/>
        <v>13632600</v>
      </c>
      <c r="F71" s="122">
        <v>13632600</v>
      </c>
      <c r="G71" s="122">
        <v>8830500</v>
      </c>
      <c r="H71" s="122">
        <v>1210000</v>
      </c>
      <c r="I71" s="122"/>
      <c r="J71" s="122">
        <f t="shared" si="26"/>
        <v>250000</v>
      </c>
      <c r="K71" s="122">
        <v>250000</v>
      </c>
      <c r="L71" s="122"/>
      <c r="M71" s="122"/>
      <c r="N71" s="122"/>
      <c r="O71" s="122">
        <v>250000</v>
      </c>
      <c r="P71" s="122">
        <f t="shared" si="25"/>
        <v>13882600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</row>
    <row r="72" spans="1:528" s="22" customFormat="1" ht="31.5" x14ac:dyDescent="0.25">
      <c r="A72" s="60" t="s">
        <v>498</v>
      </c>
      <c r="B72" s="112">
        <v>1031</v>
      </c>
      <c r="C72" s="60" t="s">
        <v>52</v>
      </c>
      <c r="D72" s="61" t="s">
        <v>528</v>
      </c>
      <c r="E72" s="122">
        <f t="shared" si="24"/>
        <v>468962880</v>
      </c>
      <c r="F72" s="122">
        <v>468962880</v>
      </c>
      <c r="G72" s="122">
        <v>383296900</v>
      </c>
      <c r="H72" s="122"/>
      <c r="I72" s="122"/>
      <c r="J72" s="122">
        <f t="shared" si="26"/>
        <v>0</v>
      </c>
      <c r="K72" s="122"/>
      <c r="L72" s="122"/>
      <c r="M72" s="122"/>
      <c r="N72" s="122"/>
      <c r="O72" s="122"/>
      <c r="P72" s="122">
        <f t="shared" si="25"/>
        <v>468962880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</row>
    <row r="73" spans="1:528" s="24" customFormat="1" ht="31.5" x14ac:dyDescent="0.25">
      <c r="A73" s="89"/>
      <c r="B73" s="134"/>
      <c r="C73" s="134"/>
      <c r="D73" s="92" t="s">
        <v>398</v>
      </c>
      <c r="E73" s="124">
        <f t="shared" si="24"/>
        <v>466883500</v>
      </c>
      <c r="F73" s="124">
        <v>466883500</v>
      </c>
      <c r="G73" s="124">
        <v>383296900</v>
      </c>
      <c r="H73" s="124"/>
      <c r="I73" s="124"/>
      <c r="J73" s="124">
        <f t="shared" si="26"/>
        <v>0</v>
      </c>
      <c r="K73" s="124"/>
      <c r="L73" s="124"/>
      <c r="M73" s="124"/>
      <c r="N73" s="124"/>
      <c r="O73" s="124"/>
      <c r="P73" s="124">
        <f t="shared" si="25"/>
        <v>466883500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  <c r="SO73" s="30"/>
      <c r="SP73" s="30"/>
      <c r="SQ73" s="30"/>
      <c r="SR73" s="30"/>
      <c r="SS73" s="30"/>
      <c r="ST73" s="30"/>
      <c r="SU73" s="30"/>
      <c r="SV73" s="30"/>
      <c r="SW73" s="30"/>
      <c r="SX73" s="30"/>
      <c r="SY73" s="30"/>
      <c r="SZ73" s="30"/>
      <c r="TA73" s="30"/>
      <c r="TB73" s="30"/>
      <c r="TC73" s="30"/>
      <c r="TD73" s="30"/>
      <c r="TE73" s="30"/>
      <c r="TF73" s="30"/>
      <c r="TG73" s="30"/>
      <c r="TH73" s="30"/>
    </row>
    <row r="74" spans="1:528" s="24" customFormat="1" ht="47.25" x14ac:dyDescent="0.25">
      <c r="A74" s="89"/>
      <c r="B74" s="134"/>
      <c r="C74" s="134"/>
      <c r="D74" s="92" t="s">
        <v>393</v>
      </c>
      <c r="E74" s="124">
        <f t="shared" si="24"/>
        <v>2079380</v>
      </c>
      <c r="F74" s="124">
        <v>2079380</v>
      </c>
      <c r="G74" s="124"/>
      <c r="H74" s="124"/>
      <c r="I74" s="124"/>
      <c r="J74" s="124">
        <f t="shared" si="26"/>
        <v>0</v>
      </c>
      <c r="K74" s="124"/>
      <c r="L74" s="124"/>
      <c r="M74" s="124"/>
      <c r="N74" s="124"/>
      <c r="O74" s="124"/>
      <c r="P74" s="124">
        <f t="shared" si="25"/>
        <v>2079380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  <c r="SO74" s="30"/>
      <c r="SP74" s="30"/>
      <c r="SQ74" s="30"/>
      <c r="SR74" s="30"/>
      <c r="SS74" s="30"/>
      <c r="ST74" s="30"/>
      <c r="SU74" s="30"/>
      <c r="SV74" s="30"/>
      <c r="SW74" s="30"/>
      <c r="SX74" s="30"/>
      <c r="SY74" s="30"/>
      <c r="SZ74" s="30"/>
      <c r="TA74" s="30"/>
      <c r="TB74" s="30"/>
      <c r="TC74" s="30"/>
      <c r="TD74" s="30"/>
      <c r="TE74" s="30"/>
      <c r="TF74" s="30"/>
      <c r="TG74" s="30"/>
      <c r="TH74" s="30"/>
    </row>
    <row r="75" spans="1:528" s="22" customFormat="1" ht="65.25" customHeight="1" x14ac:dyDescent="0.25">
      <c r="A75" s="60" t="s">
        <v>499</v>
      </c>
      <c r="B75" s="60" t="s">
        <v>500</v>
      </c>
      <c r="C75" s="60" t="s">
        <v>56</v>
      </c>
      <c r="D75" s="61" t="s">
        <v>529</v>
      </c>
      <c r="E75" s="122">
        <f t="shared" si="24"/>
        <v>15564500</v>
      </c>
      <c r="F75" s="122">
        <v>15564500</v>
      </c>
      <c r="G75" s="122">
        <v>12769100</v>
      </c>
      <c r="H75" s="122"/>
      <c r="I75" s="122"/>
      <c r="J75" s="122">
        <f t="shared" si="26"/>
        <v>0</v>
      </c>
      <c r="K75" s="122"/>
      <c r="L75" s="122"/>
      <c r="M75" s="122"/>
      <c r="N75" s="122"/>
      <c r="O75" s="122"/>
      <c r="P75" s="122">
        <f t="shared" si="25"/>
        <v>15564500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</row>
    <row r="76" spans="1:528" s="24" customFormat="1" ht="31.5" x14ac:dyDescent="0.25">
      <c r="A76" s="89"/>
      <c r="B76" s="134"/>
      <c r="C76" s="134"/>
      <c r="D76" s="92" t="s">
        <v>398</v>
      </c>
      <c r="E76" s="124">
        <f t="shared" ref="E76" si="27">F76+I76</f>
        <v>15564500</v>
      </c>
      <c r="F76" s="124">
        <v>15564500</v>
      </c>
      <c r="G76" s="124">
        <v>12769100</v>
      </c>
      <c r="H76" s="124"/>
      <c r="I76" s="124"/>
      <c r="J76" s="124">
        <f t="shared" ref="J76" si="28">L76+O76</f>
        <v>0</v>
      </c>
      <c r="K76" s="124"/>
      <c r="L76" s="124"/>
      <c r="M76" s="124"/>
      <c r="N76" s="124"/>
      <c r="O76" s="124"/>
      <c r="P76" s="124">
        <f t="shared" ref="P76" si="29">E76+J76</f>
        <v>15564500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</row>
    <row r="77" spans="1:528" s="22" customFormat="1" ht="36.75" customHeight="1" x14ac:dyDescent="0.25">
      <c r="A77" s="60" t="s">
        <v>501</v>
      </c>
      <c r="B77" s="60" t="s">
        <v>55</v>
      </c>
      <c r="C77" s="60" t="s">
        <v>58</v>
      </c>
      <c r="D77" s="61" t="s">
        <v>374</v>
      </c>
      <c r="E77" s="122">
        <f t="shared" si="24"/>
        <v>34328200</v>
      </c>
      <c r="F77" s="122">
        <v>34328200</v>
      </c>
      <c r="G77" s="122">
        <v>25836800</v>
      </c>
      <c r="H77" s="122">
        <v>2353200</v>
      </c>
      <c r="I77" s="122"/>
      <c r="J77" s="122">
        <f t="shared" si="26"/>
        <v>0</v>
      </c>
      <c r="K77" s="122"/>
      <c r="L77" s="122"/>
      <c r="M77" s="122"/>
      <c r="N77" s="122"/>
      <c r="O77" s="122"/>
      <c r="P77" s="122">
        <f t="shared" si="25"/>
        <v>34328200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</row>
    <row r="78" spans="1:528" s="22" customFormat="1" ht="31.5" x14ac:dyDescent="0.25">
      <c r="A78" s="60" t="s">
        <v>502</v>
      </c>
      <c r="B78" s="60" t="s">
        <v>503</v>
      </c>
      <c r="C78" s="60" t="s">
        <v>59</v>
      </c>
      <c r="D78" s="36" t="s">
        <v>535</v>
      </c>
      <c r="E78" s="122">
        <f t="shared" si="24"/>
        <v>11229130</v>
      </c>
      <c r="F78" s="122">
        <v>11229130</v>
      </c>
      <c r="G78" s="122">
        <v>8331500</v>
      </c>
      <c r="H78" s="122">
        <v>527130</v>
      </c>
      <c r="I78" s="122"/>
      <c r="J78" s="122">
        <f t="shared" si="26"/>
        <v>100000</v>
      </c>
      <c r="K78" s="122">
        <v>100000</v>
      </c>
      <c r="L78" s="122"/>
      <c r="M78" s="122"/>
      <c r="N78" s="122"/>
      <c r="O78" s="122">
        <v>100000</v>
      </c>
      <c r="P78" s="122">
        <f t="shared" si="25"/>
        <v>11329130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</row>
    <row r="79" spans="1:528" s="22" customFormat="1" ht="15.75" x14ac:dyDescent="0.25">
      <c r="A79" s="60" t="s">
        <v>504</v>
      </c>
      <c r="B79" s="60" t="s">
        <v>505</v>
      </c>
      <c r="C79" s="60" t="s">
        <v>59</v>
      </c>
      <c r="D79" s="36" t="s">
        <v>288</v>
      </c>
      <c r="E79" s="122">
        <f t="shared" si="24"/>
        <v>113000</v>
      </c>
      <c r="F79" s="122">
        <v>113000</v>
      </c>
      <c r="G79" s="122"/>
      <c r="H79" s="122"/>
      <c r="I79" s="122"/>
      <c r="J79" s="122">
        <f t="shared" ref="J79" si="30">L79+O79</f>
        <v>0</v>
      </c>
      <c r="K79" s="122"/>
      <c r="L79" s="122"/>
      <c r="M79" s="122"/>
      <c r="N79" s="122"/>
      <c r="O79" s="122"/>
      <c r="P79" s="122">
        <f t="shared" ref="P79" si="31">E79+J79</f>
        <v>113000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</row>
    <row r="80" spans="1:528" s="22" customFormat="1" ht="31.5" x14ac:dyDescent="0.25">
      <c r="A80" s="60" t="s">
        <v>506</v>
      </c>
      <c r="B80" s="60" t="s">
        <v>507</v>
      </c>
      <c r="C80" s="60" t="s">
        <v>59</v>
      </c>
      <c r="D80" s="61" t="s">
        <v>508</v>
      </c>
      <c r="E80" s="122">
        <f t="shared" si="24"/>
        <v>431850</v>
      </c>
      <c r="F80" s="122">
        <v>431850</v>
      </c>
      <c r="G80" s="122">
        <v>266200</v>
      </c>
      <c r="H80" s="122">
        <v>52650</v>
      </c>
      <c r="I80" s="122"/>
      <c r="J80" s="122">
        <f t="shared" si="26"/>
        <v>0</v>
      </c>
      <c r="K80" s="122"/>
      <c r="L80" s="122"/>
      <c r="M80" s="122"/>
      <c r="N80" s="122"/>
      <c r="O80" s="122"/>
      <c r="P80" s="122">
        <f t="shared" si="25"/>
        <v>431850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</row>
    <row r="81" spans="1:528" s="22" customFormat="1" ht="45.75" customHeight="1" x14ac:dyDescent="0.25">
      <c r="A81" s="60" t="s">
        <v>509</v>
      </c>
      <c r="B81" s="60" t="s">
        <v>510</v>
      </c>
      <c r="C81" s="60" t="str">
        <f>'дод 10'!B48</f>
        <v>0990</v>
      </c>
      <c r="D81" s="61" t="s">
        <v>530</v>
      </c>
      <c r="E81" s="122">
        <f t="shared" si="24"/>
        <v>1499036</v>
      </c>
      <c r="F81" s="122">
        <v>1499036</v>
      </c>
      <c r="G81" s="122">
        <v>1228720</v>
      </c>
      <c r="H81" s="122"/>
      <c r="I81" s="122"/>
      <c r="J81" s="122">
        <f t="shared" si="26"/>
        <v>0</v>
      </c>
      <c r="K81" s="122"/>
      <c r="L81" s="122"/>
      <c r="M81" s="122"/>
      <c r="N81" s="122"/>
      <c r="O81" s="122"/>
      <c r="P81" s="122">
        <f t="shared" si="25"/>
        <v>1499036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</row>
    <row r="82" spans="1:528" s="22" customFormat="1" ht="45.75" customHeight="1" x14ac:dyDescent="0.25">
      <c r="A82" s="60"/>
      <c r="B82" s="60"/>
      <c r="C82" s="60"/>
      <c r="D82" s="92" t="s">
        <v>393</v>
      </c>
      <c r="E82" s="122">
        <f t="shared" si="24"/>
        <v>1499036</v>
      </c>
      <c r="F82" s="122">
        <v>1499036</v>
      </c>
      <c r="G82" s="122">
        <v>1228720</v>
      </c>
      <c r="H82" s="122"/>
      <c r="I82" s="122"/>
      <c r="J82" s="122">
        <f t="shared" si="26"/>
        <v>0</v>
      </c>
      <c r="K82" s="122"/>
      <c r="L82" s="122"/>
      <c r="M82" s="122"/>
      <c r="N82" s="122"/>
      <c r="O82" s="122"/>
      <c r="P82" s="122">
        <f t="shared" si="25"/>
        <v>1499036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</row>
    <row r="83" spans="1:528" s="22" customFormat="1" ht="36" customHeight="1" x14ac:dyDescent="0.25">
      <c r="A83" s="60" t="s">
        <v>511</v>
      </c>
      <c r="B83" s="60" t="s">
        <v>512</v>
      </c>
      <c r="C83" s="60" t="str">
        <f>'дод 10'!B49</f>
        <v>0990</v>
      </c>
      <c r="D83" s="61" t="s">
        <v>513</v>
      </c>
      <c r="E83" s="122">
        <f t="shared" si="24"/>
        <v>2412770</v>
      </c>
      <c r="F83" s="122">
        <v>2412770</v>
      </c>
      <c r="G83" s="122">
        <v>1880000</v>
      </c>
      <c r="H83" s="122">
        <v>84370</v>
      </c>
      <c r="I83" s="122"/>
      <c r="J83" s="122">
        <f t="shared" si="26"/>
        <v>50000</v>
      </c>
      <c r="K83" s="122">
        <v>50000</v>
      </c>
      <c r="L83" s="122"/>
      <c r="M83" s="122"/>
      <c r="N83" s="122"/>
      <c r="O83" s="122">
        <v>50000</v>
      </c>
      <c r="P83" s="122">
        <f t="shared" si="25"/>
        <v>2462770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</row>
    <row r="84" spans="1:528" s="22" customFormat="1" ht="65.25" customHeight="1" x14ac:dyDescent="0.25">
      <c r="A84" s="60" t="s">
        <v>514</v>
      </c>
      <c r="B84" s="60" t="s">
        <v>515</v>
      </c>
      <c r="C84" s="60" t="s">
        <v>59</v>
      </c>
      <c r="D84" s="113" t="s">
        <v>531</v>
      </c>
      <c r="E84" s="122">
        <f t="shared" si="24"/>
        <v>1780860</v>
      </c>
      <c r="F84" s="122">
        <v>1780860</v>
      </c>
      <c r="G84" s="122">
        <v>1459720</v>
      </c>
      <c r="H84" s="122"/>
      <c r="I84" s="122"/>
      <c r="J84" s="122">
        <f t="shared" si="26"/>
        <v>903840</v>
      </c>
      <c r="K84" s="122">
        <v>903840</v>
      </c>
      <c r="L84" s="122"/>
      <c r="M84" s="122"/>
      <c r="N84" s="122"/>
      <c r="O84" s="122">
        <v>903840</v>
      </c>
      <c r="P84" s="122">
        <f t="shared" si="25"/>
        <v>2684700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</row>
    <row r="85" spans="1:528" s="24" customFormat="1" ht="63" x14ac:dyDescent="0.25">
      <c r="A85" s="89"/>
      <c r="B85" s="134"/>
      <c r="C85" s="134"/>
      <c r="D85" s="92" t="s">
        <v>392</v>
      </c>
      <c r="E85" s="124">
        <f t="shared" si="24"/>
        <v>1780860</v>
      </c>
      <c r="F85" s="124">
        <v>1780860</v>
      </c>
      <c r="G85" s="124">
        <v>1459720</v>
      </c>
      <c r="H85" s="124"/>
      <c r="I85" s="124"/>
      <c r="J85" s="124">
        <f t="shared" si="26"/>
        <v>903840</v>
      </c>
      <c r="K85" s="124">
        <v>903840</v>
      </c>
      <c r="L85" s="124"/>
      <c r="M85" s="124"/>
      <c r="N85" s="124"/>
      <c r="O85" s="124">
        <v>903840</v>
      </c>
      <c r="P85" s="124">
        <f t="shared" si="25"/>
        <v>2684700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</row>
    <row r="86" spans="1:528" s="24" customFormat="1" ht="63" x14ac:dyDescent="0.25">
      <c r="A86" s="60" t="s">
        <v>516</v>
      </c>
      <c r="B86" s="112">
        <v>3140</v>
      </c>
      <c r="C86" s="112">
        <v>1040</v>
      </c>
      <c r="D86" s="6" t="s">
        <v>20</v>
      </c>
      <c r="E86" s="122">
        <f t="shared" si="24"/>
        <v>3500000</v>
      </c>
      <c r="F86" s="122">
        <v>3500000</v>
      </c>
      <c r="G86" s="122"/>
      <c r="H86" s="122"/>
      <c r="I86" s="122"/>
      <c r="J86" s="122">
        <f t="shared" si="26"/>
        <v>0</v>
      </c>
      <c r="K86" s="124"/>
      <c r="L86" s="124"/>
      <c r="M86" s="124"/>
      <c r="N86" s="124"/>
      <c r="O86" s="124"/>
      <c r="P86" s="122">
        <f t="shared" si="25"/>
        <v>3500000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</row>
    <row r="87" spans="1:528" s="24" customFormat="1" ht="31.5" x14ac:dyDescent="0.25">
      <c r="A87" s="60" t="s">
        <v>517</v>
      </c>
      <c r="B87" s="112">
        <v>3242</v>
      </c>
      <c r="C87" s="112">
        <v>1090</v>
      </c>
      <c r="D87" s="36" t="s">
        <v>421</v>
      </c>
      <c r="E87" s="122">
        <f t="shared" si="24"/>
        <v>54300</v>
      </c>
      <c r="F87" s="122">
        <v>54300</v>
      </c>
      <c r="G87" s="122"/>
      <c r="H87" s="122"/>
      <c r="I87" s="122"/>
      <c r="J87" s="122">
        <f t="shared" si="26"/>
        <v>0</v>
      </c>
      <c r="K87" s="124"/>
      <c r="L87" s="124"/>
      <c r="M87" s="124"/>
      <c r="N87" s="124"/>
      <c r="O87" s="124"/>
      <c r="P87" s="122">
        <f t="shared" si="25"/>
        <v>54300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</row>
    <row r="88" spans="1:528" s="24" customFormat="1" ht="31.5" x14ac:dyDescent="0.25">
      <c r="A88" s="60" t="s">
        <v>519</v>
      </c>
      <c r="B88" s="112">
        <v>5031</v>
      </c>
      <c r="C88" s="60" t="s">
        <v>82</v>
      </c>
      <c r="D88" s="3" t="s">
        <v>22</v>
      </c>
      <c r="E88" s="122">
        <f t="shared" si="24"/>
        <v>8590600</v>
      </c>
      <c r="F88" s="122">
        <v>8590600</v>
      </c>
      <c r="G88" s="122">
        <v>6510800</v>
      </c>
      <c r="H88" s="122">
        <v>192500</v>
      </c>
      <c r="I88" s="122"/>
      <c r="J88" s="122">
        <f t="shared" si="26"/>
        <v>0</v>
      </c>
      <c r="K88" s="124"/>
      <c r="L88" s="124"/>
      <c r="M88" s="124"/>
      <c r="N88" s="124"/>
      <c r="O88" s="124"/>
      <c r="P88" s="122">
        <f t="shared" si="25"/>
        <v>8590600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</row>
    <row r="89" spans="1:528" s="24" customFormat="1" ht="15.75" x14ac:dyDescent="0.25">
      <c r="A89" s="60" t="s">
        <v>520</v>
      </c>
      <c r="B89" s="112">
        <v>7321</v>
      </c>
      <c r="C89" s="60" t="s">
        <v>114</v>
      </c>
      <c r="D89" s="3" t="s">
        <v>286</v>
      </c>
      <c r="E89" s="122">
        <f t="shared" si="24"/>
        <v>0</v>
      </c>
      <c r="F89" s="122"/>
      <c r="G89" s="122"/>
      <c r="H89" s="122"/>
      <c r="I89" s="122"/>
      <c r="J89" s="122">
        <f t="shared" si="26"/>
        <v>21660000</v>
      </c>
      <c r="K89" s="122">
        <v>21660000</v>
      </c>
      <c r="L89" s="122"/>
      <c r="M89" s="122"/>
      <c r="N89" s="122"/>
      <c r="O89" s="122">
        <v>21660000</v>
      </c>
      <c r="P89" s="122">
        <f t="shared" si="25"/>
        <v>21660000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</row>
    <row r="90" spans="1:528" s="24" customFormat="1" ht="15.75" x14ac:dyDescent="0.25">
      <c r="A90" s="60" t="s">
        <v>521</v>
      </c>
      <c r="B90" s="112">
        <v>7640</v>
      </c>
      <c r="C90" s="60" t="s">
        <v>88</v>
      </c>
      <c r="D90" s="3" t="s">
        <v>432</v>
      </c>
      <c r="E90" s="122">
        <f t="shared" si="24"/>
        <v>551000</v>
      </c>
      <c r="F90" s="122">
        <v>551000</v>
      </c>
      <c r="G90" s="122"/>
      <c r="H90" s="122"/>
      <c r="I90" s="122"/>
      <c r="J90" s="122">
        <f t="shared" si="26"/>
        <v>13040000</v>
      </c>
      <c r="K90" s="122">
        <f>11940000+1100000</f>
        <v>13040000</v>
      </c>
      <c r="L90" s="122"/>
      <c r="M90" s="122"/>
      <c r="N90" s="122"/>
      <c r="O90" s="122">
        <f>11940000+1100000</f>
        <v>13040000</v>
      </c>
      <c r="P90" s="122">
        <f t="shared" si="25"/>
        <v>13591000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</row>
    <row r="91" spans="1:528" s="24" customFormat="1" ht="47.25" x14ac:dyDescent="0.25">
      <c r="A91" s="60" t="s">
        <v>524</v>
      </c>
      <c r="B91" s="112">
        <v>7700</v>
      </c>
      <c r="C91" s="60" t="s">
        <v>95</v>
      </c>
      <c r="D91" s="3" t="s">
        <v>371</v>
      </c>
      <c r="E91" s="122">
        <f t="shared" si="24"/>
        <v>0</v>
      </c>
      <c r="F91" s="122"/>
      <c r="G91" s="122"/>
      <c r="H91" s="122"/>
      <c r="I91" s="122"/>
      <c r="J91" s="122">
        <f t="shared" si="26"/>
        <v>630000</v>
      </c>
      <c r="K91" s="122"/>
      <c r="L91" s="122"/>
      <c r="M91" s="122"/>
      <c r="N91" s="122"/>
      <c r="O91" s="122">
        <v>630000</v>
      </c>
      <c r="P91" s="122">
        <f t="shared" si="25"/>
        <v>630000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</row>
    <row r="92" spans="1:528" s="24" customFormat="1" ht="22.5" customHeight="1" x14ac:dyDescent="0.25">
      <c r="A92" s="60" t="s">
        <v>522</v>
      </c>
      <c r="B92" s="112">
        <v>8340</v>
      </c>
      <c r="C92" s="60" t="s">
        <v>94</v>
      </c>
      <c r="D92" s="3" t="s">
        <v>10</v>
      </c>
      <c r="E92" s="122">
        <f t="shared" si="24"/>
        <v>0</v>
      </c>
      <c r="F92" s="122"/>
      <c r="G92" s="122"/>
      <c r="H92" s="122"/>
      <c r="I92" s="122"/>
      <c r="J92" s="122">
        <f t="shared" si="26"/>
        <v>625000</v>
      </c>
      <c r="K92" s="122"/>
      <c r="L92" s="122">
        <v>595000</v>
      </c>
      <c r="M92" s="122"/>
      <c r="N92" s="122"/>
      <c r="O92" s="122">
        <v>30000</v>
      </c>
      <c r="P92" s="122">
        <f t="shared" si="25"/>
        <v>625000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</row>
    <row r="93" spans="1:528" s="24" customFormat="1" ht="15.75" x14ac:dyDescent="0.25">
      <c r="A93" s="60" t="s">
        <v>523</v>
      </c>
      <c r="B93" s="112">
        <v>9770</v>
      </c>
      <c r="C93" s="60" t="s">
        <v>46</v>
      </c>
      <c r="D93" s="6" t="s">
        <v>364</v>
      </c>
      <c r="E93" s="122">
        <f t="shared" si="24"/>
        <v>59300000</v>
      </c>
      <c r="F93" s="122">
        <v>59300000</v>
      </c>
      <c r="G93" s="122"/>
      <c r="H93" s="122"/>
      <c r="I93" s="122"/>
      <c r="J93" s="122">
        <f t="shared" si="26"/>
        <v>0</v>
      </c>
      <c r="K93" s="122"/>
      <c r="L93" s="122"/>
      <c r="M93" s="122"/>
      <c r="N93" s="122"/>
      <c r="O93" s="122"/>
      <c r="P93" s="122">
        <f t="shared" si="25"/>
        <v>59300000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</row>
    <row r="94" spans="1:528" s="27" customFormat="1" ht="30.75" customHeight="1" x14ac:dyDescent="0.25">
      <c r="A94" s="133" t="s">
        <v>173</v>
      </c>
      <c r="B94" s="135"/>
      <c r="C94" s="135"/>
      <c r="D94" s="130" t="s">
        <v>477</v>
      </c>
      <c r="E94" s="118">
        <f>E95</f>
        <v>73174400</v>
      </c>
      <c r="F94" s="118">
        <f t="shared" ref="F94:P94" si="32">F95</f>
        <v>73174400</v>
      </c>
      <c r="G94" s="118">
        <f t="shared" si="32"/>
        <v>4343800</v>
      </c>
      <c r="H94" s="118">
        <f t="shared" si="32"/>
        <v>78600</v>
      </c>
      <c r="I94" s="118">
        <f t="shared" si="32"/>
        <v>0</v>
      </c>
      <c r="J94" s="118">
        <f t="shared" si="32"/>
        <v>91774470</v>
      </c>
      <c r="K94" s="118">
        <f t="shared" si="32"/>
        <v>91774470</v>
      </c>
      <c r="L94" s="118">
        <f t="shared" si="32"/>
        <v>0</v>
      </c>
      <c r="M94" s="118">
        <f t="shared" si="32"/>
        <v>0</v>
      </c>
      <c r="N94" s="118">
        <f t="shared" si="32"/>
        <v>0</v>
      </c>
      <c r="O94" s="118">
        <f t="shared" si="32"/>
        <v>91774470</v>
      </c>
      <c r="P94" s="118">
        <f t="shared" si="32"/>
        <v>164948870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  <c r="JN94" s="32"/>
      <c r="JO94" s="32"/>
      <c r="JP94" s="32"/>
      <c r="JQ94" s="32"/>
      <c r="JR94" s="32"/>
      <c r="JS94" s="32"/>
      <c r="JT94" s="32"/>
      <c r="JU94" s="32"/>
      <c r="JV94" s="32"/>
      <c r="JW94" s="32"/>
      <c r="JX94" s="32"/>
      <c r="JY94" s="32"/>
      <c r="JZ94" s="32"/>
      <c r="KA94" s="32"/>
      <c r="KB94" s="32"/>
      <c r="KC94" s="32"/>
      <c r="KD94" s="32"/>
      <c r="KE94" s="32"/>
      <c r="KF94" s="32"/>
      <c r="KG94" s="32"/>
      <c r="KH94" s="32"/>
      <c r="KI94" s="32"/>
      <c r="KJ94" s="32"/>
      <c r="KK94" s="32"/>
      <c r="KL94" s="32"/>
      <c r="KM94" s="32"/>
      <c r="KN94" s="32"/>
      <c r="KO94" s="32"/>
      <c r="KP94" s="32"/>
      <c r="KQ94" s="32"/>
      <c r="KR94" s="32"/>
      <c r="KS94" s="32"/>
      <c r="KT94" s="32"/>
      <c r="KU94" s="32"/>
      <c r="KV94" s="32"/>
      <c r="KW94" s="32"/>
      <c r="KX94" s="32"/>
      <c r="KY94" s="32"/>
      <c r="KZ94" s="32"/>
      <c r="LA94" s="32"/>
      <c r="LB94" s="32"/>
      <c r="LC94" s="32"/>
      <c r="LD94" s="32"/>
      <c r="LE94" s="32"/>
      <c r="LF94" s="32"/>
      <c r="LG94" s="32"/>
      <c r="LH94" s="32"/>
      <c r="LI94" s="32"/>
      <c r="LJ94" s="32"/>
      <c r="LK94" s="32"/>
      <c r="LL94" s="32"/>
      <c r="LM94" s="32"/>
      <c r="LN94" s="32"/>
      <c r="LO94" s="32"/>
      <c r="LP94" s="32"/>
      <c r="LQ94" s="32"/>
      <c r="LR94" s="32"/>
      <c r="LS94" s="32"/>
      <c r="LT94" s="32"/>
      <c r="LU94" s="32"/>
      <c r="LV94" s="32"/>
      <c r="LW94" s="32"/>
      <c r="LX94" s="32"/>
      <c r="LY94" s="32"/>
      <c r="LZ94" s="32"/>
      <c r="MA94" s="32"/>
      <c r="MB94" s="32"/>
      <c r="MC94" s="32"/>
      <c r="MD94" s="32"/>
      <c r="ME94" s="32"/>
      <c r="MF94" s="32"/>
      <c r="MG94" s="32"/>
      <c r="MH94" s="32"/>
      <c r="MI94" s="32"/>
      <c r="MJ94" s="32"/>
      <c r="MK94" s="32"/>
      <c r="ML94" s="32"/>
      <c r="MM94" s="32"/>
      <c r="MN94" s="32"/>
      <c r="MO94" s="32"/>
      <c r="MP94" s="32"/>
      <c r="MQ94" s="32"/>
      <c r="MR94" s="32"/>
      <c r="MS94" s="32"/>
      <c r="MT94" s="32"/>
      <c r="MU94" s="32"/>
      <c r="MV94" s="32"/>
      <c r="MW94" s="32"/>
      <c r="MX94" s="32"/>
      <c r="MY94" s="32"/>
      <c r="MZ94" s="32"/>
      <c r="NA94" s="32"/>
      <c r="NB94" s="32"/>
      <c r="NC94" s="32"/>
      <c r="ND94" s="32"/>
      <c r="NE94" s="32"/>
      <c r="NF94" s="32"/>
      <c r="NG94" s="32"/>
      <c r="NH94" s="32"/>
      <c r="NI94" s="32"/>
      <c r="NJ94" s="32"/>
      <c r="NK94" s="32"/>
      <c r="NL94" s="32"/>
      <c r="NM94" s="32"/>
      <c r="NN94" s="32"/>
      <c r="NO94" s="32"/>
      <c r="NP94" s="32"/>
      <c r="NQ94" s="32"/>
      <c r="NR94" s="32"/>
      <c r="NS94" s="32"/>
      <c r="NT94" s="32"/>
      <c r="NU94" s="32"/>
      <c r="NV94" s="32"/>
      <c r="NW94" s="32"/>
      <c r="NX94" s="32"/>
      <c r="NY94" s="32"/>
      <c r="NZ94" s="32"/>
      <c r="OA94" s="32"/>
      <c r="OB94" s="32"/>
      <c r="OC94" s="32"/>
      <c r="OD94" s="32"/>
      <c r="OE94" s="32"/>
      <c r="OF94" s="32"/>
      <c r="OG94" s="32"/>
      <c r="OH94" s="32"/>
      <c r="OI94" s="32"/>
      <c r="OJ94" s="32"/>
      <c r="OK94" s="32"/>
      <c r="OL94" s="32"/>
      <c r="OM94" s="32"/>
      <c r="ON94" s="32"/>
      <c r="OO94" s="32"/>
      <c r="OP94" s="32"/>
      <c r="OQ94" s="32"/>
      <c r="OR94" s="32"/>
      <c r="OS94" s="32"/>
      <c r="OT94" s="32"/>
      <c r="OU94" s="32"/>
      <c r="OV94" s="32"/>
      <c r="OW94" s="32"/>
      <c r="OX94" s="32"/>
      <c r="OY94" s="32"/>
      <c r="OZ94" s="32"/>
      <c r="PA94" s="32"/>
      <c r="PB94" s="32"/>
      <c r="PC94" s="32"/>
      <c r="PD94" s="32"/>
      <c r="PE94" s="32"/>
      <c r="PF94" s="32"/>
      <c r="PG94" s="32"/>
      <c r="PH94" s="32"/>
      <c r="PI94" s="32"/>
      <c r="PJ94" s="32"/>
      <c r="PK94" s="32"/>
      <c r="PL94" s="32"/>
      <c r="PM94" s="32"/>
      <c r="PN94" s="32"/>
      <c r="PO94" s="32"/>
      <c r="PP94" s="32"/>
      <c r="PQ94" s="32"/>
      <c r="PR94" s="32"/>
      <c r="PS94" s="32"/>
      <c r="PT94" s="32"/>
      <c r="PU94" s="32"/>
      <c r="PV94" s="32"/>
      <c r="PW94" s="32"/>
      <c r="PX94" s="32"/>
      <c r="PY94" s="32"/>
      <c r="PZ94" s="32"/>
      <c r="QA94" s="32"/>
      <c r="QB94" s="32"/>
      <c r="QC94" s="32"/>
      <c r="QD94" s="32"/>
      <c r="QE94" s="32"/>
      <c r="QF94" s="32"/>
      <c r="QG94" s="32"/>
      <c r="QH94" s="32"/>
      <c r="QI94" s="32"/>
      <c r="QJ94" s="32"/>
      <c r="QK94" s="32"/>
      <c r="QL94" s="32"/>
      <c r="QM94" s="32"/>
      <c r="QN94" s="32"/>
      <c r="QO94" s="32"/>
      <c r="QP94" s="32"/>
      <c r="QQ94" s="32"/>
      <c r="QR94" s="32"/>
      <c r="QS94" s="32"/>
      <c r="QT94" s="32"/>
      <c r="QU94" s="32"/>
      <c r="QV94" s="32"/>
      <c r="QW94" s="32"/>
      <c r="QX94" s="32"/>
      <c r="QY94" s="32"/>
      <c r="QZ94" s="32"/>
      <c r="RA94" s="32"/>
      <c r="RB94" s="32"/>
      <c r="RC94" s="32"/>
      <c r="RD94" s="32"/>
      <c r="RE94" s="32"/>
      <c r="RF94" s="32"/>
      <c r="RG94" s="32"/>
      <c r="RH94" s="32"/>
      <c r="RI94" s="32"/>
      <c r="RJ94" s="32"/>
      <c r="RK94" s="32"/>
      <c r="RL94" s="32"/>
      <c r="RM94" s="32"/>
      <c r="RN94" s="32"/>
      <c r="RO94" s="32"/>
      <c r="RP94" s="32"/>
      <c r="RQ94" s="32"/>
      <c r="RR94" s="32"/>
      <c r="RS94" s="32"/>
      <c r="RT94" s="32"/>
      <c r="RU94" s="32"/>
      <c r="RV94" s="32"/>
      <c r="RW94" s="32"/>
      <c r="RX94" s="32"/>
      <c r="RY94" s="32"/>
      <c r="RZ94" s="32"/>
      <c r="SA94" s="32"/>
      <c r="SB94" s="32"/>
      <c r="SC94" s="32"/>
      <c r="SD94" s="32"/>
      <c r="SE94" s="32"/>
      <c r="SF94" s="32"/>
      <c r="SG94" s="32"/>
      <c r="SH94" s="32"/>
      <c r="SI94" s="32"/>
      <c r="SJ94" s="32"/>
      <c r="SK94" s="32"/>
      <c r="SL94" s="32"/>
      <c r="SM94" s="32"/>
      <c r="SN94" s="32"/>
      <c r="SO94" s="32"/>
      <c r="SP94" s="32"/>
      <c r="SQ94" s="32"/>
      <c r="SR94" s="32"/>
      <c r="SS94" s="32"/>
      <c r="ST94" s="32"/>
      <c r="SU94" s="32"/>
      <c r="SV94" s="32"/>
      <c r="SW94" s="32"/>
      <c r="SX94" s="32"/>
      <c r="SY94" s="32"/>
      <c r="SZ94" s="32"/>
      <c r="TA94" s="32"/>
      <c r="TB94" s="32"/>
      <c r="TC94" s="32"/>
      <c r="TD94" s="32"/>
      <c r="TE94" s="32"/>
      <c r="TF94" s="32"/>
      <c r="TG94" s="32"/>
      <c r="TH94" s="32"/>
    </row>
    <row r="95" spans="1:528" s="34" customFormat="1" ht="30.75" customHeight="1" x14ac:dyDescent="0.25">
      <c r="A95" s="119" t="s">
        <v>174</v>
      </c>
      <c r="B95" s="132"/>
      <c r="C95" s="132"/>
      <c r="D95" s="82" t="s">
        <v>489</v>
      </c>
      <c r="E95" s="121">
        <f>E102+E103+E108+E110+E112+E114+E117+E118+E119+E120+E121+E123+E125+E126+E107</f>
        <v>73174400</v>
      </c>
      <c r="F95" s="121">
        <f t="shared" ref="F95:P95" si="33">F102+F103+F108+F110+F112+F114+F117+F118+F119+F120+F121+F123+F125+F126+F107</f>
        <v>73174400</v>
      </c>
      <c r="G95" s="121">
        <f t="shared" si="33"/>
        <v>4343800</v>
      </c>
      <c r="H95" s="121">
        <f t="shared" si="33"/>
        <v>78600</v>
      </c>
      <c r="I95" s="121">
        <f t="shared" si="33"/>
        <v>0</v>
      </c>
      <c r="J95" s="121">
        <f t="shared" si="33"/>
        <v>91774470</v>
      </c>
      <c r="K95" s="121">
        <f t="shared" si="33"/>
        <v>91774470</v>
      </c>
      <c r="L95" s="121">
        <f t="shared" si="33"/>
        <v>0</v>
      </c>
      <c r="M95" s="121">
        <f t="shared" si="33"/>
        <v>0</v>
      </c>
      <c r="N95" s="121">
        <f t="shared" si="33"/>
        <v>0</v>
      </c>
      <c r="O95" s="121">
        <f t="shared" si="33"/>
        <v>91774470</v>
      </c>
      <c r="P95" s="121">
        <f t="shared" si="33"/>
        <v>164948870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</row>
    <row r="96" spans="1:528" s="34" customFormat="1" ht="30" hidden="1" customHeight="1" x14ac:dyDescent="0.25">
      <c r="A96" s="119"/>
      <c r="B96" s="132"/>
      <c r="C96" s="132"/>
      <c r="D96" s="82" t="s">
        <v>399</v>
      </c>
      <c r="E96" s="121">
        <f>E104+E109+E111</f>
        <v>0</v>
      </c>
      <c r="F96" s="121">
        <f t="shared" ref="F96:P96" si="34">F104+F109+F111</f>
        <v>0</v>
      </c>
      <c r="G96" s="121">
        <f t="shared" si="34"/>
        <v>0</v>
      </c>
      <c r="H96" s="121">
        <f t="shared" si="34"/>
        <v>0</v>
      </c>
      <c r="I96" s="121">
        <f t="shared" si="34"/>
        <v>0</v>
      </c>
      <c r="J96" s="121">
        <f t="shared" si="34"/>
        <v>0</v>
      </c>
      <c r="K96" s="121">
        <f t="shared" si="34"/>
        <v>0</v>
      </c>
      <c r="L96" s="121">
        <f t="shared" si="34"/>
        <v>0</v>
      </c>
      <c r="M96" s="121">
        <f t="shared" si="34"/>
        <v>0</v>
      </c>
      <c r="N96" s="121">
        <f t="shared" si="34"/>
        <v>0</v>
      </c>
      <c r="O96" s="121">
        <f t="shared" si="34"/>
        <v>0</v>
      </c>
      <c r="P96" s="121">
        <f t="shared" si="34"/>
        <v>0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  <c r="QA96" s="33"/>
      <c r="QB96" s="33"/>
      <c r="QC96" s="33"/>
      <c r="QD96" s="33"/>
      <c r="QE96" s="33"/>
      <c r="QF96" s="33"/>
      <c r="QG96" s="33"/>
      <c r="QH96" s="33"/>
      <c r="QI96" s="33"/>
      <c r="QJ96" s="33"/>
      <c r="QK96" s="33"/>
      <c r="QL96" s="33"/>
      <c r="QM96" s="33"/>
      <c r="QN96" s="33"/>
      <c r="QO96" s="33"/>
      <c r="QP96" s="33"/>
      <c r="QQ96" s="33"/>
      <c r="QR96" s="33"/>
      <c r="QS96" s="33"/>
      <c r="QT96" s="33"/>
      <c r="QU96" s="33"/>
      <c r="QV96" s="33"/>
      <c r="QW96" s="33"/>
      <c r="QX96" s="33"/>
      <c r="QY96" s="33"/>
      <c r="QZ96" s="33"/>
      <c r="RA96" s="33"/>
      <c r="RB96" s="33"/>
      <c r="RC96" s="33"/>
      <c r="RD96" s="33"/>
      <c r="RE96" s="33"/>
      <c r="RF96" s="33"/>
      <c r="RG96" s="33"/>
      <c r="RH96" s="33"/>
      <c r="RI96" s="33"/>
      <c r="RJ96" s="33"/>
      <c r="RK96" s="33"/>
      <c r="RL96" s="33"/>
      <c r="RM96" s="33"/>
      <c r="RN96" s="33"/>
      <c r="RO96" s="33"/>
      <c r="RP96" s="33"/>
      <c r="RQ96" s="33"/>
      <c r="RR96" s="33"/>
      <c r="RS96" s="33"/>
      <c r="RT96" s="33"/>
      <c r="RU96" s="33"/>
      <c r="RV96" s="33"/>
      <c r="RW96" s="33"/>
      <c r="RX96" s="33"/>
      <c r="RY96" s="33"/>
      <c r="RZ96" s="33"/>
      <c r="SA96" s="33"/>
      <c r="SB96" s="33"/>
      <c r="SC96" s="33"/>
      <c r="SD96" s="33"/>
      <c r="SE96" s="33"/>
      <c r="SF96" s="33"/>
      <c r="SG96" s="33"/>
      <c r="SH96" s="33"/>
      <c r="SI96" s="33"/>
      <c r="SJ96" s="33"/>
      <c r="SK96" s="33"/>
      <c r="SL96" s="33"/>
      <c r="SM96" s="33"/>
      <c r="SN96" s="33"/>
      <c r="SO96" s="33"/>
      <c r="SP96" s="33"/>
      <c r="SQ96" s="33"/>
      <c r="SR96" s="33"/>
      <c r="SS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TE96" s="33"/>
      <c r="TF96" s="33"/>
      <c r="TG96" s="33"/>
      <c r="TH96" s="33"/>
    </row>
    <row r="97" spans="1:528" s="34" customFormat="1" ht="45" hidden="1" customHeight="1" x14ac:dyDescent="0.25">
      <c r="A97" s="119"/>
      <c r="B97" s="132"/>
      <c r="C97" s="132"/>
      <c r="D97" s="82" t="s">
        <v>397</v>
      </c>
      <c r="E97" s="121">
        <f>E122</f>
        <v>0</v>
      </c>
      <c r="F97" s="121">
        <f>F122</f>
        <v>0</v>
      </c>
      <c r="G97" s="121">
        <f t="shared" ref="G97:I97" si="35">G122</f>
        <v>0</v>
      </c>
      <c r="H97" s="121">
        <f t="shared" si="35"/>
        <v>0</v>
      </c>
      <c r="I97" s="121">
        <f t="shared" si="35"/>
        <v>0</v>
      </c>
      <c r="J97" s="121">
        <f>J122</f>
        <v>0</v>
      </c>
      <c r="K97" s="121">
        <f t="shared" ref="K97:P97" si="36">K122</f>
        <v>0</v>
      </c>
      <c r="L97" s="121">
        <f t="shared" si="36"/>
        <v>0</v>
      </c>
      <c r="M97" s="121">
        <f t="shared" si="36"/>
        <v>0</v>
      </c>
      <c r="N97" s="121">
        <f t="shared" si="36"/>
        <v>0</v>
      </c>
      <c r="O97" s="121">
        <f t="shared" si="36"/>
        <v>0</v>
      </c>
      <c r="P97" s="121">
        <f t="shared" si="36"/>
        <v>0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</row>
    <row r="98" spans="1:528" s="34" customFormat="1" ht="45" hidden="1" customHeight="1" x14ac:dyDescent="0.25">
      <c r="A98" s="119"/>
      <c r="B98" s="132"/>
      <c r="C98" s="132"/>
      <c r="D98" s="82" t="s">
        <v>400</v>
      </c>
      <c r="E98" s="121">
        <f>E105+E115</f>
        <v>0</v>
      </c>
      <c r="F98" s="121">
        <f t="shared" ref="F98:P98" si="37">F105+F115</f>
        <v>0</v>
      </c>
      <c r="G98" s="121">
        <f t="shared" si="37"/>
        <v>0</v>
      </c>
      <c r="H98" s="121">
        <f t="shared" si="37"/>
        <v>0</v>
      </c>
      <c r="I98" s="121">
        <f t="shared" si="37"/>
        <v>0</v>
      </c>
      <c r="J98" s="121">
        <f t="shared" si="37"/>
        <v>0</v>
      </c>
      <c r="K98" s="121">
        <f t="shared" si="37"/>
        <v>0</v>
      </c>
      <c r="L98" s="121">
        <f t="shared" si="37"/>
        <v>0</v>
      </c>
      <c r="M98" s="121">
        <f t="shared" si="37"/>
        <v>0</v>
      </c>
      <c r="N98" s="121">
        <f t="shared" si="37"/>
        <v>0</v>
      </c>
      <c r="O98" s="121">
        <f t="shared" si="37"/>
        <v>0</v>
      </c>
      <c r="P98" s="121">
        <f t="shared" si="37"/>
        <v>0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</row>
    <row r="99" spans="1:528" s="34" customFormat="1" ht="20.25" hidden="1" customHeight="1" x14ac:dyDescent="0.25">
      <c r="A99" s="119"/>
      <c r="B99" s="132"/>
      <c r="C99" s="132"/>
      <c r="D99" s="82" t="s">
        <v>402</v>
      </c>
      <c r="E99" s="121">
        <f>E106</f>
        <v>0</v>
      </c>
      <c r="F99" s="121">
        <f t="shared" ref="F99:P99" si="38">F106</f>
        <v>0</v>
      </c>
      <c r="G99" s="121">
        <f t="shared" si="38"/>
        <v>0</v>
      </c>
      <c r="H99" s="121">
        <f t="shared" si="38"/>
        <v>0</v>
      </c>
      <c r="I99" s="121">
        <f t="shared" si="38"/>
        <v>0</v>
      </c>
      <c r="J99" s="121">
        <f t="shared" si="38"/>
        <v>0</v>
      </c>
      <c r="K99" s="121">
        <f t="shared" si="38"/>
        <v>0</v>
      </c>
      <c r="L99" s="121">
        <f t="shared" si="38"/>
        <v>0</v>
      </c>
      <c r="M99" s="121">
        <f t="shared" si="38"/>
        <v>0</v>
      </c>
      <c r="N99" s="121">
        <f t="shared" si="38"/>
        <v>0</v>
      </c>
      <c r="O99" s="121">
        <f t="shared" si="38"/>
        <v>0</v>
      </c>
      <c r="P99" s="121">
        <f t="shared" si="38"/>
        <v>0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</row>
    <row r="100" spans="1:528" s="34" customFormat="1" ht="52.5" hidden="1" customHeight="1" x14ac:dyDescent="0.25">
      <c r="A100" s="119"/>
      <c r="B100" s="132"/>
      <c r="C100" s="132"/>
      <c r="D100" s="82" t="s">
        <v>401</v>
      </c>
      <c r="E100" s="121">
        <f>E113+E116</f>
        <v>0</v>
      </c>
      <c r="F100" s="121">
        <f t="shared" ref="F100:P100" si="39">F113+F116</f>
        <v>0</v>
      </c>
      <c r="G100" s="121">
        <f t="shared" si="39"/>
        <v>0</v>
      </c>
      <c r="H100" s="121">
        <f t="shared" si="39"/>
        <v>0</v>
      </c>
      <c r="I100" s="121">
        <f t="shared" si="39"/>
        <v>0</v>
      </c>
      <c r="J100" s="121">
        <f t="shared" si="39"/>
        <v>0</v>
      </c>
      <c r="K100" s="121">
        <f t="shared" si="39"/>
        <v>0</v>
      </c>
      <c r="L100" s="121">
        <f t="shared" si="39"/>
        <v>0</v>
      </c>
      <c r="M100" s="121">
        <f t="shared" si="39"/>
        <v>0</v>
      </c>
      <c r="N100" s="121">
        <f t="shared" si="39"/>
        <v>0</v>
      </c>
      <c r="O100" s="121">
        <f t="shared" si="39"/>
        <v>0</v>
      </c>
      <c r="P100" s="121">
        <f t="shared" si="39"/>
        <v>0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</row>
    <row r="101" spans="1:528" s="34" customFormat="1" ht="15.75" x14ac:dyDescent="0.25">
      <c r="A101" s="119"/>
      <c r="B101" s="132"/>
      <c r="C101" s="132"/>
      <c r="D101" s="88" t="s">
        <v>429</v>
      </c>
      <c r="E101" s="121">
        <f>E124</f>
        <v>0</v>
      </c>
      <c r="F101" s="121">
        <f t="shared" ref="F101:P101" si="40">F124</f>
        <v>0</v>
      </c>
      <c r="G101" s="121">
        <f t="shared" si="40"/>
        <v>0</v>
      </c>
      <c r="H101" s="121">
        <f t="shared" si="40"/>
        <v>0</v>
      </c>
      <c r="I101" s="121">
        <f t="shared" si="40"/>
        <v>0</v>
      </c>
      <c r="J101" s="121">
        <f t="shared" si="40"/>
        <v>1471470</v>
      </c>
      <c r="K101" s="121">
        <f t="shared" si="40"/>
        <v>1471470</v>
      </c>
      <c r="L101" s="121">
        <f t="shared" si="40"/>
        <v>0</v>
      </c>
      <c r="M101" s="121">
        <f t="shared" si="40"/>
        <v>0</v>
      </c>
      <c r="N101" s="121">
        <f t="shared" si="40"/>
        <v>0</v>
      </c>
      <c r="O101" s="121">
        <f t="shared" si="40"/>
        <v>1471470</v>
      </c>
      <c r="P101" s="121">
        <f t="shared" si="40"/>
        <v>1471470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</row>
    <row r="102" spans="1:528" s="22" customFormat="1" ht="48" customHeight="1" x14ac:dyDescent="0.25">
      <c r="A102" s="60" t="s">
        <v>175</v>
      </c>
      <c r="B102" s="112" t="str">
        <f>'дод 10'!A15</f>
        <v>0160</v>
      </c>
      <c r="C102" s="112" t="str">
        <f>'дод 10'!B15</f>
        <v>0111</v>
      </c>
      <c r="D102" s="36" t="s">
        <v>518</v>
      </c>
      <c r="E102" s="122">
        <f t="shared" ref="E102:E126" si="41">F102+I102</f>
        <v>2547700</v>
      </c>
      <c r="F102" s="122">
        <v>2547700</v>
      </c>
      <c r="G102" s="122">
        <v>1956200</v>
      </c>
      <c r="H102" s="122">
        <v>29900</v>
      </c>
      <c r="I102" s="122"/>
      <c r="J102" s="122">
        <f>L102+O102</f>
        <v>600000</v>
      </c>
      <c r="K102" s="122">
        <v>600000</v>
      </c>
      <c r="L102" s="122"/>
      <c r="M102" s="122"/>
      <c r="N102" s="122"/>
      <c r="O102" s="122">
        <v>600000</v>
      </c>
      <c r="P102" s="122">
        <f t="shared" ref="P102:P126" si="42">E102+J102</f>
        <v>3147700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  <c r="TH102" s="23"/>
    </row>
    <row r="103" spans="1:528" s="22" customFormat="1" ht="33" customHeight="1" x14ac:dyDescent="0.25">
      <c r="A103" s="60" t="s">
        <v>176</v>
      </c>
      <c r="B103" s="112" t="str">
        <f>'дод 10'!A59</f>
        <v>2010</v>
      </c>
      <c r="C103" s="112" t="str">
        <f>'дод 10'!B59</f>
        <v>0731</v>
      </c>
      <c r="D103" s="6" t="s">
        <v>478</v>
      </c>
      <c r="E103" s="122">
        <f t="shared" si="41"/>
        <v>31536400</v>
      </c>
      <c r="F103" s="122">
        <f>31136400+400000</f>
        <v>31536400</v>
      </c>
      <c r="G103" s="122"/>
      <c r="H103" s="122"/>
      <c r="I103" s="136"/>
      <c r="J103" s="122">
        <f t="shared" ref="J103:J126" si="43">L103+O103</f>
        <v>39000000</v>
      </c>
      <c r="K103" s="122">
        <f>35800000+2000000+1200000</f>
        <v>39000000</v>
      </c>
      <c r="L103" s="122"/>
      <c r="M103" s="122"/>
      <c r="N103" s="122"/>
      <c r="O103" s="122">
        <f>35800000+2000000+1200000</f>
        <v>39000000</v>
      </c>
      <c r="P103" s="122">
        <f t="shared" si="42"/>
        <v>70536400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  <c r="TH103" s="23"/>
    </row>
    <row r="104" spans="1:528" s="24" customFormat="1" ht="30" hidden="1" customHeight="1" x14ac:dyDescent="0.25">
      <c r="A104" s="89"/>
      <c r="B104" s="134"/>
      <c r="C104" s="134"/>
      <c r="D104" s="92" t="s">
        <v>399</v>
      </c>
      <c r="E104" s="124">
        <f t="shared" si="41"/>
        <v>0</v>
      </c>
      <c r="F104" s="124"/>
      <c r="G104" s="124"/>
      <c r="H104" s="124"/>
      <c r="I104" s="137"/>
      <c r="J104" s="124">
        <f t="shared" si="43"/>
        <v>0</v>
      </c>
      <c r="K104" s="124"/>
      <c r="L104" s="124"/>
      <c r="M104" s="124"/>
      <c r="N104" s="124"/>
      <c r="O104" s="124"/>
      <c r="P104" s="124">
        <f t="shared" si="42"/>
        <v>0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</row>
    <row r="105" spans="1:528" s="24" customFormat="1" ht="45" hidden="1" customHeight="1" x14ac:dyDescent="0.25">
      <c r="A105" s="89"/>
      <c r="B105" s="134"/>
      <c r="C105" s="134"/>
      <c r="D105" s="92" t="s">
        <v>400</v>
      </c>
      <c r="E105" s="124">
        <f t="shared" si="41"/>
        <v>0</v>
      </c>
      <c r="F105" s="124"/>
      <c r="G105" s="124"/>
      <c r="H105" s="124"/>
      <c r="I105" s="124"/>
      <c r="J105" s="124">
        <f t="shared" si="43"/>
        <v>0</v>
      </c>
      <c r="K105" s="124"/>
      <c r="L105" s="124"/>
      <c r="M105" s="124"/>
      <c r="N105" s="124"/>
      <c r="O105" s="124"/>
      <c r="P105" s="124">
        <f t="shared" si="42"/>
        <v>0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</row>
    <row r="106" spans="1:528" s="24" customFormat="1" ht="15" hidden="1" customHeight="1" x14ac:dyDescent="0.25">
      <c r="A106" s="89"/>
      <c r="B106" s="134"/>
      <c r="C106" s="134"/>
      <c r="D106" s="92" t="s">
        <v>402</v>
      </c>
      <c r="E106" s="124">
        <f t="shared" si="41"/>
        <v>0</v>
      </c>
      <c r="F106" s="124"/>
      <c r="G106" s="124"/>
      <c r="H106" s="124"/>
      <c r="I106" s="137"/>
      <c r="J106" s="124">
        <f t="shared" si="43"/>
        <v>0</v>
      </c>
      <c r="K106" s="124"/>
      <c r="L106" s="124"/>
      <c r="M106" s="124"/>
      <c r="N106" s="124"/>
      <c r="O106" s="124"/>
      <c r="P106" s="124">
        <f t="shared" si="42"/>
        <v>0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</row>
    <row r="107" spans="1:528" s="22" customFormat="1" ht="30" hidden="1" customHeight="1" x14ac:dyDescent="0.25">
      <c r="A107" s="60" t="s">
        <v>459</v>
      </c>
      <c r="B107" s="112">
        <v>2020</v>
      </c>
      <c r="C107" s="60" t="s">
        <v>460</v>
      </c>
      <c r="D107" s="61" t="str">
        <f>'дод 10'!C63</f>
        <v xml:space="preserve"> Спеціалізована стаціонарна медична допомога населенню</v>
      </c>
      <c r="E107" s="122">
        <f t="shared" si="41"/>
        <v>0</v>
      </c>
      <c r="F107" s="122"/>
      <c r="G107" s="136"/>
      <c r="H107" s="136"/>
      <c r="I107" s="136"/>
      <c r="J107" s="122">
        <f t="shared" si="43"/>
        <v>0</v>
      </c>
      <c r="K107" s="122"/>
      <c r="L107" s="122"/>
      <c r="M107" s="122"/>
      <c r="N107" s="122"/>
      <c r="O107" s="122"/>
      <c r="P107" s="122">
        <f t="shared" si="42"/>
        <v>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</row>
    <row r="108" spans="1:528" s="22" customFormat="1" ht="36.75" customHeight="1" x14ac:dyDescent="0.25">
      <c r="A108" s="60" t="s">
        <v>181</v>
      </c>
      <c r="B108" s="112" t="str">
        <f>'дод 10'!A64</f>
        <v>2030</v>
      </c>
      <c r="C108" s="112" t="str">
        <f>'дод 10'!B64</f>
        <v>0733</v>
      </c>
      <c r="D108" s="61" t="s">
        <v>479</v>
      </c>
      <c r="E108" s="122">
        <f t="shared" si="41"/>
        <v>3317600</v>
      </c>
      <c r="F108" s="122">
        <v>3317600</v>
      </c>
      <c r="G108" s="138"/>
      <c r="H108" s="138"/>
      <c r="I108" s="136"/>
      <c r="J108" s="122">
        <f t="shared" si="43"/>
        <v>5100000</v>
      </c>
      <c r="K108" s="122">
        <v>5100000</v>
      </c>
      <c r="L108" s="122"/>
      <c r="M108" s="122"/>
      <c r="N108" s="122"/>
      <c r="O108" s="122">
        <v>5100000</v>
      </c>
      <c r="P108" s="122">
        <f t="shared" si="42"/>
        <v>8417600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  <c r="TH108" s="23"/>
    </row>
    <row r="109" spans="1:528" s="24" customFormat="1" ht="30" hidden="1" customHeight="1" x14ac:dyDescent="0.25">
      <c r="A109" s="89"/>
      <c r="B109" s="134"/>
      <c r="C109" s="134"/>
      <c r="D109" s="92" t="s">
        <v>399</v>
      </c>
      <c r="E109" s="124">
        <f t="shared" si="41"/>
        <v>0</v>
      </c>
      <c r="F109" s="124"/>
      <c r="G109" s="137"/>
      <c r="H109" s="137"/>
      <c r="I109" s="137"/>
      <c r="J109" s="124"/>
      <c r="K109" s="124"/>
      <c r="L109" s="124"/>
      <c r="M109" s="124"/>
      <c r="N109" s="124"/>
      <c r="O109" s="124"/>
      <c r="P109" s="124">
        <f t="shared" si="42"/>
        <v>0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</row>
    <row r="110" spans="1:528" s="22" customFormat="1" ht="24" customHeight="1" x14ac:dyDescent="0.25">
      <c r="A110" s="60" t="s">
        <v>180</v>
      </c>
      <c r="B110" s="112" t="str">
        <f>'дод 10'!A66</f>
        <v>2100</v>
      </c>
      <c r="C110" s="112" t="str">
        <f>'дод 10'!B66</f>
        <v>0722</v>
      </c>
      <c r="D110" s="61" t="str">
        <f>'дод 10'!C66</f>
        <v>Стоматологічна допомога населенню</v>
      </c>
      <c r="E110" s="122">
        <f t="shared" si="41"/>
        <v>7602100</v>
      </c>
      <c r="F110" s="122">
        <v>7602100</v>
      </c>
      <c r="G110" s="138"/>
      <c r="H110" s="138"/>
      <c r="I110" s="136"/>
      <c r="J110" s="122">
        <f t="shared" si="43"/>
        <v>0</v>
      </c>
      <c r="K110" s="122"/>
      <c r="L110" s="122"/>
      <c r="M110" s="122"/>
      <c r="N110" s="122"/>
      <c r="O110" s="122"/>
      <c r="P110" s="122">
        <f t="shared" si="42"/>
        <v>7602100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</row>
    <row r="111" spans="1:528" s="24" customFormat="1" ht="30" hidden="1" customHeight="1" x14ac:dyDescent="0.25">
      <c r="A111" s="89"/>
      <c r="B111" s="134"/>
      <c r="C111" s="134"/>
      <c r="D111" s="92" t="s">
        <v>399</v>
      </c>
      <c r="E111" s="124">
        <f t="shared" si="41"/>
        <v>0</v>
      </c>
      <c r="F111" s="124"/>
      <c r="G111" s="137"/>
      <c r="H111" s="137"/>
      <c r="I111" s="137"/>
      <c r="J111" s="124">
        <f t="shared" si="43"/>
        <v>0</v>
      </c>
      <c r="K111" s="124"/>
      <c r="L111" s="124"/>
      <c r="M111" s="124"/>
      <c r="N111" s="124"/>
      <c r="O111" s="124"/>
      <c r="P111" s="124">
        <f t="shared" si="42"/>
        <v>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</row>
    <row r="112" spans="1:528" s="22" customFormat="1" ht="48" customHeight="1" x14ac:dyDescent="0.25">
      <c r="A112" s="60" t="s">
        <v>179</v>
      </c>
      <c r="B112" s="112" t="str">
        <f>'дод 10'!A68</f>
        <v>2111</v>
      </c>
      <c r="C112" s="112" t="str">
        <f>'дод 10'!B68</f>
        <v>0726</v>
      </c>
      <c r="D112" s="61" t="str">
        <f>'дод 10'!C68</f>
        <v>Первинна медична допомога населенню, що надається центрами первинної медичної (медико-санітарної) допомоги</v>
      </c>
      <c r="E112" s="122">
        <f t="shared" si="41"/>
        <v>2716000</v>
      </c>
      <c r="F112" s="122">
        <v>2716000</v>
      </c>
      <c r="G112" s="136"/>
      <c r="H112" s="138"/>
      <c r="I112" s="136"/>
      <c r="J112" s="122">
        <f t="shared" si="43"/>
        <v>0</v>
      </c>
      <c r="K112" s="122"/>
      <c r="L112" s="122"/>
      <c r="M112" s="122"/>
      <c r="N112" s="122"/>
      <c r="O112" s="122"/>
      <c r="P112" s="122">
        <f t="shared" si="42"/>
        <v>2716000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  <c r="TF112" s="23"/>
      <c r="TG112" s="23"/>
      <c r="TH112" s="23"/>
    </row>
    <row r="113" spans="1:528" s="24" customFormat="1" ht="60" hidden="1" customHeight="1" x14ac:dyDescent="0.25">
      <c r="A113" s="89"/>
      <c r="B113" s="134"/>
      <c r="C113" s="134"/>
      <c r="D113" s="90" t="s">
        <v>401</v>
      </c>
      <c r="E113" s="124">
        <f t="shared" si="41"/>
        <v>0</v>
      </c>
      <c r="F113" s="124"/>
      <c r="G113" s="137"/>
      <c r="H113" s="137"/>
      <c r="I113" s="137"/>
      <c r="J113" s="124">
        <f t="shared" si="43"/>
        <v>0</v>
      </c>
      <c r="K113" s="124"/>
      <c r="L113" s="124"/>
      <c r="M113" s="124"/>
      <c r="N113" s="124"/>
      <c r="O113" s="124"/>
      <c r="P113" s="124">
        <f t="shared" si="42"/>
        <v>0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</row>
    <row r="114" spans="1:528" s="22" customFormat="1" ht="32.25" hidden="1" customHeight="1" x14ac:dyDescent="0.25">
      <c r="A114" s="60" t="s">
        <v>178</v>
      </c>
      <c r="B114" s="112">
        <f>'дод 10'!A70</f>
        <v>2144</v>
      </c>
      <c r="C114" s="112" t="str">
        <f>'дод 10'!B70</f>
        <v>0763</v>
      </c>
      <c r="D114" s="139" t="str">
        <f>'дод 10'!C70</f>
        <v>Централізовані заходи з лікування хворих на цукровий та нецукровий діабет, у т.ч. за рахунок:</v>
      </c>
      <c r="E114" s="122">
        <f t="shared" si="41"/>
        <v>0</v>
      </c>
      <c r="F114" s="122"/>
      <c r="G114" s="136"/>
      <c r="H114" s="136"/>
      <c r="I114" s="136"/>
      <c r="J114" s="122">
        <f t="shared" si="43"/>
        <v>0</v>
      </c>
      <c r="K114" s="122"/>
      <c r="L114" s="122"/>
      <c r="M114" s="122"/>
      <c r="N114" s="122"/>
      <c r="O114" s="122"/>
      <c r="P114" s="122">
        <f t="shared" si="42"/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  <c r="TF114" s="23"/>
      <c r="TG114" s="23"/>
      <c r="TH114" s="23"/>
    </row>
    <row r="115" spans="1:528" s="24" customFormat="1" ht="45" hidden="1" customHeight="1" x14ac:dyDescent="0.25">
      <c r="A115" s="89"/>
      <c r="B115" s="134"/>
      <c r="C115" s="134"/>
      <c r="D115" s="140" t="s">
        <v>400</v>
      </c>
      <c r="E115" s="124">
        <f t="shared" si="41"/>
        <v>0</v>
      </c>
      <c r="F115" s="124"/>
      <c r="G115" s="124"/>
      <c r="H115" s="124"/>
      <c r="I115" s="124"/>
      <c r="J115" s="124">
        <f t="shared" si="43"/>
        <v>0</v>
      </c>
      <c r="K115" s="124"/>
      <c r="L115" s="124"/>
      <c r="M115" s="124"/>
      <c r="N115" s="124"/>
      <c r="O115" s="124"/>
      <c r="P115" s="124">
        <f t="shared" si="42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</row>
    <row r="116" spans="1:528" s="24" customFormat="1" ht="60" hidden="1" customHeight="1" x14ac:dyDescent="0.25">
      <c r="A116" s="89"/>
      <c r="B116" s="134"/>
      <c r="C116" s="134"/>
      <c r="D116" s="140" t="s">
        <v>401</v>
      </c>
      <c r="E116" s="124">
        <f t="shared" si="41"/>
        <v>0</v>
      </c>
      <c r="F116" s="124"/>
      <c r="G116" s="137"/>
      <c r="H116" s="137"/>
      <c r="I116" s="137"/>
      <c r="J116" s="124">
        <f t="shared" si="43"/>
        <v>0</v>
      </c>
      <c r="K116" s="124"/>
      <c r="L116" s="124"/>
      <c r="M116" s="124"/>
      <c r="N116" s="124"/>
      <c r="O116" s="124"/>
      <c r="P116" s="124">
        <f t="shared" si="42"/>
        <v>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  <c r="TH116" s="30"/>
    </row>
    <row r="117" spans="1:528" s="22" customFormat="1" ht="30" customHeight="1" x14ac:dyDescent="0.25">
      <c r="A117" s="60" t="s">
        <v>332</v>
      </c>
      <c r="B117" s="42" t="str">
        <f>'дод 10'!A73</f>
        <v>2151</v>
      </c>
      <c r="C117" s="42" t="str">
        <f>'дод 10'!B73</f>
        <v>0763</v>
      </c>
      <c r="D117" s="61" t="str">
        <f>'дод 10'!C73</f>
        <v>Забезпечення діяльності інших закладів у сфері охорони здоров’я</v>
      </c>
      <c r="E117" s="122">
        <f t="shared" si="41"/>
        <v>3049300</v>
      </c>
      <c r="F117" s="122">
        <v>3049300</v>
      </c>
      <c r="G117" s="138">
        <v>2387600</v>
      </c>
      <c r="H117" s="138">
        <v>48700</v>
      </c>
      <c r="I117" s="136"/>
      <c r="J117" s="122">
        <f t="shared" si="43"/>
        <v>0</v>
      </c>
      <c r="K117" s="122"/>
      <c r="L117" s="122"/>
      <c r="M117" s="122"/>
      <c r="N117" s="122"/>
      <c r="O117" s="122"/>
      <c r="P117" s="122">
        <f t="shared" si="42"/>
        <v>3049300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  <c r="SQ117" s="23"/>
      <c r="SR117" s="23"/>
      <c r="SS117" s="23"/>
      <c r="ST117" s="23"/>
      <c r="SU117" s="23"/>
      <c r="SV117" s="23"/>
      <c r="SW117" s="23"/>
      <c r="SX117" s="23"/>
      <c r="SY117" s="23"/>
      <c r="SZ117" s="23"/>
      <c r="TA117" s="23"/>
      <c r="TB117" s="23"/>
      <c r="TC117" s="23"/>
      <c r="TD117" s="23"/>
      <c r="TE117" s="23"/>
      <c r="TF117" s="23"/>
      <c r="TG117" s="23"/>
      <c r="TH117" s="23"/>
    </row>
    <row r="118" spans="1:528" s="22" customFormat="1" ht="24.75" customHeight="1" x14ac:dyDescent="0.25">
      <c r="A118" s="60" t="s">
        <v>333</v>
      </c>
      <c r="B118" s="42" t="str">
        <f>'дод 10'!A74</f>
        <v>2152</v>
      </c>
      <c r="C118" s="42" t="str">
        <f>'дод 10'!B74</f>
        <v>0763</v>
      </c>
      <c r="D118" s="36" t="str">
        <f>'дод 10'!C74</f>
        <v>Інші програми та заходи у сфері охорони здоров’я</v>
      </c>
      <c r="E118" s="122">
        <f>F118+I118</f>
        <v>22283800</v>
      </c>
      <c r="F118" s="122">
        <v>22283800</v>
      </c>
      <c r="G118" s="122"/>
      <c r="H118" s="122"/>
      <c r="I118" s="122"/>
      <c r="J118" s="122">
        <f t="shared" si="43"/>
        <v>19737500</v>
      </c>
      <c r="K118" s="122">
        <v>19737500</v>
      </c>
      <c r="L118" s="122"/>
      <c r="M118" s="122"/>
      <c r="N118" s="122"/>
      <c r="O118" s="122">
        <v>19737500</v>
      </c>
      <c r="P118" s="122">
        <f t="shared" si="42"/>
        <v>42021300</v>
      </c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  <c r="TH118" s="23"/>
    </row>
    <row r="119" spans="1:528" s="22" customFormat="1" ht="24.75" customHeight="1" x14ac:dyDescent="0.25">
      <c r="A119" s="60" t="s">
        <v>425</v>
      </c>
      <c r="B119" s="42">
        <v>7322</v>
      </c>
      <c r="C119" s="126" t="s">
        <v>114</v>
      </c>
      <c r="D119" s="36" t="s">
        <v>287</v>
      </c>
      <c r="E119" s="122">
        <f>F119+I119</f>
        <v>0</v>
      </c>
      <c r="F119" s="122"/>
      <c r="G119" s="122"/>
      <c r="H119" s="122"/>
      <c r="I119" s="122"/>
      <c r="J119" s="122">
        <f t="shared" si="43"/>
        <v>20000000</v>
      </c>
      <c r="K119" s="122">
        <v>20000000</v>
      </c>
      <c r="L119" s="122"/>
      <c r="M119" s="122"/>
      <c r="N119" s="122"/>
      <c r="O119" s="122">
        <v>20000000</v>
      </c>
      <c r="P119" s="122">
        <f t="shared" si="42"/>
        <v>20000000</v>
      </c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  <c r="SQ119" s="23"/>
      <c r="SR119" s="23"/>
      <c r="SS119" s="23"/>
      <c r="ST119" s="23"/>
      <c r="SU119" s="23"/>
      <c r="SV119" s="23"/>
      <c r="SW119" s="23"/>
      <c r="SX119" s="23"/>
      <c r="SY119" s="23"/>
      <c r="SZ119" s="23"/>
      <c r="TA119" s="23"/>
      <c r="TB119" s="23"/>
      <c r="TC119" s="23"/>
      <c r="TD119" s="23"/>
      <c r="TE119" s="23"/>
      <c r="TF119" s="23"/>
      <c r="TG119" s="23"/>
      <c r="TH119" s="23"/>
    </row>
    <row r="120" spans="1:528" s="22" customFormat="1" ht="44.25" hidden="1" customHeight="1" x14ac:dyDescent="0.25">
      <c r="A120" s="60" t="s">
        <v>382</v>
      </c>
      <c r="B120" s="42">
        <f>'дод 10'!A153</f>
        <v>7361</v>
      </c>
      <c r="C120" s="42" t="str">
        <f>'дод 10'!B153</f>
        <v>0490</v>
      </c>
      <c r="D120" s="36" t="str">
        <f>'дод 10'!C153</f>
        <v>Співфінансування інвестиційних проектів, що реалізуються за рахунок коштів державного фонду регіонального розвитку</v>
      </c>
      <c r="E120" s="122">
        <f t="shared" si="41"/>
        <v>0</v>
      </c>
      <c r="F120" s="122"/>
      <c r="G120" s="122"/>
      <c r="H120" s="122"/>
      <c r="I120" s="122"/>
      <c r="J120" s="122">
        <f t="shared" si="43"/>
        <v>0</v>
      </c>
      <c r="K120" s="122"/>
      <c r="L120" s="122"/>
      <c r="M120" s="122"/>
      <c r="N120" s="122"/>
      <c r="O120" s="122"/>
      <c r="P120" s="122">
        <f t="shared" si="42"/>
        <v>0</v>
      </c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F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N120" s="23"/>
      <c r="MO120" s="23"/>
      <c r="MP120" s="23"/>
      <c r="MQ120" s="23"/>
      <c r="MR120" s="23"/>
      <c r="MS120" s="23"/>
      <c r="MT120" s="23"/>
      <c r="MU120" s="23"/>
      <c r="MV120" s="23"/>
      <c r="MW120" s="23"/>
      <c r="MX120" s="23"/>
      <c r="MY120" s="23"/>
      <c r="MZ120" s="23"/>
      <c r="NA120" s="23"/>
      <c r="NB120" s="23"/>
      <c r="NC120" s="23"/>
      <c r="ND120" s="23"/>
      <c r="NE120" s="23"/>
      <c r="NF120" s="23"/>
      <c r="NG120" s="23"/>
      <c r="NH120" s="23"/>
      <c r="NI120" s="23"/>
      <c r="NJ120" s="23"/>
      <c r="NK120" s="23"/>
      <c r="NL120" s="23"/>
      <c r="NM120" s="23"/>
      <c r="NN120" s="23"/>
      <c r="NO120" s="23"/>
      <c r="NP120" s="23"/>
      <c r="NQ120" s="23"/>
      <c r="NR120" s="23"/>
      <c r="NS120" s="23"/>
      <c r="NT120" s="23"/>
      <c r="NU120" s="23"/>
      <c r="NV120" s="23"/>
      <c r="NW120" s="23"/>
      <c r="NX120" s="23"/>
      <c r="NY120" s="23"/>
      <c r="NZ120" s="23"/>
      <c r="OA120" s="23"/>
      <c r="OB120" s="23"/>
      <c r="OC120" s="23"/>
      <c r="OD120" s="23"/>
      <c r="OE120" s="23"/>
      <c r="OF120" s="23"/>
      <c r="OG120" s="23"/>
      <c r="OH120" s="23"/>
      <c r="OI120" s="23"/>
      <c r="OJ120" s="23"/>
      <c r="OK120" s="23"/>
      <c r="OL120" s="23"/>
      <c r="OM120" s="23"/>
      <c r="ON120" s="23"/>
      <c r="OO120" s="23"/>
      <c r="OP120" s="23"/>
      <c r="OQ120" s="23"/>
      <c r="OR120" s="23"/>
      <c r="OS120" s="23"/>
      <c r="OT120" s="23"/>
      <c r="OU120" s="23"/>
      <c r="OV120" s="23"/>
      <c r="OW120" s="23"/>
      <c r="OX120" s="23"/>
      <c r="OY120" s="23"/>
      <c r="OZ120" s="23"/>
      <c r="PA120" s="23"/>
      <c r="PB120" s="23"/>
      <c r="PC120" s="23"/>
      <c r="PD120" s="23"/>
      <c r="PE120" s="23"/>
      <c r="PF120" s="23"/>
      <c r="PG120" s="23"/>
      <c r="PH120" s="23"/>
      <c r="PI120" s="23"/>
      <c r="PJ120" s="23"/>
      <c r="PK120" s="23"/>
      <c r="PL120" s="23"/>
      <c r="PM120" s="23"/>
      <c r="PN120" s="23"/>
      <c r="PO120" s="23"/>
      <c r="PP120" s="23"/>
      <c r="PQ120" s="23"/>
      <c r="PR120" s="23"/>
      <c r="PS120" s="23"/>
      <c r="PT120" s="23"/>
      <c r="PU120" s="23"/>
      <c r="PV120" s="23"/>
      <c r="PW120" s="23"/>
      <c r="PX120" s="23"/>
      <c r="PY120" s="23"/>
      <c r="PZ120" s="23"/>
      <c r="QA120" s="23"/>
      <c r="QB120" s="23"/>
      <c r="QC120" s="23"/>
      <c r="QD120" s="23"/>
      <c r="QE120" s="23"/>
      <c r="QF120" s="23"/>
      <c r="QG120" s="23"/>
      <c r="QH120" s="23"/>
      <c r="QI120" s="23"/>
      <c r="QJ120" s="23"/>
      <c r="QK120" s="23"/>
      <c r="QL120" s="23"/>
      <c r="QM120" s="23"/>
      <c r="QN120" s="23"/>
      <c r="QO120" s="23"/>
      <c r="QP120" s="23"/>
      <c r="QQ120" s="23"/>
      <c r="QR120" s="23"/>
      <c r="QS120" s="23"/>
      <c r="QT120" s="23"/>
      <c r="QU120" s="23"/>
      <c r="QV120" s="23"/>
      <c r="QW120" s="23"/>
      <c r="QX120" s="23"/>
      <c r="QY120" s="23"/>
      <c r="QZ120" s="23"/>
      <c r="RA120" s="23"/>
      <c r="RB120" s="23"/>
      <c r="RC120" s="23"/>
      <c r="RD120" s="23"/>
      <c r="RE120" s="23"/>
      <c r="RF120" s="23"/>
      <c r="RG120" s="23"/>
      <c r="RH120" s="23"/>
      <c r="RI120" s="23"/>
      <c r="RJ120" s="23"/>
      <c r="RK120" s="23"/>
      <c r="RL120" s="23"/>
      <c r="RM120" s="23"/>
      <c r="RN120" s="23"/>
      <c r="RO120" s="23"/>
      <c r="RP120" s="23"/>
      <c r="RQ120" s="23"/>
      <c r="RR120" s="23"/>
      <c r="RS120" s="23"/>
      <c r="RT120" s="23"/>
      <c r="RU120" s="23"/>
      <c r="RV120" s="23"/>
      <c r="RW120" s="23"/>
      <c r="RX120" s="23"/>
      <c r="RY120" s="23"/>
      <c r="RZ120" s="23"/>
      <c r="SA120" s="23"/>
      <c r="SB120" s="23"/>
      <c r="SC120" s="23"/>
      <c r="SD120" s="23"/>
      <c r="SE120" s="23"/>
      <c r="SF120" s="23"/>
      <c r="SG120" s="23"/>
      <c r="SH120" s="23"/>
      <c r="SI120" s="23"/>
      <c r="SJ120" s="23"/>
      <c r="SK120" s="23"/>
      <c r="SL120" s="23"/>
      <c r="SM120" s="23"/>
      <c r="SN120" s="23"/>
      <c r="SO120" s="23"/>
      <c r="SP120" s="23"/>
      <c r="SQ120" s="23"/>
      <c r="SR120" s="23"/>
      <c r="SS120" s="23"/>
      <c r="ST120" s="23"/>
      <c r="SU120" s="23"/>
      <c r="SV120" s="23"/>
      <c r="SW120" s="23"/>
      <c r="SX120" s="23"/>
      <c r="SY120" s="23"/>
      <c r="SZ120" s="23"/>
      <c r="TA120" s="23"/>
      <c r="TB120" s="23"/>
      <c r="TC120" s="23"/>
      <c r="TD120" s="23"/>
      <c r="TE120" s="23"/>
      <c r="TF120" s="23"/>
      <c r="TG120" s="23"/>
      <c r="TH120" s="23"/>
    </row>
    <row r="121" spans="1:528" s="22" customFormat="1" ht="48" hidden="1" customHeight="1" x14ac:dyDescent="0.25">
      <c r="A121" s="60" t="s">
        <v>433</v>
      </c>
      <c r="B121" s="42">
        <v>7363</v>
      </c>
      <c r="C121" s="126" t="s">
        <v>84</v>
      </c>
      <c r="D121" s="61" t="s">
        <v>407</v>
      </c>
      <c r="E121" s="122">
        <f t="shared" si="41"/>
        <v>0</v>
      </c>
      <c r="F121" s="122"/>
      <c r="G121" s="122"/>
      <c r="H121" s="122"/>
      <c r="I121" s="122"/>
      <c r="J121" s="122">
        <f t="shared" si="43"/>
        <v>0</v>
      </c>
      <c r="K121" s="122"/>
      <c r="L121" s="122"/>
      <c r="M121" s="122"/>
      <c r="N121" s="122"/>
      <c r="O121" s="122"/>
      <c r="P121" s="122">
        <f t="shared" si="42"/>
        <v>0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  <c r="TH121" s="23"/>
    </row>
    <row r="122" spans="1:528" s="22" customFormat="1" ht="44.25" hidden="1" customHeight="1" x14ac:dyDescent="0.25">
      <c r="A122" s="60"/>
      <c r="B122" s="42"/>
      <c r="C122" s="42"/>
      <c r="D122" s="92" t="s">
        <v>397</v>
      </c>
      <c r="E122" s="124">
        <f t="shared" si="41"/>
        <v>0</v>
      </c>
      <c r="F122" s="124"/>
      <c r="G122" s="124"/>
      <c r="H122" s="124"/>
      <c r="I122" s="124"/>
      <c r="J122" s="124">
        <f t="shared" si="43"/>
        <v>0</v>
      </c>
      <c r="K122" s="124"/>
      <c r="L122" s="124"/>
      <c r="M122" s="124"/>
      <c r="N122" s="124"/>
      <c r="O122" s="124"/>
      <c r="P122" s="124">
        <f t="shared" si="42"/>
        <v>0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</row>
    <row r="123" spans="1:528" s="22" customFormat="1" ht="18.75" customHeight="1" x14ac:dyDescent="0.25">
      <c r="A123" s="60" t="s">
        <v>177</v>
      </c>
      <c r="B123" s="112" t="str">
        <f>'дод 10'!A173</f>
        <v>7640</v>
      </c>
      <c r="C123" s="112" t="str">
        <f>'дод 10'!B173</f>
        <v>0470</v>
      </c>
      <c r="D123" s="61" t="s">
        <v>428</v>
      </c>
      <c r="E123" s="122">
        <f t="shared" si="41"/>
        <v>121500</v>
      </c>
      <c r="F123" s="122">
        <v>121500</v>
      </c>
      <c r="G123" s="122"/>
      <c r="H123" s="122"/>
      <c r="I123" s="122"/>
      <c r="J123" s="122">
        <f t="shared" si="43"/>
        <v>7336970</v>
      </c>
      <c r="K123" s="122">
        <f>8436970-1100000</f>
        <v>7336970</v>
      </c>
      <c r="L123" s="122"/>
      <c r="M123" s="122"/>
      <c r="N123" s="122"/>
      <c r="O123" s="122">
        <f>8436970-1100000</f>
        <v>7336970</v>
      </c>
      <c r="P123" s="122">
        <f t="shared" si="42"/>
        <v>7458470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</row>
    <row r="124" spans="1:528" s="24" customFormat="1" ht="15" customHeight="1" x14ac:dyDescent="0.25">
      <c r="A124" s="89"/>
      <c r="B124" s="134"/>
      <c r="C124" s="134"/>
      <c r="D124" s="90" t="s">
        <v>429</v>
      </c>
      <c r="E124" s="124">
        <f t="shared" si="41"/>
        <v>0</v>
      </c>
      <c r="F124" s="124"/>
      <c r="G124" s="124"/>
      <c r="H124" s="124"/>
      <c r="I124" s="124"/>
      <c r="J124" s="124">
        <f t="shared" si="43"/>
        <v>1471470</v>
      </c>
      <c r="K124" s="124">
        <v>1471470</v>
      </c>
      <c r="L124" s="124"/>
      <c r="M124" s="124"/>
      <c r="N124" s="124"/>
      <c r="O124" s="124">
        <v>1471470</v>
      </c>
      <c r="P124" s="124">
        <f t="shared" si="42"/>
        <v>1471470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</row>
    <row r="125" spans="1:528" s="22" customFormat="1" ht="45" hidden="1" customHeight="1" x14ac:dyDescent="0.25">
      <c r="A125" s="60" t="s">
        <v>370</v>
      </c>
      <c r="B125" s="112">
        <v>7700</v>
      </c>
      <c r="C125" s="60" t="s">
        <v>95</v>
      </c>
      <c r="D125" s="61" t="s">
        <v>371</v>
      </c>
      <c r="E125" s="122">
        <f t="shared" si="41"/>
        <v>0</v>
      </c>
      <c r="F125" s="122"/>
      <c r="G125" s="122"/>
      <c r="H125" s="122"/>
      <c r="I125" s="122"/>
      <c r="J125" s="122">
        <f t="shared" si="43"/>
        <v>0</v>
      </c>
      <c r="K125" s="122"/>
      <c r="L125" s="122"/>
      <c r="M125" s="122"/>
      <c r="N125" s="122"/>
      <c r="O125" s="122">
        <f>630000-630000</f>
        <v>0</v>
      </c>
      <c r="P125" s="122">
        <f t="shared" si="42"/>
        <v>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</row>
    <row r="126" spans="1:528" s="22" customFormat="1" ht="15" hidden="1" customHeight="1" x14ac:dyDescent="0.25">
      <c r="A126" s="60" t="s">
        <v>443</v>
      </c>
      <c r="B126" s="112">
        <v>9770</v>
      </c>
      <c r="C126" s="60" t="s">
        <v>46</v>
      </c>
      <c r="D126" s="61" t="s">
        <v>444</v>
      </c>
      <c r="E126" s="122">
        <f t="shared" si="41"/>
        <v>0</v>
      </c>
      <c r="F126" s="122"/>
      <c r="G126" s="122"/>
      <c r="H126" s="122"/>
      <c r="I126" s="122"/>
      <c r="J126" s="122">
        <f t="shared" si="43"/>
        <v>0</v>
      </c>
      <c r="K126" s="122"/>
      <c r="L126" s="122"/>
      <c r="M126" s="122"/>
      <c r="N126" s="122"/>
      <c r="O126" s="122"/>
      <c r="P126" s="122">
        <f t="shared" si="42"/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F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N126" s="23"/>
      <c r="MO126" s="23"/>
      <c r="MP126" s="23"/>
      <c r="MQ126" s="23"/>
      <c r="MR126" s="23"/>
      <c r="MS126" s="23"/>
      <c r="MT126" s="23"/>
      <c r="MU126" s="23"/>
      <c r="MV126" s="23"/>
      <c r="MW126" s="23"/>
      <c r="MX126" s="23"/>
      <c r="MY126" s="23"/>
      <c r="MZ126" s="23"/>
      <c r="NA126" s="23"/>
      <c r="NB126" s="23"/>
      <c r="NC126" s="23"/>
      <c r="ND126" s="23"/>
      <c r="NE126" s="23"/>
      <c r="NF126" s="23"/>
      <c r="NG126" s="23"/>
      <c r="NH126" s="23"/>
      <c r="NI126" s="23"/>
      <c r="NJ126" s="23"/>
      <c r="NK126" s="23"/>
      <c r="NL126" s="23"/>
      <c r="NM126" s="23"/>
      <c r="NN126" s="23"/>
      <c r="NO126" s="23"/>
      <c r="NP126" s="23"/>
      <c r="NQ126" s="23"/>
      <c r="NR126" s="23"/>
      <c r="NS126" s="23"/>
      <c r="NT126" s="23"/>
      <c r="NU126" s="23"/>
      <c r="NV126" s="23"/>
      <c r="NW126" s="23"/>
      <c r="NX126" s="23"/>
      <c r="NY126" s="23"/>
      <c r="NZ126" s="23"/>
      <c r="OA126" s="23"/>
      <c r="OB126" s="23"/>
      <c r="OC126" s="23"/>
      <c r="OD126" s="23"/>
      <c r="OE126" s="23"/>
      <c r="OF126" s="23"/>
      <c r="OG126" s="23"/>
      <c r="OH126" s="23"/>
      <c r="OI126" s="23"/>
      <c r="OJ126" s="23"/>
      <c r="OK126" s="23"/>
      <c r="OL126" s="23"/>
      <c r="OM126" s="23"/>
      <c r="ON126" s="23"/>
      <c r="OO126" s="23"/>
      <c r="OP126" s="23"/>
      <c r="OQ126" s="23"/>
      <c r="OR126" s="23"/>
      <c r="OS126" s="23"/>
      <c r="OT126" s="23"/>
      <c r="OU126" s="23"/>
      <c r="OV126" s="23"/>
      <c r="OW126" s="23"/>
      <c r="OX126" s="23"/>
      <c r="OY126" s="23"/>
      <c r="OZ126" s="23"/>
      <c r="PA126" s="23"/>
      <c r="PB126" s="23"/>
      <c r="PC126" s="23"/>
      <c r="PD126" s="23"/>
      <c r="PE126" s="23"/>
      <c r="PF126" s="23"/>
      <c r="PG126" s="23"/>
      <c r="PH126" s="23"/>
      <c r="PI126" s="23"/>
      <c r="PJ126" s="23"/>
      <c r="PK126" s="23"/>
      <c r="PL126" s="23"/>
      <c r="PM126" s="23"/>
      <c r="PN126" s="23"/>
      <c r="PO126" s="23"/>
      <c r="PP126" s="23"/>
      <c r="PQ126" s="23"/>
      <c r="PR126" s="23"/>
      <c r="PS126" s="23"/>
      <c r="PT126" s="23"/>
      <c r="PU126" s="23"/>
      <c r="PV126" s="23"/>
      <c r="PW126" s="23"/>
      <c r="PX126" s="23"/>
      <c r="PY126" s="23"/>
      <c r="PZ126" s="23"/>
      <c r="QA126" s="23"/>
      <c r="QB126" s="23"/>
      <c r="QC126" s="23"/>
      <c r="QD126" s="23"/>
      <c r="QE126" s="23"/>
      <c r="QF126" s="23"/>
      <c r="QG126" s="23"/>
      <c r="QH126" s="23"/>
      <c r="QI126" s="23"/>
      <c r="QJ126" s="23"/>
      <c r="QK126" s="23"/>
      <c r="QL126" s="23"/>
      <c r="QM126" s="23"/>
      <c r="QN126" s="23"/>
      <c r="QO126" s="23"/>
      <c r="QP126" s="23"/>
      <c r="QQ126" s="23"/>
      <c r="QR126" s="23"/>
      <c r="QS126" s="23"/>
      <c r="QT126" s="23"/>
      <c r="QU126" s="23"/>
      <c r="QV126" s="23"/>
      <c r="QW126" s="23"/>
      <c r="QX126" s="23"/>
      <c r="QY126" s="23"/>
      <c r="QZ126" s="23"/>
      <c r="RA126" s="23"/>
      <c r="RB126" s="23"/>
      <c r="RC126" s="23"/>
      <c r="RD126" s="23"/>
      <c r="RE126" s="23"/>
      <c r="RF126" s="23"/>
      <c r="RG126" s="23"/>
      <c r="RH126" s="23"/>
      <c r="RI126" s="23"/>
      <c r="RJ126" s="23"/>
      <c r="RK126" s="23"/>
      <c r="RL126" s="23"/>
      <c r="RM126" s="23"/>
      <c r="RN126" s="23"/>
      <c r="RO126" s="23"/>
      <c r="RP126" s="23"/>
      <c r="RQ126" s="23"/>
      <c r="RR126" s="23"/>
      <c r="RS126" s="23"/>
      <c r="RT126" s="23"/>
      <c r="RU126" s="23"/>
      <c r="RV126" s="23"/>
      <c r="RW126" s="23"/>
      <c r="RX126" s="23"/>
      <c r="RY126" s="23"/>
      <c r="RZ126" s="23"/>
      <c r="SA126" s="23"/>
      <c r="SB126" s="23"/>
      <c r="SC126" s="23"/>
      <c r="SD126" s="23"/>
      <c r="SE126" s="23"/>
      <c r="SF126" s="23"/>
      <c r="SG126" s="23"/>
      <c r="SH126" s="23"/>
      <c r="SI126" s="23"/>
      <c r="SJ126" s="23"/>
      <c r="SK126" s="23"/>
      <c r="SL126" s="23"/>
      <c r="SM126" s="23"/>
      <c r="SN126" s="23"/>
      <c r="SO126" s="23"/>
      <c r="SP126" s="23"/>
      <c r="SQ126" s="23"/>
      <c r="SR126" s="23"/>
      <c r="SS126" s="23"/>
      <c r="ST126" s="23"/>
      <c r="SU126" s="23"/>
      <c r="SV126" s="23"/>
      <c r="SW126" s="23"/>
      <c r="SX126" s="23"/>
      <c r="SY126" s="23"/>
      <c r="SZ126" s="23"/>
      <c r="TA126" s="23"/>
      <c r="TB126" s="23"/>
      <c r="TC126" s="23"/>
      <c r="TD126" s="23"/>
      <c r="TE126" s="23"/>
      <c r="TF126" s="23"/>
      <c r="TG126" s="23"/>
      <c r="TH126" s="23"/>
    </row>
    <row r="127" spans="1:528" s="27" customFormat="1" ht="36" customHeight="1" x14ac:dyDescent="0.25">
      <c r="A127" s="133" t="s">
        <v>182</v>
      </c>
      <c r="B127" s="135"/>
      <c r="C127" s="135"/>
      <c r="D127" s="130" t="s">
        <v>39</v>
      </c>
      <c r="E127" s="118">
        <f>E128</f>
        <v>186021567</v>
      </c>
      <c r="F127" s="118">
        <f t="shared" ref="F127:J127" si="44">F128</f>
        <v>186021567</v>
      </c>
      <c r="G127" s="118">
        <f t="shared" si="44"/>
        <v>60937100</v>
      </c>
      <c r="H127" s="118">
        <f t="shared" si="44"/>
        <v>1303350</v>
      </c>
      <c r="I127" s="118">
        <f t="shared" si="44"/>
        <v>0</v>
      </c>
      <c r="J127" s="118">
        <f t="shared" si="44"/>
        <v>969200</v>
      </c>
      <c r="K127" s="118">
        <f t="shared" ref="K127" si="45">K128</f>
        <v>873000</v>
      </c>
      <c r="L127" s="118">
        <f t="shared" ref="L127" si="46">L128</f>
        <v>96200</v>
      </c>
      <c r="M127" s="118">
        <f t="shared" ref="M127" si="47">M128</f>
        <v>75000</v>
      </c>
      <c r="N127" s="118">
        <f t="shared" ref="N127" si="48">N128</f>
        <v>0</v>
      </c>
      <c r="O127" s="118">
        <f t="shared" ref="O127:P127" si="49">O128</f>
        <v>873000</v>
      </c>
      <c r="P127" s="118">
        <f t="shared" si="49"/>
        <v>186990767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  <c r="TH127" s="32"/>
    </row>
    <row r="128" spans="1:528" s="34" customFormat="1" ht="32.25" customHeight="1" x14ac:dyDescent="0.25">
      <c r="A128" s="119" t="s">
        <v>183</v>
      </c>
      <c r="B128" s="132"/>
      <c r="C128" s="132"/>
      <c r="D128" s="82" t="s">
        <v>403</v>
      </c>
      <c r="E128" s="121">
        <f>E132+E133+E134+E135+E137+E138+E139+E141+E143+E144+E145+E147+E149+E150+E151+E152+E153+E154+E156+E158+E159+E161+E162</f>
        <v>186021567</v>
      </c>
      <c r="F128" s="121">
        <f t="shared" ref="F128:P128" si="50">F132+F133+F134+F135+F137+F138+F139+F141+F143+F144+F145+F147+F149+F150+F151+F152+F153+F154+F156+F158+F159+F161+F162</f>
        <v>186021567</v>
      </c>
      <c r="G128" s="121">
        <f t="shared" si="50"/>
        <v>60937100</v>
      </c>
      <c r="H128" s="121">
        <f t="shared" si="50"/>
        <v>1303350</v>
      </c>
      <c r="I128" s="121">
        <f t="shared" si="50"/>
        <v>0</v>
      </c>
      <c r="J128" s="121">
        <f t="shared" si="50"/>
        <v>969200</v>
      </c>
      <c r="K128" s="121">
        <f>K132+K133+K134+K135+K137+K138+K139+K141+K143+K144+K145+K147+K149+K150+K151+K152+K153+K154+K156+K158+K159+K161+K162</f>
        <v>873000</v>
      </c>
      <c r="L128" s="121">
        <f t="shared" si="50"/>
        <v>96200</v>
      </c>
      <c r="M128" s="121">
        <f t="shared" si="50"/>
        <v>75000</v>
      </c>
      <c r="N128" s="121">
        <f t="shared" si="50"/>
        <v>0</v>
      </c>
      <c r="O128" s="121">
        <f t="shared" si="50"/>
        <v>873000</v>
      </c>
      <c r="P128" s="121">
        <f t="shared" si="50"/>
        <v>186990767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</row>
    <row r="129" spans="1:528" s="34" customFormat="1" ht="275.25" hidden="1" customHeight="1" x14ac:dyDescent="0.25">
      <c r="A129" s="119"/>
      <c r="B129" s="132"/>
      <c r="C129" s="132"/>
      <c r="D129" s="82" t="str">
        <f>'дод 10'!C76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29" s="121">
        <f>E155</f>
        <v>0</v>
      </c>
      <c r="F129" s="121">
        <f>L155</f>
        <v>0</v>
      </c>
      <c r="G129" s="121">
        <f t="shared" ref="G129:P129" si="51">G155</f>
        <v>0</v>
      </c>
      <c r="H129" s="121">
        <f t="shared" si="51"/>
        <v>0</v>
      </c>
      <c r="I129" s="121">
        <f t="shared" si="51"/>
        <v>0</v>
      </c>
      <c r="J129" s="121">
        <f t="shared" si="51"/>
        <v>0</v>
      </c>
      <c r="K129" s="121">
        <f t="shared" si="51"/>
        <v>0</v>
      </c>
      <c r="L129" s="121">
        <f t="shared" si="51"/>
        <v>0</v>
      </c>
      <c r="M129" s="121">
        <f t="shared" si="51"/>
        <v>0</v>
      </c>
      <c r="N129" s="121">
        <f t="shared" si="51"/>
        <v>0</v>
      </c>
      <c r="O129" s="121">
        <f t="shared" si="51"/>
        <v>0</v>
      </c>
      <c r="P129" s="121">
        <f t="shared" si="51"/>
        <v>0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</row>
    <row r="130" spans="1:528" s="34" customFormat="1" ht="255" hidden="1" customHeight="1" x14ac:dyDescent="0.25">
      <c r="A130" s="119"/>
      <c r="B130" s="132"/>
      <c r="C130" s="132"/>
      <c r="D130" s="82" t="str">
        <f>'дод 10'!C77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0" s="121">
        <f>E157</f>
        <v>0</v>
      </c>
      <c r="F130" s="121">
        <f t="shared" ref="F130:P130" si="52">F157</f>
        <v>0</v>
      </c>
      <c r="G130" s="121">
        <f t="shared" si="52"/>
        <v>0</v>
      </c>
      <c r="H130" s="121">
        <f t="shared" si="52"/>
        <v>0</v>
      </c>
      <c r="I130" s="121">
        <f t="shared" si="52"/>
        <v>0</v>
      </c>
      <c r="J130" s="121">
        <f t="shared" si="52"/>
        <v>0</v>
      </c>
      <c r="K130" s="121">
        <f t="shared" si="52"/>
        <v>0</v>
      </c>
      <c r="L130" s="121">
        <f t="shared" si="52"/>
        <v>0</v>
      </c>
      <c r="M130" s="121">
        <f t="shared" si="52"/>
        <v>0</v>
      </c>
      <c r="N130" s="121">
        <f t="shared" si="52"/>
        <v>0</v>
      </c>
      <c r="O130" s="121">
        <f t="shared" si="52"/>
        <v>0</v>
      </c>
      <c r="P130" s="121">
        <f t="shared" si="52"/>
        <v>0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</row>
    <row r="131" spans="1:528" s="34" customFormat="1" ht="15.75" x14ac:dyDescent="0.25">
      <c r="A131" s="119"/>
      <c r="B131" s="132"/>
      <c r="C131" s="132"/>
      <c r="D131" s="82" t="s">
        <v>404</v>
      </c>
      <c r="E131" s="121">
        <f>E136+E140+E142+E146+E148+E160</f>
        <v>1446799</v>
      </c>
      <c r="F131" s="121">
        <f t="shared" ref="F131:P131" si="53">F136+F140+F142+F146+F148+F160</f>
        <v>1446799</v>
      </c>
      <c r="G131" s="121">
        <f t="shared" si="53"/>
        <v>0</v>
      </c>
      <c r="H131" s="121">
        <f t="shared" si="53"/>
        <v>0</v>
      </c>
      <c r="I131" s="121">
        <f t="shared" si="53"/>
        <v>0</v>
      </c>
      <c r="J131" s="121">
        <f t="shared" si="53"/>
        <v>0</v>
      </c>
      <c r="K131" s="121">
        <f t="shared" si="53"/>
        <v>0</v>
      </c>
      <c r="L131" s="121">
        <f t="shared" si="53"/>
        <v>0</v>
      </c>
      <c r="M131" s="121">
        <f t="shared" si="53"/>
        <v>0</v>
      </c>
      <c r="N131" s="121">
        <f t="shared" si="53"/>
        <v>0</v>
      </c>
      <c r="O131" s="121">
        <f t="shared" si="53"/>
        <v>0</v>
      </c>
      <c r="P131" s="121">
        <f t="shared" si="53"/>
        <v>1446799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</row>
    <row r="132" spans="1:528" s="22" customFormat="1" ht="45.75" customHeight="1" x14ac:dyDescent="0.25">
      <c r="A132" s="60" t="s">
        <v>184</v>
      </c>
      <c r="B132" s="112" t="str">
        <f>'дод 10'!A15</f>
        <v>0160</v>
      </c>
      <c r="C132" s="112" t="str">
        <f>'дод 10'!B15</f>
        <v>0111</v>
      </c>
      <c r="D132" s="36" t="s">
        <v>518</v>
      </c>
      <c r="E132" s="122">
        <f t="shared" ref="E132:E162" si="54">F132+I132</f>
        <v>55404100</v>
      </c>
      <c r="F132" s="122">
        <v>55404100</v>
      </c>
      <c r="G132" s="122">
        <v>43270200</v>
      </c>
      <c r="H132" s="122">
        <v>762000</v>
      </c>
      <c r="I132" s="122"/>
      <c r="J132" s="122">
        <f>L132+O132</f>
        <v>68000</v>
      </c>
      <c r="K132" s="122">
        <v>68000</v>
      </c>
      <c r="L132" s="122"/>
      <c r="M132" s="122"/>
      <c r="N132" s="122"/>
      <c r="O132" s="122">
        <v>68000</v>
      </c>
      <c r="P132" s="122">
        <f t="shared" ref="P132:P162" si="55">E132+J132</f>
        <v>55472100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</row>
    <row r="133" spans="1:528" s="23" customFormat="1" ht="36" customHeight="1" x14ac:dyDescent="0.25">
      <c r="A133" s="60" t="s">
        <v>185</v>
      </c>
      <c r="B133" s="112" t="str">
        <f>'дод 10'!A79</f>
        <v>3031</v>
      </c>
      <c r="C133" s="112" t="str">
        <f>'дод 10'!B79</f>
        <v>1030</v>
      </c>
      <c r="D133" s="61" t="str">
        <f>'дод 10'!C79</f>
        <v>Надання інших пільг окремим категоріям громадян відповідно до законодавства</v>
      </c>
      <c r="E133" s="122">
        <f t="shared" si="54"/>
        <v>604900</v>
      </c>
      <c r="F133" s="122">
        <v>604900</v>
      </c>
      <c r="G133" s="122"/>
      <c r="H133" s="122"/>
      <c r="I133" s="122"/>
      <c r="J133" s="122">
        <f t="shared" ref="J133:J157" si="56">L133+O133</f>
        <v>0</v>
      </c>
      <c r="K133" s="122"/>
      <c r="L133" s="122"/>
      <c r="M133" s="122"/>
      <c r="N133" s="122"/>
      <c r="O133" s="122"/>
      <c r="P133" s="122">
        <f t="shared" si="55"/>
        <v>604900</v>
      </c>
    </row>
    <row r="134" spans="1:528" s="23" customFormat="1" ht="33" customHeight="1" x14ac:dyDescent="0.25">
      <c r="A134" s="60" t="s">
        <v>186</v>
      </c>
      <c r="B134" s="112" t="str">
        <f>'дод 10'!A80</f>
        <v>3032</v>
      </c>
      <c r="C134" s="112" t="str">
        <f>'дод 10'!B80</f>
        <v>1070</v>
      </c>
      <c r="D134" s="61" t="str">
        <f>'дод 10'!C80</f>
        <v>Надання пільг окремим категоріям громадян з оплати послуг зв'язку</v>
      </c>
      <c r="E134" s="122">
        <f t="shared" si="54"/>
        <v>1150000</v>
      </c>
      <c r="F134" s="122">
        <v>1150000</v>
      </c>
      <c r="G134" s="122"/>
      <c r="H134" s="122"/>
      <c r="I134" s="122"/>
      <c r="J134" s="122">
        <f t="shared" si="56"/>
        <v>0</v>
      </c>
      <c r="K134" s="122"/>
      <c r="L134" s="122"/>
      <c r="M134" s="122"/>
      <c r="N134" s="122"/>
      <c r="O134" s="122"/>
      <c r="P134" s="122">
        <f t="shared" si="55"/>
        <v>1150000</v>
      </c>
    </row>
    <row r="135" spans="1:528" s="23" customFormat="1" ht="48.75" customHeight="1" x14ac:dyDescent="0.25">
      <c r="A135" s="60" t="s">
        <v>360</v>
      </c>
      <c r="B135" s="112" t="str">
        <f>'дод 10'!A81</f>
        <v>3033</v>
      </c>
      <c r="C135" s="112" t="str">
        <f>'дод 10'!B81</f>
        <v>1070</v>
      </c>
      <c r="D135" s="61" t="str">
        <f>'дод 10'!C81</f>
        <v>Компенсаційні виплати на пільговий проїзд автомобільним транспортом окремим категоріям громадян</v>
      </c>
      <c r="E135" s="122">
        <f t="shared" si="54"/>
        <v>19700200</v>
      </c>
      <c r="F135" s="122">
        <v>19700200</v>
      </c>
      <c r="G135" s="122"/>
      <c r="H135" s="122"/>
      <c r="I135" s="122"/>
      <c r="J135" s="122">
        <f t="shared" si="56"/>
        <v>0</v>
      </c>
      <c r="K135" s="122"/>
      <c r="L135" s="122"/>
      <c r="M135" s="122"/>
      <c r="N135" s="122"/>
      <c r="O135" s="122"/>
      <c r="P135" s="122">
        <f t="shared" si="55"/>
        <v>19700200</v>
      </c>
    </row>
    <row r="136" spans="1:528" s="30" customFormat="1" ht="15" hidden="1" customHeight="1" x14ac:dyDescent="0.25">
      <c r="A136" s="89"/>
      <c r="B136" s="134"/>
      <c r="C136" s="134"/>
      <c r="D136" s="90" t="s">
        <v>402</v>
      </c>
      <c r="E136" s="124">
        <f t="shared" si="54"/>
        <v>0</v>
      </c>
      <c r="F136" s="124"/>
      <c r="G136" s="124"/>
      <c r="H136" s="124"/>
      <c r="I136" s="124"/>
      <c r="J136" s="124">
        <f t="shared" si="56"/>
        <v>0</v>
      </c>
      <c r="K136" s="124"/>
      <c r="L136" s="124"/>
      <c r="M136" s="124"/>
      <c r="N136" s="124"/>
      <c r="O136" s="124"/>
      <c r="P136" s="124">
        <f t="shared" si="55"/>
        <v>0</v>
      </c>
    </row>
    <row r="137" spans="1:528" s="23" customFormat="1" ht="35.25" customHeight="1" x14ac:dyDescent="0.25">
      <c r="A137" s="60" t="s">
        <v>331</v>
      </c>
      <c r="B137" s="112" t="str">
        <f>'дод 10'!A83</f>
        <v>3035</v>
      </c>
      <c r="C137" s="112" t="str">
        <f>'дод 10'!B83</f>
        <v>1070</v>
      </c>
      <c r="D137" s="61" t="str">
        <f>'дод 10'!C83</f>
        <v>Компенсаційні виплати за пільговий проїзд окремих категорій громадян на залізничному транспорті</v>
      </c>
      <c r="E137" s="122">
        <f t="shared" si="54"/>
        <v>1500000</v>
      </c>
      <c r="F137" s="122">
        <v>1500000</v>
      </c>
      <c r="G137" s="122"/>
      <c r="H137" s="122"/>
      <c r="I137" s="122"/>
      <c r="J137" s="122">
        <f t="shared" si="56"/>
        <v>0</v>
      </c>
      <c r="K137" s="122"/>
      <c r="L137" s="122"/>
      <c r="M137" s="122"/>
      <c r="N137" s="122"/>
      <c r="O137" s="122"/>
      <c r="P137" s="122">
        <f t="shared" si="55"/>
        <v>1500000</v>
      </c>
    </row>
    <row r="138" spans="1:528" s="23" customFormat="1" ht="36" customHeight="1" x14ac:dyDescent="0.25">
      <c r="A138" s="60" t="s">
        <v>187</v>
      </c>
      <c r="B138" s="112" t="str">
        <f>'дод 10'!A84</f>
        <v>3036</v>
      </c>
      <c r="C138" s="112" t="str">
        <f>'дод 10'!B84</f>
        <v>1070</v>
      </c>
      <c r="D138" s="61" t="str">
        <f>'дод 10'!C84</f>
        <v>Компенсаційні виплати на пільговий проїзд електротранспортом окремим категоріям громадян</v>
      </c>
      <c r="E138" s="122">
        <f t="shared" si="54"/>
        <v>37333000</v>
      </c>
      <c r="F138" s="122">
        <v>37333000</v>
      </c>
      <c r="G138" s="122"/>
      <c r="H138" s="122"/>
      <c r="I138" s="122"/>
      <c r="J138" s="122">
        <f t="shared" si="56"/>
        <v>0</v>
      </c>
      <c r="K138" s="122"/>
      <c r="L138" s="122"/>
      <c r="M138" s="122"/>
      <c r="N138" s="122"/>
      <c r="O138" s="122"/>
      <c r="P138" s="122">
        <f t="shared" si="55"/>
        <v>37333000</v>
      </c>
    </row>
    <row r="139" spans="1:528" s="22" customFormat="1" ht="47.25" x14ac:dyDescent="0.25">
      <c r="A139" s="60" t="s">
        <v>358</v>
      </c>
      <c r="B139" s="112" t="str">
        <f>'дод 10'!A85</f>
        <v>3050</v>
      </c>
      <c r="C139" s="112" t="str">
        <f>'дод 10'!B85</f>
        <v>1070</v>
      </c>
      <c r="D139" s="61" t="str">
        <f>'дод 10'!C85</f>
        <v>Пільгове медичне обслуговування осіб, які постраждали внаслідок Чорнобильської катастрофи, у т.ч. за рахунок:</v>
      </c>
      <c r="E139" s="122">
        <f t="shared" si="54"/>
        <v>667500</v>
      </c>
      <c r="F139" s="122">
        <v>667500</v>
      </c>
      <c r="G139" s="122"/>
      <c r="H139" s="122"/>
      <c r="I139" s="122"/>
      <c r="J139" s="122">
        <f t="shared" si="56"/>
        <v>0</v>
      </c>
      <c r="K139" s="122"/>
      <c r="L139" s="122"/>
      <c r="M139" s="122"/>
      <c r="N139" s="122"/>
      <c r="O139" s="122"/>
      <c r="P139" s="122">
        <f t="shared" si="55"/>
        <v>667500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</row>
    <row r="140" spans="1:528" s="24" customFormat="1" ht="15.75" x14ac:dyDescent="0.25">
      <c r="A140" s="89"/>
      <c r="B140" s="134"/>
      <c r="C140" s="134"/>
      <c r="D140" s="90" t="s">
        <v>402</v>
      </c>
      <c r="E140" s="124">
        <f t="shared" si="54"/>
        <v>667500</v>
      </c>
      <c r="F140" s="124">
        <v>667500</v>
      </c>
      <c r="G140" s="124"/>
      <c r="H140" s="124"/>
      <c r="I140" s="124"/>
      <c r="J140" s="124">
        <f t="shared" si="56"/>
        <v>0</v>
      </c>
      <c r="K140" s="124"/>
      <c r="L140" s="124"/>
      <c r="M140" s="124"/>
      <c r="N140" s="124"/>
      <c r="O140" s="124"/>
      <c r="P140" s="124">
        <f t="shared" si="55"/>
        <v>667500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  <c r="TH140" s="30"/>
    </row>
    <row r="141" spans="1:528" s="22" customFormat="1" ht="36.75" customHeight="1" x14ac:dyDescent="0.25">
      <c r="A141" s="60" t="s">
        <v>359</v>
      </c>
      <c r="B141" s="112" t="str">
        <f>'дод 10'!A87</f>
        <v>3090</v>
      </c>
      <c r="C141" s="112" t="str">
        <f>'дод 10'!B87</f>
        <v>1030</v>
      </c>
      <c r="D141" s="61" t="str">
        <f>'дод 10'!C87</f>
        <v>Видатки на поховання учасників бойових дій та осіб з інвалідністю внаслідок війни, у т.ч. за рахунок:</v>
      </c>
      <c r="E141" s="122">
        <f t="shared" si="54"/>
        <v>245000</v>
      </c>
      <c r="F141" s="122">
        <v>245000</v>
      </c>
      <c r="G141" s="122"/>
      <c r="H141" s="122"/>
      <c r="I141" s="122"/>
      <c r="J141" s="122">
        <f t="shared" si="56"/>
        <v>0</v>
      </c>
      <c r="K141" s="122"/>
      <c r="L141" s="122"/>
      <c r="M141" s="122"/>
      <c r="N141" s="122"/>
      <c r="O141" s="122"/>
      <c r="P141" s="122">
        <f t="shared" si="55"/>
        <v>245000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</row>
    <row r="142" spans="1:528" s="24" customFormat="1" ht="15.75" x14ac:dyDescent="0.25">
      <c r="A142" s="89"/>
      <c r="B142" s="134"/>
      <c r="C142" s="134"/>
      <c r="D142" s="90" t="s">
        <v>402</v>
      </c>
      <c r="E142" s="124">
        <f t="shared" si="54"/>
        <v>245000</v>
      </c>
      <c r="F142" s="124">
        <v>245000</v>
      </c>
      <c r="G142" s="124"/>
      <c r="H142" s="124"/>
      <c r="I142" s="124"/>
      <c r="J142" s="124">
        <f t="shared" si="56"/>
        <v>0</v>
      </c>
      <c r="K142" s="124"/>
      <c r="L142" s="124"/>
      <c r="M142" s="124"/>
      <c r="N142" s="124"/>
      <c r="O142" s="124"/>
      <c r="P142" s="124">
        <f t="shared" si="55"/>
        <v>245000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</row>
    <row r="143" spans="1:528" s="22" customFormat="1" ht="64.5" customHeight="1" x14ac:dyDescent="0.25">
      <c r="A143" s="60" t="s">
        <v>188</v>
      </c>
      <c r="B143" s="112" t="str">
        <f>'дод 10'!A89</f>
        <v>3104</v>
      </c>
      <c r="C143" s="112" t="str">
        <f>'дод 10'!B89</f>
        <v>1020</v>
      </c>
      <c r="D143" s="61" t="str">
        <f>'дод 10'!C89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3" s="122">
        <f t="shared" si="54"/>
        <v>17394450</v>
      </c>
      <c r="F143" s="122">
        <v>17394450</v>
      </c>
      <c r="G143" s="122">
        <v>13551350</v>
      </c>
      <c r="H143" s="122">
        <v>208050</v>
      </c>
      <c r="I143" s="122"/>
      <c r="J143" s="122">
        <f t="shared" si="56"/>
        <v>96200</v>
      </c>
      <c r="K143" s="122"/>
      <c r="L143" s="122">
        <v>96200</v>
      </c>
      <c r="M143" s="122">
        <v>75000</v>
      </c>
      <c r="N143" s="122"/>
      <c r="O143" s="122"/>
      <c r="P143" s="122">
        <f t="shared" si="55"/>
        <v>17490650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</row>
    <row r="144" spans="1:528" s="22" customFormat="1" ht="81.75" customHeight="1" x14ac:dyDescent="0.25">
      <c r="A144" s="60" t="s">
        <v>189</v>
      </c>
      <c r="B144" s="112" t="str">
        <f>'дод 10'!A95</f>
        <v>3160</v>
      </c>
      <c r="C144" s="112">
        <f>'дод 10'!B95</f>
        <v>1010</v>
      </c>
      <c r="D144" s="61" t="str">
        <f>'дод 10'!C95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4" s="122">
        <f t="shared" si="54"/>
        <v>2500000</v>
      </c>
      <c r="F144" s="122">
        <v>2500000</v>
      </c>
      <c r="G144" s="122"/>
      <c r="H144" s="122"/>
      <c r="I144" s="122"/>
      <c r="J144" s="122">
        <f t="shared" si="56"/>
        <v>0</v>
      </c>
      <c r="K144" s="122"/>
      <c r="L144" s="122"/>
      <c r="M144" s="122"/>
      <c r="N144" s="122"/>
      <c r="O144" s="122"/>
      <c r="P144" s="122">
        <f t="shared" si="55"/>
        <v>2500000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  <c r="TH144" s="23"/>
    </row>
    <row r="145" spans="1:528" s="22" customFormat="1" ht="63" x14ac:dyDescent="0.25">
      <c r="A145" s="60" t="s">
        <v>361</v>
      </c>
      <c r="B145" s="112" t="str">
        <f>'дод 10'!A96</f>
        <v>3171</v>
      </c>
      <c r="C145" s="112">
        <f>'дод 10'!B96</f>
        <v>1010</v>
      </c>
      <c r="D145" s="61" t="str">
        <f>'дод 10'!C96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45" s="122">
        <f t="shared" si="54"/>
        <v>198209</v>
      </c>
      <c r="F145" s="122">
        <v>198209</v>
      </c>
      <c r="G145" s="122"/>
      <c r="H145" s="122"/>
      <c r="I145" s="122"/>
      <c r="J145" s="122">
        <f t="shared" si="56"/>
        <v>0</v>
      </c>
      <c r="K145" s="122"/>
      <c r="L145" s="122"/>
      <c r="M145" s="122"/>
      <c r="N145" s="122"/>
      <c r="O145" s="122"/>
      <c r="P145" s="122">
        <f t="shared" si="55"/>
        <v>198209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</row>
    <row r="146" spans="1:528" s="24" customFormat="1" ht="15.75" x14ac:dyDescent="0.25">
      <c r="A146" s="89"/>
      <c r="B146" s="134"/>
      <c r="C146" s="134"/>
      <c r="D146" s="90" t="s">
        <v>402</v>
      </c>
      <c r="E146" s="124">
        <f t="shared" si="54"/>
        <v>198209</v>
      </c>
      <c r="F146" s="124">
        <v>198209</v>
      </c>
      <c r="G146" s="124"/>
      <c r="H146" s="124"/>
      <c r="I146" s="124"/>
      <c r="J146" s="124">
        <f t="shared" si="56"/>
        <v>0</v>
      </c>
      <c r="K146" s="124"/>
      <c r="L146" s="124"/>
      <c r="M146" s="124"/>
      <c r="N146" s="124"/>
      <c r="O146" s="124"/>
      <c r="P146" s="124">
        <f t="shared" si="55"/>
        <v>198209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  <c r="TF146" s="30"/>
      <c r="TG146" s="30"/>
      <c r="TH146" s="30"/>
    </row>
    <row r="147" spans="1:528" s="22" customFormat="1" ht="31.5" x14ac:dyDescent="0.25">
      <c r="A147" s="60" t="s">
        <v>362</v>
      </c>
      <c r="B147" s="112" t="str">
        <f>'дод 10'!A98</f>
        <v>3172</v>
      </c>
      <c r="C147" s="112">
        <f>'дод 10'!B98</f>
        <v>1010</v>
      </c>
      <c r="D147" s="61" t="s">
        <v>415</v>
      </c>
      <c r="E147" s="122">
        <f t="shared" si="54"/>
        <v>90</v>
      </c>
      <c r="F147" s="122">
        <v>90</v>
      </c>
      <c r="G147" s="122"/>
      <c r="H147" s="122"/>
      <c r="I147" s="122"/>
      <c r="J147" s="122">
        <f t="shared" si="56"/>
        <v>0</v>
      </c>
      <c r="K147" s="122"/>
      <c r="L147" s="122"/>
      <c r="M147" s="122"/>
      <c r="N147" s="122"/>
      <c r="O147" s="122"/>
      <c r="P147" s="122">
        <f t="shared" si="55"/>
        <v>90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  <c r="TH147" s="23"/>
    </row>
    <row r="148" spans="1:528" s="24" customFormat="1" ht="15.75" x14ac:dyDescent="0.25">
      <c r="A148" s="89"/>
      <c r="B148" s="134"/>
      <c r="C148" s="134"/>
      <c r="D148" s="90" t="s">
        <v>402</v>
      </c>
      <c r="E148" s="124">
        <f t="shared" si="54"/>
        <v>90</v>
      </c>
      <c r="F148" s="124">
        <v>90</v>
      </c>
      <c r="G148" s="124"/>
      <c r="H148" s="124"/>
      <c r="I148" s="124"/>
      <c r="J148" s="124">
        <f t="shared" si="56"/>
        <v>0</v>
      </c>
      <c r="K148" s="124"/>
      <c r="L148" s="124"/>
      <c r="M148" s="124"/>
      <c r="N148" s="124"/>
      <c r="O148" s="124"/>
      <c r="P148" s="124">
        <f t="shared" si="55"/>
        <v>90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  <c r="TH148" s="30"/>
    </row>
    <row r="149" spans="1:528" s="22" customFormat="1" ht="78.75" x14ac:dyDescent="0.25">
      <c r="A149" s="60" t="s">
        <v>190</v>
      </c>
      <c r="B149" s="112" t="str">
        <f>'дод 10'!A100</f>
        <v>3180</v>
      </c>
      <c r="C149" s="112" t="str">
        <f>'дод 10'!B100</f>
        <v>1060</v>
      </c>
      <c r="D149" s="61" t="str">
        <f>'дод 10'!C100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49" s="122">
        <f t="shared" si="54"/>
        <v>2213520</v>
      </c>
      <c r="F149" s="122">
        <v>2213520</v>
      </c>
      <c r="G149" s="122"/>
      <c r="H149" s="122"/>
      <c r="I149" s="122"/>
      <c r="J149" s="122">
        <f t="shared" si="56"/>
        <v>0</v>
      </c>
      <c r="K149" s="122"/>
      <c r="L149" s="122"/>
      <c r="M149" s="122"/>
      <c r="N149" s="122"/>
      <c r="O149" s="122"/>
      <c r="P149" s="122">
        <f t="shared" si="55"/>
        <v>2213520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  <c r="TH149" s="23"/>
    </row>
    <row r="150" spans="1:528" s="22" customFormat="1" ht="31.5" customHeight="1" x14ac:dyDescent="0.25">
      <c r="A150" s="60" t="s">
        <v>315</v>
      </c>
      <c r="B150" s="112" t="str">
        <f>'дод 10'!A101</f>
        <v>3191</v>
      </c>
      <c r="C150" s="112" t="str">
        <f>'дод 10'!B101</f>
        <v>1030</v>
      </c>
      <c r="D150" s="61" t="str">
        <f>'дод 10'!C101</f>
        <v>Інші видатки на соціальний захист ветеранів війни та праці</v>
      </c>
      <c r="E150" s="122">
        <f t="shared" si="54"/>
        <v>2089960</v>
      </c>
      <c r="F150" s="122">
        <v>2089960</v>
      </c>
      <c r="G150" s="122"/>
      <c r="H150" s="122"/>
      <c r="I150" s="122"/>
      <c r="J150" s="122">
        <f t="shared" si="56"/>
        <v>0</v>
      </c>
      <c r="K150" s="122"/>
      <c r="L150" s="122"/>
      <c r="M150" s="122"/>
      <c r="N150" s="122"/>
      <c r="O150" s="122"/>
      <c r="P150" s="122">
        <f t="shared" si="55"/>
        <v>2089960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  <c r="TH150" s="23"/>
    </row>
    <row r="151" spans="1:528" s="22" customFormat="1" ht="47.25" x14ac:dyDescent="0.25">
      <c r="A151" s="60" t="s">
        <v>316</v>
      </c>
      <c r="B151" s="112" t="str">
        <f>'дод 10'!A102</f>
        <v>3192</v>
      </c>
      <c r="C151" s="112" t="str">
        <f>'дод 10'!B102</f>
        <v>1030</v>
      </c>
      <c r="D151" s="61" t="s">
        <v>526</v>
      </c>
      <c r="E151" s="122">
        <f t="shared" si="54"/>
        <v>2250688</v>
      </c>
      <c r="F151" s="122">
        <f>2050688+200000</f>
        <v>2250688</v>
      </c>
      <c r="G151" s="122"/>
      <c r="H151" s="122"/>
      <c r="I151" s="122"/>
      <c r="J151" s="122">
        <f t="shared" si="56"/>
        <v>0</v>
      </c>
      <c r="K151" s="122"/>
      <c r="L151" s="122"/>
      <c r="M151" s="122"/>
      <c r="N151" s="122"/>
      <c r="O151" s="122"/>
      <c r="P151" s="122">
        <f t="shared" si="55"/>
        <v>2250688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  <c r="TH151" s="23"/>
    </row>
    <row r="152" spans="1:528" s="22" customFormat="1" ht="34.5" customHeight="1" x14ac:dyDescent="0.25">
      <c r="A152" s="60" t="s">
        <v>191</v>
      </c>
      <c r="B152" s="112" t="str">
        <f>'дод 10'!A103</f>
        <v>3200</v>
      </c>
      <c r="C152" s="112" t="str">
        <f>'дод 10'!B103</f>
        <v>1090</v>
      </c>
      <c r="D152" s="61" t="str">
        <f>'дод 10'!C103</f>
        <v>Забезпечення обробки інформації з нарахування та виплати допомог і компенсацій</v>
      </c>
      <c r="E152" s="122">
        <f t="shared" si="54"/>
        <v>92000</v>
      </c>
      <c r="F152" s="122">
        <v>92000</v>
      </c>
      <c r="G152" s="122"/>
      <c r="H152" s="122"/>
      <c r="I152" s="122"/>
      <c r="J152" s="122">
        <f t="shared" si="56"/>
        <v>0</v>
      </c>
      <c r="K152" s="122"/>
      <c r="L152" s="122"/>
      <c r="M152" s="122"/>
      <c r="N152" s="122"/>
      <c r="O152" s="122"/>
      <c r="P152" s="122">
        <f t="shared" si="55"/>
        <v>92000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</row>
    <row r="153" spans="1:528" s="22" customFormat="1" ht="19.5" customHeight="1" x14ac:dyDescent="0.25">
      <c r="A153" s="126" t="s">
        <v>317</v>
      </c>
      <c r="B153" s="42" t="str">
        <f>'дод 10'!A104</f>
        <v>3210</v>
      </c>
      <c r="C153" s="42" t="str">
        <f>'дод 10'!B104</f>
        <v>1050</v>
      </c>
      <c r="D153" s="36" t="str">
        <f>'дод 10'!C104</f>
        <v>Організація та проведення громадських робіт</v>
      </c>
      <c r="E153" s="122">
        <f t="shared" si="54"/>
        <v>50000</v>
      </c>
      <c r="F153" s="122">
        <v>50000</v>
      </c>
      <c r="G153" s="122">
        <v>40900</v>
      </c>
      <c r="H153" s="122"/>
      <c r="I153" s="122"/>
      <c r="J153" s="122">
        <f t="shared" si="56"/>
        <v>0</v>
      </c>
      <c r="K153" s="122"/>
      <c r="L153" s="122"/>
      <c r="M153" s="122"/>
      <c r="N153" s="122"/>
      <c r="O153" s="122"/>
      <c r="P153" s="122">
        <f t="shared" si="55"/>
        <v>50000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</row>
    <row r="154" spans="1:528" s="22" customFormat="1" ht="225" hidden="1" customHeight="1" x14ac:dyDescent="0.25">
      <c r="A154" s="126" t="s">
        <v>452</v>
      </c>
      <c r="B154" s="42">
        <v>3221</v>
      </c>
      <c r="C154" s="126" t="s">
        <v>54</v>
      </c>
      <c r="D154" s="36" t="str">
        <f>'дод 10'!C105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4" s="122">
        <f t="shared" si="54"/>
        <v>0</v>
      </c>
      <c r="F154" s="141"/>
      <c r="G154" s="122"/>
      <c r="H154" s="122"/>
      <c r="I154" s="122"/>
      <c r="J154" s="122">
        <f t="shared" si="56"/>
        <v>0</v>
      </c>
      <c r="K154" s="122"/>
      <c r="L154" s="122"/>
      <c r="M154" s="122"/>
      <c r="N154" s="122"/>
      <c r="O154" s="122"/>
      <c r="P154" s="122">
        <f t="shared" si="55"/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</row>
    <row r="155" spans="1:528" s="24" customFormat="1" ht="255.75" hidden="1" customHeight="1" x14ac:dyDescent="0.25">
      <c r="A155" s="128"/>
      <c r="B155" s="98"/>
      <c r="C155" s="128"/>
      <c r="D155" s="92" t="str">
        <f>'дод 10'!C76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5" s="122">
        <f t="shared" si="54"/>
        <v>0</v>
      </c>
      <c r="F155" s="142"/>
      <c r="G155" s="124"/>
      <c r="H155" s="124"/>
      <c r="I155" s="124"/>
      <c r="J155" s="122">
        <f t="shared" si="56"/>
        <v>0</v>
      </c>
      <c r="K155" s="124"/>
      <c r="L155" s="124"/>
      <c r="M155" s="124"/>
      <c r="N155" s="124"/>
      <c r="O155" s="124"/>
      <c r="P155" s="124">
        <f t="shared" si="55"/>
        <v>0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  <c r="TF155" s="30"/>
      <c r="TG155" s="30"/>
      <c r="TH155" s="30"/>
    </row>
    <row r="156" spans="1:528" s="22" customFormat="1" ht="174.75" hidden="1" customHeight="1" x14ac:dyDescent="0.25">
      <c r="A156" s="126" t="s">
        <v>451</v>
      </c>
      <c r="B156" s="42">
        <v>3223</v>
      </c>
      <c r="C156" s="126" t="s">
        <v>54</v>
      </c>
      <c r="D156" s="36" t="str">
        <f>'дод 10'!C107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6" s="122">
        <f t="shared" si="54"/>
        <v>0</v>
      </c>
      <c r="F156" s="122"/>
      <c r="G156" s="122"/>
      <c r="H156" s="122"/>
      <c r="I156" s="122"/>
      <c r="J156" s="122">
        <f t="shared" si="56"/>
        <v>0</v>
      </c>
      <c r="K156" s="122"/>
      <c r="L156" s="122"/>
      <c r="M156" s="122"/>
      <c r="N156" s="122"/>
      <c r="O156" s="122"/>
      <c r="P156" s="122">
        <f t="shared" si="55"/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</row>
    <row r="157" spans="1:528" s="24" customFormat="1" ht="216" hidden="1" customHeight="1" x14ac:dyDescent="0.25">
      <c r="A157" s="128"/>
      <c r="B157" s="98"/>
      <c r="C157" s="128"/>
      <c r="D157" s="92" t="str">
        <f>'дод 10'!C108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7" s="124">
        <f t="shared" si="54"/>
        <v>0</v>
      </c>
      <c r="F157" s="124"/>
      <c r="G157" s="124"/>
      <c r="H157" s="124"/>
      <c r="I157" s="124"/>
      <c r="J157" s="124">
        <f t="shared" si="56"/>
        <v>0</v>
      </c>
      <c r="K157" s="124"/>
      <c r="L157" s="124"/>
      <c r="M157" s="124"/>
      <c r="N157" s="124"/>
      <c r="O157" s="124"/>
      <c r="P157" s="124">
        <f t="shared" si="55"/>
        <v>0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</row>
    <row r="158" spans="1:528" s="22" customFormat="1" ht="31.5" customHeight="1" x14ac:dyDescent="0.25">
      <c r="A158" s="60" t="s">
        <v>314</v>
      </c>
      <c r="B158" s="112" t="str">
        <f>'дод 10'!A109</f>
        <v>3241</v>
      </c>
      <c r="C158" s="112" t="str">
        <f>'дод 10'!B109</f>
        <v>1090</v>
      </c>
      <c r="D158" s="61" t="str">
        <f>'дод 10'!C109</f>
        <v>Забезпечення діяльності інших закладів у сфері соціального захисту і соціального забезпечення</v>
      </c>
      <c r="E158" s="122">
        <f t="shared" si="54"/>
        <v>6558080</v>
      </c>
      <c r="F158" s="122">
        <v>6558080</v>
      </c>
      <c r="G158" s="122">
        <v>4074650</v>
      </c>
      <c r="H158" s="122">
        <v>333300</v>
      </c>
      <c r="I158" s="122"/>
      <c r="J158" s="122">
        <f t="shared" ref="J158:J162" si="57">L158+O158</f>
        <v>360000</v>
      </c>
      <c r="K158" s="122">
        <v>360000</v>
      </c>
      <c r="L158" s="122"/>
      <c r="M158" s="122"/>
      <c r="N158" s="122"/>
      <c r="O158" s="122">
        <v>360000</v>
      </c>
      <c r="P158" s="122">
        <f t="shared" si="55"/>
        <v>6918080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</row>
    <row r="159" spans="1:528" s="22" customFormat="1" ht="33" customHeight="1" x14ac:dyDescent="0.25">
      <c r="A159" s="60" t="s">
        <v>363</v>
      </c>
      <c r="B159" s="112" t="str">
        <f>'дод 10'!A110</f>
        <v>3242</v>
      </c>
      <c r="C159" s="112" t="str">
        <f>'дод 10'!B110</f>
        <v>1090</v>
      </c>
      <c r="D159" s="61" t="s">
        <v>541</v>
      </c>
      <c r="E159" s="122">
        <f t="shared" si="54"/>
        <v>33569870</v>
      </c>
      <c r="F159" s="122">
        <f>32477870+510000+150000+96000+288000+48000</f>
        <v>33569870</v>
      </c>
      <c r="G159" s="122"/>
      <c r="H159" s="122"/>
      <c r="I159" s="122"/>
      <c r="J159" s="122">
        <f t="shared" si="57"/>
        <v>45000</v>
      </c>
      <c r="K159" s="122">
        <v>45000</v>
      </c>
      <c r="L159" s="122"/>
      <c r="M159" s="122"/>
      <c r="N159" s="122"/>
      <c r="O159" s="122">
        <v>45000</v>
      </c>
      <c r="P159" s="122">
        <f t="shared" si="55"/>
        <v>33614870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  <c r="TH159" s="23"/>
    </row>
    <row r="160" spans="1:528" s="24" customFormat="1" ht="15" customHeight="1" x14ac:dyDescent="0.25">
      <c r="A160" s="89"/>
      <c r="B160" s="134"/>
      <c r="C160" s="134"/>
      <c r="D160" s="90" t="s">
        <v>402</v>
      </c>
      <c r="E160" s="124">
        <f t="shared" si="54"/>
        <v>336000</v>
      </c>
      <c r="F160" s="124">
        <f>288000+48000</f>
        <v>336000</v>
      </c>
      <c r="G160" s="124"/>
      <c r="H160" s="124"/>
      <c r="I160" s="124"/>
      <c r="J160" s="124">
        <f t="shared" si="57"/>
        <v>0</v>
      </c>
      <c r="K160" s="124"/>
      <c r="L160" s="124"/>
      <c r="M160" s="124"/>
      <c r="N160" s="124"/>
      <c r="O160" s="124"/>
      <c r="P160" s="124">
        <f t="shared" si="55"/>
        <v>336000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  <c r="TH160" s="30"/>
    </row>
    <row r="161" spans="1:528" s="22" customFormat="1" ht="15.75" x14ac:dyDescent="0.25">
      <c r="A161" s="60" t="s">
        <v>426</v>
      </c>
      <c r="B161" s="112">
        <v>7323</v>
      </c>
      <c r="C161" s="60" t="s">
        <v>114</v>
      </c>
      <c r="D161" s="61" t="s">
        <v>427</v>
      </c>
      <c r="E161" s="122">
        <f t="shared" si="54"/>
        <v>0</v>
      </c>
      <c r="F161" s="122"/>
      <c r="G161" s="122"/>
      <c r="H161" s="122"/>
      <c r="I161" s="122"/>
      <c r="J161" s="122">
        <f t="shared" si="57"/>
        <v>400000</v>
      </c>
      <c r="K161" s="122">
        <v>400000</v>
      </c>
      <c r="L161" s="122"/>
      <c r="M161" s="122"/>
      <c r="N161" s="122"/>
      <c r="O161" s="122">
        <v>400000</v>
      </c>
      <c r="P161" s="122">
        <f t="shared" si="55"/>
        <v>400000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</row>
    <row r="162" spans="1:528" s="22" customFormat="1" ht="22.5" customHeight="1" x14ac:dyDescent="0.25">
      <c r="A162" s="60" t="s">
        <v>269</v>
      </c>
      <c r="B162" s="112" t="str">
        <f>'дод 10'!A204</f>
        <v>9770</v>
      </c>
      <c r="C162" s="112" t="str">
        <f>'дод 10'!B204</f>
        <v>0180</v>
      </c>
      <c r="D162" s="61" t="str">
        <f>'дод 10'!C204</f>
        <v>Інші субвенції з місцевого бюджету</v>
      </c>
      <c r="E162" s="122">
        <f t="shared" si="54"/>
        <v>2500000</v>
      </c>
      <c r="F162" s="122">
        <f>1500000+1000000</f>
        <v>2500000</v>
      </c>
      <c r="G162" s="122"/>
      <c r="H162" s="122"/>
      <c r="I162" s="122"/>
      <c r="J162" s="122">
        <f t="shared" si="57"/>
        <v>0</v>
      </c>
      <c r="K162" s="122"/>
      <c r="L162" s="122"/>
      <c r="M162" s="122"/>
      <c r="N162" s="122"/>
      <c r="O162" s="122"/>
      <c r="P162" s="122">
        <f t="shared" si="55"/>
        <v>2500000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</row>
    <row r="163" spans="1:528" s="27" customFormat="1" ht="31.5" x14ac:dyDescent="0.25">
      <c r="A163" s="129" t="s">
        <v>192</v>
      </c>
      <c r="B163" s="39"/>
      <c r="C163" s="39"/>
      <c r="D163" s="130" t="s">
        <v>372</v>
      </c>
      <c r="E163" s="118">
        <f>E164</f>
        <v>5785940</v>
      </c>
      <c r="F163" s="118">
        <f t="shared" ref="F163:J163" si="58">F164</f>
        <v>5785940</v>
      </c>
      <c r="G163" s="118">
        <f t="shared" si="58"/>
        <v>4491300</v>
      </c>
      <c r="H163" s="118">
        <f t="shared" si="58"/>
        <v>51600</v>
      </c>
      <c r="I163" s="118">
        <f t="shared" si="58"/>
        <v>0</v>
      </c>
      <c r="J163" s="118">
        <f t="shared" si="58"/>
        <v>33140</v>
      </c>
      <c r="K163" s="118">
        <f t="shared" ref="K163" si="59">K164</f>
        <v>33140</v>
      </c>
      <c r="L163" s="118">
        <f t="shared" ref="L163" si="60">L164</f>
        <v>0</v>
      </c>
      <c r="M163" s="118">
        <f t="shared" ref="M163" si="61">M164</f>
        <v>0</v>
      </c>
      <c r="N163" s="118">
        <f t="shared" ref="N163" si="62">N164</f>
        <v>0</v>
      </c>
      <c r="O163" s="118">
        <f t="shared" ref="O163:P163" si="63">O164</f>
        <v>33140</v>
      </c>
      <c r="P163" s="118">
        <f t="shared" si="63"/>
        <v>5819080</v>
      </c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  <c r="JS163" s="32"/>
      <c r="JT163" s="32"/>
      <c r="JU163" s="32"/>
      <c r="JV163" s="32"/>
      <c r="JW163" s="32"/>
      <c r="JX163" s="32"/>
      <c r="JY163" s="32"/>
      <c r="JZ163" s="32"/>
      <c r="KA163" s="32"/>
      <c r="KB163" s="32"/>
      <c r="KC163" s="32"/>
      <c r="KD163" s="32"/>
      <c r="KE163" s="32"/>
      <c r="KF163" s="32"/>
      <c r="KG163" s="32"/>
      <c r="KH163" s="32"/>
      <c r="KI163" s="32"/>
      <c r="KJ163" s="32"/>
      <c r="KK163" s="32"/>
      <c r="KL163" s="32"/>
      <c r="KM163" s="32"/>
      <c r="KN163" s="32"/>
      <c r="KO163" s="32"/>
      <c r="KP163" s="32"/>
      <c r="KQ163" s="32"/>
      <c r="KR163" s="32"/>
      <c r="KS163" s="32"/>
      <c r="KT163" s="32"/>
      <c r="KU163" s="32"/>
      <c r="KV163" s="32"/>
      <c r="KW163" s="32"/>
      <c r="KX163" s="32"/>
      <c r="KY163" s="32"/>
      <c r="KZ163" s="32"/>
      <c r="LA163" s="32"/>
      <c r="LB163" s="32"/>
      <c r="LC163" s="32"/>
      <c r="LD163" s="32"/>
      <c r="LE163" s="32"/>
      <c r="LF163" s="32"/>
      <c r="LG163" s="32"/>
      <c r="LH163" s="32"/>
      <c r="LI163" s="32"/>
      <c r="LJ163" s="32"/>
      <c r="LK163" s="32"/>
      <c r="LL163" s="32"/>
      <c r="LM163" s="32"/>
      <c r="LN163" s="32"/>
      <c r="LO163" s="32"/>
      <c r="LP163" s="32"/>
      <c r="LQ163" s="32"/>
      <c r="LR163" s="32"/>
      <c r="LS163" s="32"/>
      <c r="LT163" s="32"/>
      <c r="LU163" s="32"/>
      <c r="LV163" s="32"/>
      <c r="LW163" s="32"/>
      <c r="LX163" s="32"/>
      <c r="LY163" s="32"/>
      <c r="LZ163" s="32"/>
      <c r="MA163" s="32"/>
      <c r="MB163" s="32"/>
      <c r="MC163" s="32"/>
      <c r="MD163" s="32"/>
      <c r="ME163" s="32"/>
      <c r="MF163" s="32"/>
      <c r="MG163" s="32"/>
      <c r="MH163" s="32"/>
      <c r="MI163" s="32"/>
      <c r="MJ163" s="32"/>
      <c r="MK163" s="32"/>
      <c r="ML163" s="32"/>
      <c r="MM163" s="32"/>
      <c r="MN163" s="32"/>
      <c r="MO163" s="32"/>
      <c r="MP163" s="32"/>
      <c r="MQ163" s="32"/>
      <c r="MR163" s="32"/>
      <c r="MS163" s="32"/>
      <c r="MT163" s="32"/>
      <c r="MU163" s="32"/>
      <c r="MV163" s="32"/>
      <c r="MW163" s="32"/>
      <c r="MX163" s="32"/>
      <c r="MY163" s="32"/>
      <c r="MZ163" s="32"/>
      <c r="NA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  <c r="TG163" s="32"/>
      <c r="TH163" s="32"/>
    </row>
    <row r="164" spans="1:528" s="34" customFormat="1" ht="29.25" customHeight="1" x14ac:dyDescent="0.25">
      <c r="A164" s="131" t="s">
        <v>193</v>
      </c>
      <c r="B164" s="79"/>
      <c r="C164" s="79"/>
      <c r="D164" s="82" t="s">
        <v>372</v>
      </c>
      <c r="E164" s="121">
        <f>E166+E167+E168+E169</f>
        <v>5785940</v>
      </c>
      <c r="F164" s="121">
        <f t="shared" ref="F164:P164" si="64">F166+F167+F168+F169</f>
        <v>5785940</v>
      </c>
      <c r="G164" s="121">
        <f t="shared" si="64"/>
        <v>4491300</v>
      </c>
      <c r="H164" s="121">
        <f t="shared" si="64"/>
        <v>51600</v>
      </c>
      <c r="I164" s="121">
        <f t="shared" si="64"/>
        <v>0</v>
      </c>
      <c r="J164" s="121">
        <f t="shared" si="64"/>
        <v>33140</v>
      </c>
      <c r="K164" s="121">
        <f t="shared" si="64"/>
        <v>33140</v>
      </c>
      <c r="L164" s="121">
        <f t="shared" si="64"/>
        <v>0</v>
      </c>
      <c r="M164" s="121">
        <f t="shared" si="64"/>
        <v>0</v>
      </c>
      <c r="N164" s="121">
        <f t="shared" si="64"/>
        <v>0</v>
      </c>
      <c r="O164" s="121">
        <f t="shared" si="64"/>
        <v>33140</v>
      </c>
      <c r="P164" s="121">
        <f t="shared" si="64"/>
        <v>5819080</v>
      </c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</row>
    <row r="165" spans="1:528" s="34" customFormat="1" ht="120" hidden="1" customHeight="1" x14ac:dyDescent="0.25">
      <c r="A165" s="131"/>
      <c r="B165" s="79"/>
      <c r="C165" s="79"/>
      <c r="D165" s="82" t="s">
        <v>457</v>
      </c>
      <c r="E165" s="121">
        <f>E170</f>
        <v>0</v>
      </c>
      <c r="F165" s="121">
        <f t="shared" ref="F165:P165" si="65">F170</f>
        <v>0</v>
      </c>
      <c r="G165" s="121">
        <f t="shared" si="65"/>
        <v>0</v>
      </c>
      <c r="H165" s="121">
        <f t="shared" si="65"/>
        <v>0</v>
      </c>
      <c r="I165" s="121">
        <f t="shared" si="65"/>
        <v>0</v>
      </c>
      <c r="J165" s="121">
        <f t="shared" si="65"/>
        <v>0</v>
      </c>
      <c r="K165" s="121">
        <f t="shared" si="65"/>
        <v>0</v>
      </c>
      <c r="L165" s="121">
        <f t="shared" si="65"/>
        <v>0</v>
      </c>
      <c r="M165" s="121">
        <f t="shared" si="65"/>
        <v>0</v>
      </c>
      <c r="N165" s="121">
        <f t="shared" si="65"/>
        <v>0</v>
      </c>
      <c r="O165" s="121">
        <f t="shared" si="65"/>
        <v>0</v>
      </c>
      <c r="P165" s="121">
        <f t="shared" si="65"/>
        <v>0</v>
      </c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  <c r="TH165" s="33"/>
    </row>
    <row r="166" spans="1:528" s="22" customFormat="1" ht="47.25" x14ac:dyDescent="0.25">
      <c r="A166" s="60" t="s">
        <v>194</v>
      </c>
      <c r="B166" s="112" t="str">
        <f>'дод 10'!A15</f>
        <v>0160</v>
      </c>
      <c r="C166" s="112" t="str">
        <f>'дод 10'!B15</f>
        <v>0111</v>
      </c>
      <c r="D166" s="36" t="s">
        <v>518</v>
      </c>
      <c r="E166" s="122">
        <f>F166+I166</f>
        <v>5689700</v>
      </c>
      <c r="F166" s="122">
        <v>5689700</v>
      </c>
      <c r="G166" s="122">
        <v>4491300</v>
      </c>
      <c r="H166" s="122">
        <v>51600</v>
      </c>
      <c r="I166" s="122"/>
      <c r="J166" s="122">
        <f>L166+O166</f>
        <v>12000</v>
      </c>
      <c r="K166" s="122">
        <v>12000</v>
      </c>
      <c r="L166" s="122"/>
      <c r="M166" s="122"/>
      <c r="N166" s="122"/>
      <c r="O166" s="122">
        <v>12000</v>
      </c>
      <c r="P166" s="122">
        <f>E166+J166</f>
        <v>5701700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</row>
    <row r="167" spans="1:528" s="22" customFormat="1" ht="63" x14ac:dyDescent="0.25">
      <c r="A167" s="60" t="s">
        <v>342</v>
      </c>
      <c r="B167" s="112">
        <v>3111</v>
      </c>
      <c r="C167" s="112">
        <v>1040</v>
      </c>
      <c r="D167" s="36" t="str">
        <f>'дод 10'!C90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67" s="122">
        <f>F167+I167</f>
        <v>0</v>
      </c>
      <c r="F167" s="122"/>
      <c r="G167" s="122"/>
      <c r="H167" s="122"/>
      <c r="I167" s="122"/>
      <c r="J167" s="122">
        <f t="shared" ref="J167:J170" si="66">L167+O167</f>
        <v>21140</v>
      </c>
      <c r="K167" s="122">
        <v>21140</v>
      </c>
      <c r="L167" s="122"/>
      <c r="M167" s="122"/>
      <c r="N167" s="122"/>
      <c r="O167" s="122">
        <v>21140</v>
      </c>
      <c r="P167" s="122">
        <f>E167+J167</f>
        <v>21140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</row>
    <row r="168" spans="1:528" s="22" customFormat="1" ht="31.5" customHeight="1" x14ac:dyDescent="0.25">
      <c r="A168" s="60" t="s">
        <v>195</v>
      </c>
      <c r="B168" s="112" t="str">
        <f>'дод 10'!A91</f>
        <v>3112</v>
      </c>
      <c r="C168" s="112" t="str">
        <f>'дод 10'!B91</f>
        <v>1040</v>
      </c>
      <c r="D168" s="61" t="str">
        <f>'дод 10'!C91</f>
        <v>Заходи державної політики з питань дітей та їх соціального захисту</v>
      </c>
      <c r="E168" s="122">
        <f>F168+I168</f>
        <v>96240</v>
      </c>
      <c r="F168" s="122">
        <v>96240</v>
      </c>
      <c r="G168" s="122"/>
      <c r="H168" s="122"/>
      <c r="I168" s="122"/>
      <c r="J168" s="122">
        <f t="shared" si="66"/>
        <v>0</v>
      </c>
      <c r="K168" s="122"/>
      <c r="L168" s="122"/>
      <c r="M168" s="122"/>
      <c r="N168" s="122"/>
      <c r="O168" s="122"/>
      <c r="P168" s="122">
        <f>E168+J168</f>
        <v>96240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</row>
    <row r="169" spans="1:528" s="22" customFormat="1" ht="75" hidden="1" customHeight="1" x14ac:dyDescent="0.25">
      <c r="A169" s="60" t="s">
        <v>448</v>
      </c>
      <c r="B169" s="112">
        <v>6083</v>
      </c>
      <c r="C169" s="60" t="s">
        <v>69</v>
      </c>
      <c r="D169" s="11" t="s">
        <v>449</v>
      </c>
      <c r="E169" s="122">
        <f>F169+I169</f>
        <v>0</v>
      </c>
      <c r="F169" s="122"/>
      <c r="G169" s="122"/>
      <c r="H169" s="122"/>
      <c r="I169" s="122"/>
      <c r="J169" s="122">
        <f t="shared" si="66"/>
        <v>0</v>
      </c>
      <c r="K169" s="122"/>
      <c r="L169" s="122"/>
      <c r="M169" s="122"/>
      <c r="N169" s="122"/>
      <c r="O169" s="122"/>
      <c r="P169" s="122">
        <f>E169+J169</f>
        <v>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</row>
    <row r="170" spans="1:528" s="24" customFormat="1" ht="120" hidden="1" customHeight="1" x14ac:dyDescent="0.25">
      <c r="A170" s="89"/>
      <c r="B170" s="134"/>
      <c r="C170" s="89"/>
      <c r="D170" s="100" t="s">
        <v>457</v>
      </c>
      <c r="E170" s="122">
        <f>F170+I170</f>
        <v>0</v>
      </c>
      <c r="F170" s="124"/>
      <c r="G170" s="124"/>
      <c r="H170" s="124"/>
      <c r="I170" s="124"/>
      <c r="J170" s="122">
        <f t="shared" si="66"/>
        <v>0</v>
      </c>
      <c r="K170" s="124"/>
      <c r="L170" s="124"/>
      <c r="M170" s="124"/>
      <c r="N170" s="124"/>
      <c r="O170" s="124"/>
      <c r="P170" s="122">
        <f>E170+J170</f>
        <v>0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30"/>
      <c r="KG170" s="30"/>
      <c r="KH170" s="30"/>
      <c r="KI170" s="30"/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30"/>
      <c r="KU170" s="30"/>
      <c r="KV170" s="30"/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  <c r="LU170" s="30"/>
      <c r="LV170" s="30"/>
      <c r="LW170" s="30"/>
      <c r="LX170" s="30"/>
      <c r="LY170" s="30"/>
      <c r="LZ170" s="30"/>
      <c r="MA170" s="30"/>
      <c r="MB170" s="30"/>
      <c r="MC170" s="30"/>
      <c r="MD170" s="30"/>
      <c r="ME170" s="30"/>
      <c r="MF170" s="30"/>
      <c r="MG170" s="30"/>
      <c r="MH170" s="30"/>
      <c r="MI170" s="30"/>
      <c r="MJ170" s="30"/>
      <c r="MK170" s="30"/>
      <c r="ML170" s="30"/>
      <c r="MM170" s="30"/>
      <c r="MN170" s="30"/>
      <c r="MO170" s="30"/>
      <c r="MP170" s="30"/>
      <c r="MQ170" s="30"/>
      <c r="MR170" s="30"/>
      <c r="MS170" s="30"/>
      <c r="MT170" s="30"/>
      <c r="MU170" s="30"/>
      <c r="MV170" s="30"/>
      <c r="MW170" s="30"/>
      <c r="MX170" s="30"/>
      <c r="MY170" s="30"/>
      <c r="MZ170" s="30"/>
      <c r="NA170" s="30"/>
      <c r="NB170" s="30"/>
      <c r="NC170" s="30"/>
      <c r="ND170" s="30"/>
      <c r="NE170" s="30"/>
      <c r="NF170" s="30"/>
      <c r="NG170" s="30"/>
      <c r="NH170" s="30"/>
      <c r="NI170" s="30"/>
      <c r="NJ170" s="30"/>
      <c r="NK170" s="30"/>
      <c r="NL170" s="30"/>
      <c r="NM170" s="30"/>
      <c r="NN170" s="30"/>
      <c r="NO170" s="30"/>
      <c r="NP170" s="30"/>
      <c r="NQ170" s="30"/>
      <c r="NR170" s="30"/>
      <c r="NS170" s="30"/>
      <c r="NT170" s="30"/>
      <c r="NU170" s="30"/>
      <c r="NV170" s="30"/>
      <c r="NW170" s="30"/>
      <c r="NX170" s="30"/>
      <c r="NY170" s="30"/>
      <c r="NZ170" s="30"/>
      <c r="OA170" s="30"/>
      <c r="OB170" s="30"/>
      <c r="OC170" s="30"/>
      <c r="OD170" s="30"/>
      <c r="OE170" s="30"/>
      <c r="OF170" s="30"/>
      <c r="OG170" s="30"/>
      <c r="OH170" s="30"/>
      <c r="OI170" s="30"/>
      <c r="OJ170" s="30"/>
      <c r="OK170" s="30"/>
      <c r="OL170" s="30"/>
      <c r="OM170" s="30"/>
      <c r="ON170" s="30"/>
      <c r="OO170" s="30"/>
      <c r="OP170" s="30"/>
      <c r="OQ170" s="30"/>
      <c r="OR170" s="30"/>
      <c r="OS170" s="30"/>
      <c r="OT170" s="30"/>
      <c r="OU170" s="30"/>
      <c r="OV170" s="30"/>
      <c r="OW170" s="30"/>
      <c r="OX170" s="30"/>
      <c r="OY170" s="30"/>
      <c r="OZ170" s="30"/>
      <c r="PA170" s="30"/>
      <c r="PB170" s="30"/>
      <c r="PC170" s="30"/>
      <c r="PD170" s="30"/>
      <c r="PE170" s="30"/>
      <c r="PF170" s="30"/>
      <c r="PG170" s="30"/>
      <c r="PH170" s="30"/>
      <c r="PI170" s="30"/>
      <c r="PJ170" s="30"/>
      <c r="PK170" s="30"/>
      <c r="PL170" s="30"/>
      <c r="PM170" s="30"/>
      <c r="PN170" s="30"/>
      <c r="PO170" s="30"/>
      <c r="PP170" s="30"/>
      <c r="PQ170" s="30"/>
      <c r="PR170" s="30"/>
      <c r="PS170" s="30"/>
      <c r="PT170" s="30"/>
      <c r="PU170" s="30"/>
      <c r="PV170" s="30"/>
      <c r="PW170" s="30"/>
      <c r="PX170" s="30"/>
      <c r="PY170" s="30"/>
      <c r="PZ170" s="30"/>
      <c r="QA170" s="30"/>
      <c r="QB170" s="30"/>
      <c r="QC170" s="30"/>
      <c r="QD170" s="30"/>
      <c r="QE170" s="30"/>
      <c r="QF170" s="30"/>
      <c r="QG170" s="30"/>
      <c r="QH170" s="30"/>
      <c r="QI170" s="30"/>
      <c r="QJ170" s="30"/>
      <c r="QK170" s="30"/>
      <c r="QL170" s="30"/>
      <c r="QM170" s="30"/>
      <c r="QN170" s="30"/>
      <c r="QO170" s="30"/>
      <c r="QP170" s="30"/>
      <c r="QQ170" s="30"/>
      <c r="QR170" s="30"/>
      <c r="QS170" s="30"/>
      <c r="QT170" s="30"/>
      <c r="QU170" s="30"/>
      <c r="QV170" s="30"/>
      <c r="QW170" s="30"/>
      <c r="QX170" s="30"/>
      <c r="QY170" s="30"/>
      <c r="QZ170" s="30"/>
      <c r="RA170" s="30"/>
      <c r="RB170" s="30"/>
      <c r="RC170" s="30"/>
      <c r="RD170" s="30"/>
      <c r="RE170" s="30"/>
      <c r="RF170" s="30"/>
      <c r="RG170" s="30"/>
      <c r="RH170" s="30"/>
      <c r="RI170" s="30"/>
      <c r="RJ170" s="30"/>
      <c r="RK170" s="30"/>
      <c r="RL170" s="30"/>
      <c r="RM170" s="30"/>
      <c r="RN170" s="30"/>
      <c r="RO170" s="30"/>
      <c r="RP170" s="30"/>
      <c r="RQ170" s="30"/>
      <c r="RR170" s="30"/>
      <c r="RS170" s="30"/>
      <c r="RT170" s="30"/>
      <c r="RU170" s="30"/>
      <c r="RV170" s="30"/>
      <c r="RW170" s="30"/>
      <c r="RX170" s="30"/>
      <c r="RY170" s="30"/>
      <c r="RZ170" s="30"/>
      <c r="SA170" s="30"/>
      <c r="SB170" s="30"/>
      <c r="SC170" s="30"/>
      <c r="SD170" s="30"/>
      <c r="SE170" s="30"/>
      <c r="SF170" s="30"/>
      <c r="SG170" s="30"/>
      <c r="SH170" s="30"/>
      <c r="SI170" s="30"/>
      <c r="SJ170" s="30"/>
      <c r="SK170" s="30"/>
      <c r="SL170" s="30"/>
      <c r="SM170" s="30"/>
      <c r="SN170" s="30"/>
      <c r="SO170" s="30"/>
      <c r="SP170" s="30"/>
      <c r="SQ170" s="30"/>
      <c r="SR170" s="30"/>
      <c r="SS170" s="30"/>
      <c r="ST170" s="30"/>
      <c r="SU170" s="30"/>
      <c r="SV170" s="30"/>
      <c r="SW170" s="30"/>
      <c r="SX170" s="30"/>
      <c r="SY170" s="30"/>
      <c r="SZ170" s="30"/>
      <c r="TA170" s="30"/>
      <c r="TB170" s="30"/>
      <c r="TC170" s="30"/>
      <c r="TD170" s="30"/>
      <c r="TE170" s="30"/>
      <c r="TF170" s="30"/>
      <c r="TG170" s="30"/>
      <c r="TH170" s="30"/>
    </row>
    <row r="171" spans="1:528" s="27" customFormat="1" ht="22.5" customHeight="1" x14ac:dyDescent="0.25">
      <c r="A171" s="133" t="s">
        <v>27</v>
      </c>
      <c r="B171" s="135"/>
      <c r="C171" s="135"/>
      <c r="D171" s="130" t="s">
        <v>343</v>
      </c>
      <c r="E171" s="118">
        <f>E172</f>
        <v>80910800</v>
      </c>
      <c r="F171" s="118">
        <f t="shared" ref="F171:J171" si="67">F172</f>
        <v>80910800</v>
      </c>
      <c r="G171" s="118">
        <f t="shared" si="67"/>
        <v>62366800</v>
      </c>
      <c r="H171" s="118">
        <f t="shared" si="67"/>
        <v>1914400</v>
      </c>
      <c r="I171" s="118">
        <f t="shared" si="67"/>
        <v>0</v>
      </c>
      <c r="J171" s="118">
        <f t="shared" si="67"/>
        <v>5468100</v>
      </c>
      <c r="K171" s="118">
        <f t="shared" ref="K171" si="68">K172</f>
        <v>2708000</v>
      </c>
      <c r="L171" s="118">
        <f t="shared" ref="L171" si="69">L172</f>
        <v>2756970</v>
      </c>
      <c r="M171" s="118">
        <f t="shared" ref="M171" si="70">M172</f>
        <v>2239004</v>
      </c>
      <c r="N171" s="118">
        <f t="shared" ref="N171" si="71">N172</f>
        <v>3300</v>
      </c>
      <c r="O171" s="118">
        <f t="shared" ref="O171:P171" si="72">O172</f>
        <v>2711130</v>
      </c>
      <c r="P171" s="118">
        <f t="shared" si="72"/>
        <v>86378900</v>
      </c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  <c r="IT171" s="32"/>
      <c r="IU171" s="32"/>
      <c r="IV171" s="32"/>
      <c r="IW171" s="32"/>
      <c r="IX171" s="32"/>
      <c r="IY171" s="32"/>
      <c r="IZ171" s="32"/>
      <c r="JA171" s="32"/>
      <c r="JB171" s="32"/>
      <c r="JC171" s="32"/>
      <c r="JD171" s="32"/>
      <c r="JE171" s="32"/>
      <c r="JF171" s="32"/>
      <c r="JG171" s="32"/>
      <c r="JH171" s="32"/>
      <c r="JI171" s="32"/>
      <c r="JJ171" s="32"/>
      <c r="JK171" s="32"/>
      <c r="JL171" s="32"/>
      <c r="JM171" s="32"/>
      <c r="JN171" s="32"/>
      <c r="JO171" s="32"/>
      <c r="JP171" s="32"/>
      <c r="JQ171" s="32"/>
      <c r="JR171" s="32"/>
      <c r="JS171" s="32"/>
      <c r="JT171" s="32"/>
      <c r="JU171" s="32"/>
      <c r="JV171" s="32"/>
      <c r="JW171" s="32"/>
      <c r="JX171" s="32"/>
      <c r="JY171" s="32"/>
      <c r="JZ171" s="32"/>
      <c r="KA171" s="32"/>
      <c r="KB171" s="32"/>
      <c r="KC171" s="32"/>
      <c r="KD171" s="32"/>
      <c r="KE171" s="32"/>
      <c r="KF171" s="32"/>
      <c r="KG171" s="32"/>
      <c r="KH171" s="32"/>
      <c r="KI171" s="32"/>
      <c r="KJ171" s="32"/>
      <c r="KK171" s="32"/>
      <c r="KL171" s="32"/>
      <c r="KM171" s="32"/>
      <c r="KN171" s="32"/>
      <c r="KO171" s="32"/>
      <c r="KP171" s="32"/>
      <c r="KQ171" s="32"/>
      <c r="KR171" s="32"/>
      <c r="KS171" s="32"/>
      <c r="KT171" s="32"/>
      <c r="KU171" s="32"/>
      <c r="KV171" s="32"/>
      <c r="KW171" s="32"/>
      <c r="KX171" s="32"/>
      <c r="KY171" s="32"/>
      <c r="KZ171" s="32"/>
      <c r="LA171" s="32"/>
      <c r="LB171" s="32"/>
      <c r="LC171" s="32"/>
      <c r="LD171" s="32"/>
      <c r="LE171" s="32"/>
      <c r="LF171" s="32"/>
      <c r="LG171" s="32"/>
      <c r="LH171" s="32"/>
      <c r="LI171" s="32"/>
      <c r="LJ171" s="32"/>
      <c r="LK171" s="32"/>
      <c r="LL171" s="32"/>
      <c r="LM171" s="32"/>
      <c r="LN171" s="32"/>
      <c r="LO171" s="32"/>
      <c r="LP171" s="32"/>
      <c r="LQ171" s="32"/>
      <c r="LR171" s="32"/>
      <c r="LS171" s="32"/>
      <c r="LT171" s="32"/>
      <c r="LU171" s="32"/>
      <c r="LV171" s="32"/>
      <c r="LW171" s="32"/>
      <c r="LX171" s="32"/>
      <c r="LY171" s="32"/>
      <c r="LZ171" s="32"/>
      <c r="MA171" s="32"/>
      <c r="MB171" s="32"/>
      <c r="MC171" s="32"/>
      <c r="MD171" s="32"/>
      <c r="ME171" s="32"/>
      <c r="MF171" s="32"/>
      <c r="MG171" s="32"/>
      <c r="MH171" s="32"/>
      <c r="MI171" s="32"/>
      <c r="MJ171" s="32"/>
      <c r="MK171" s="32"/>
      <c r="ML171" s="32"/>
      <c r="MM171" s="32"/>
      <c r="MN171" s="32"/>
      <c r="MO171" s="32"/>
      <c r="MP171" s="32"/>
      <c r="MQ171" s="32"/>
      <c r="MR171" s="32"/>
      <c r="MS171" s="32"/>
      <c r="MT171" s="32"/>
      <c r="MU171" s="32"/>
      <c r="MV171" s="32"/>
      <c r="MW171" s="32"/>
      <c r="MX171" s="32"/>
      <c r="MY171" s="32"/>
      <c r="MZ171" s="32"/>
      <c r="NA171" s="32"/>
      <c r="NB171" s="32"/>
      <c r="NC171" s="32"/>
      <c r="ND171" s="32"/>
      <c r="NE171" s="32"/>
      <c r="NF171" s="32"/>
      <c r="NG171" s="32"/>
      <c r="NH171" s="32"/>
      <c r="NI171" s="32"/>
      <c r="NJ171" s="32"/>
      <c r="NK171" s="32"/>
      <c r="NL171" s="32"/>
      <c r="NM171" s="32"/>
      <c r="NN171" s="32"/>
      <c r="NO171" s="32"/>
      <c r="NP171" s="32"/>
      <c r="NQ171" s="32"/>
      <c r="NR171" s="32"/>
      <c r="NS171" s="32"/>
      <c r="NT171" s="32"/>
      <c r="NU171" s="32"/>
      <c r="NV171" s="32"/>
      <c r="NW171" s="32"/>
      <c r="NX171" s="32"/>
      <c r="NY171" s="32"/>
      <c r="NZ171" s="32"/>
      <c r="OA171" s="32"/>
      <c r="OB171" s="32"/>
      <c r="OC171" s="32"/>
      <c r="OD171" s="32"/>
      <c r="OE171" s="32"/>
      <c r="OF171" s="32"/>
      <c r="OG171" s="32"/>
      <c r="OH171" s="32"/>
      <c r="OI171" s="32"/>
      <c r="OJ171" s="32"/>
      <c r="OK171" s="32"/>
      <c r="OL171" s="32"/>
      <c r="OM171" s="32"/>
      <c r="ON171" s="32"/>
      <c r="OO171" s="32"/>
      <c r="OP171" s="32"/>
      <c r="OQ171" s="32"/>
      <c r="OR171" s="32"/>
      <c r="OS171" s="32"/>
      <c r="OT171" s="32"/>
      <c r="OU171" s="32"/>
      <c r="OV171" s="32"/>
      <c r="OW171" s="32"/>
      <c r="OX171" s="32"/>
      <c r="OY171" s="32"/>
      <c r="OZ171" s="32"/>
      <c r="PA171" s="32"/>
      <c r="PB171" s="32"/>
      <c r="PC171" s="32"/>
      <c r="PD171" s="32"/>
      <c r="PE171" s="32"/>
      <c r="PF171" s="32"/>
      <c r="PG171" s="32"/>
      <c r="PH171" s="32"/>
      <c r="PI171" s="32"/>
      <c r="PJ171" s="32"/>
      <c r="PK171" s="32"/>
      <c r="PL171" s="32"/>
      <c r="PM171" s="32"/>
      <c r="PN171" s="32"/>
      <c r="PO171" s="32"/>
      <c r="PP171" s="32"/>
      <c r="PQ171" s="32"/>
      <c r="PR171" s="32"/>
      <c r="PS171" s="32"/>
      <c r="PT171" s="32"/>
      <c r="PU171" s="32"/>
      <c r="PV171" s="32"/>
      <c r="PW171" s="32"/>
      <c r="PX171" s="32"/>
      <c r="PY171" s="32"/>
      <c r="PZ171" s="32"/>
      <c r="QA171" s="32"/>
      <c r="QB171" s="32"/>
      <c r="QC171" s="32"/>
      <c r="QD171" s="32"/>
      <c r="QE171" s="32"/>
      <c r="QF171" s="32"/>
      <c r="QG171" s="32"/>
      <c r="QH171" s="32"/>
      <c r="QI171" s="32"/>
      <c r="QJ171" s="32"/>
      <c r="QK171" s="32"/>
      <c r="QL171" s="32"/>
      <c r="QM171" s="32"/>
      <c r="QN171" s="32"/>
      <c r="QO171" s="32"/>
      <c r="QP171" s="32"/>
      <c r="QQ171" s="32"/>
      <c r="QR171" s="32"/>
      <c r="QS171" s="32"/>
      <c r="QT171" s="32"/>
      <c r="QU171" s="32"/>
      <c r="QV171" s="32"/>
      <c r="QW171" s="32"/>
      <c r="QX171" s="32"/>
      <c r="QY171" s="32"/>
      <c r="QZ171" s="32"/>
      <c r="RA171" s="32"/>
      <c r="RB171" s="32"/>
      <c r="RC171" s="32"/>
      <c r="RD171" s="32"/>
      <c r="RE171" s="32"/>
      <c r="RF171" s="32"/>
      <c r="RG171" s="32"/>
      <c r="RH171" s="32"/>
      <c r="RI171" s="32"/>
      <c r="RJ171" s="32"/>
      <c r="RK171" s="32"/>
      <c r="RL171" s="32"/>
      <c r="RM171" s="32"/>
      <c r="RN171" s="32"/>
      <c r="RO171" s="32"/>
      <c r="RP171" s="32"/>
      <c r="RQ171" s="32"/>
      <c r="RR171" s="32"/>
      <c r="RS171" s="32"/>
      <c r="RT171" s="32"/>
      <c r="RU171" s="32"/>
      <c r="RV171" s="32"/>
      <c r="RW171" s="32"/>
      <c r="RX171" s="32"/>
      <c r="RY171" s="32"/>
      <c r="RZ171" s="32"/>
      <c r="SA171" s="32"/>
      <c r="SB171" s="32"/>
      <c r="SC171" s="32"/>
      <c r="SD171" s="32"/>
      <c r="SE171" s="32"/>
      <c r="SF171" s="32"/>
      <c r="SG171" s="32"/>
      <c r="SH171" s="32"/>
      <c r="SI171" s="32"/>
      <c r="SJ171" s="32"/>
      <c r="SK171" s="32"/>
      <c r="SL171" s="32"/>
      <c r="SM171" s="32"/>
      <c r="SN171" s="32"/>
      <c r="SO171" s="32"/>
      <c r="SP171" s="32"/>
      <c r="SQ171" s="32"/>
      <c r="SR171" s="32"/>
      <c r="SS171" s="32"/>
      <c r="ST171" s="32"/>
      <c r="SU171" s="32"/>
      <c r="SV171" s="32"/>
      <c r="SW171" s="32"/>
      <c r="SX171" s="32"/>
      <c r="SY171" s="32"/>
      <c r="SZ171" s="32"/>
      <c r="TA171" s="32"/>
      <c r="TB171" s="32"/>
      <c r="TC171" s="32"/>
      <c r="TD171" s="32"/>
      <c r="TE171" s="32"/>
      <c r="TF171" s="32"/>
      <c r="TG171" s="32"/>
      <c r="TH171" s="32"/>
    </row>
    <row r="172" spans="1:528" s="34" customFormat="1" ht="21.75" customHeight="1" x14ac:dyDescent="0.25">
      <c r="A172" s="119" t="s">
        <v>196</v>
      </c>
      <c r="B172" s="132"/>
      <c r="C172" s="132"/>
      <c r="D172" s="82" t="s">
        <v>343</v>
      </c>
      <c r="E172" s="121">
        <f t="shared" ref="E172:P172" si="73">E173+E174+E175+E177+E178++E180+E176+E179+E181</f>
        <v>80910800</v>
      </c>
      <c r="F172" s="121">
        <f t="shared" si="73"/>
        <v>80910800</v>
      </c>
      <c r="G172" s="121">
        <f t="shared" si="73"/>
        <v>62366800</v>
      </c>
      <c r="H172" s="121">
        <f t="shared" si="73"/>
        <v>1914400</v>
      </c>
      <c r="I172" s="121">
        <f t="shared" si="73"/>
        <v>0</v>
      </c>
      <c r="J172" s="121">
        <f t="shared" si="73"/>
        <v>5468100</v>
      </c>
      <c r="K172" s="121">
        <f t="shared" si="73"/>
        <v>2708000</v>
      </c>
      <c r="L172" s="121">
        <f t="shared" si="73"/>
        <v>2756970</v>
      </c>
      <c r="M172" s="121">
        <f t="shared" si="73"/>
        <v>2239004</v>
      </c>
      <c r="N172" s="121">
        <f t="shared" si="73"/>
        <v>3300</v>
      </c>
      <c r="O172" s="121">
        <f t="shared" si="73"/>
        <v>2711130</v>
      </c>
      <c r="P172" s="121">
        <f t="shared" si="73"/>
        <v>86378900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  <c r="QA172" s="33"/>
      <c r="QB172" s="33"/>
      <c r="QC172" s="33"/>
      <c r="QD172" s="33"/>
      <c r="QE172" s="33"/>
      <c r="QF172" s="33"/>
      <c r="QG172" s="33"/>
      <c r="QH172" s="33"/>
      <c r="QI172" s="33"/>
      <c r="QJ172" s="33"/>
      <c r="QK172" s="33"/>
      <c r="QL172" s="33"/>
      <c r="QM172" s="33"/>
      <c r="QN172" s="33"/>
      <c r="QO172" s="33"/>
      <c r="QP172" s="33"/>
      <c r="QQ172" s="33"/>
      <c r="QR172" s="33"/>
      <c r="QS172" s="33"/>
      <c r="QT172" s="33"/>
      <c r="QU172" s="33"/>
      <c r="QV172" s="33"/>
      <c r="QW172" s="33"/>
      <c r="QX172" s="33"/>
      <c r="QY172" s="33"/>
      <c r="QZ172" s="33"/>
      <c r="RA172" s="33"/>
      <c r="RB172" s="33"/>
      <c r="RC172" s="33"/>
      <c r="RD172" s="33"/>
      <c r="RE172" s="33"/>
      <c r="RF172" s="33"/>
      <c r="RG172" s="33"/>
      <c r="RH172" s="33"/>
      <c r="RI172" s="33"/>
      <c r="RJ172" s="33"/>
      <c r="RK172" s="33"/>
      <c r="RL172" s="33"/>
      <c r="RM172" s="33"/>
      <c r="RN172" s="33"/>
      <c r="RO172" s="33"/>
      <c r="RP172" s="33"/>
      <c r="RQ172" s="33"/>
      <c r="RR172" s="33"/>
      <c r="RS172" s="33"/>
      <c r="RT172" s="33"/>
      <c r="RU172" s="33"/>
      <c r="RV172" s="33"/>
      <c r="RW172" s="33"/>
      <c r="RX172" s="33"/>
      <c r="RY172" s="33"/>
      <c r="RZ172" s="33"/>
      <c r="SA172" s="33"/>
      <c r="SB172" s="33"/>
      <c r="SC172" s="33"/>
      <c r="SD172" s="33"/>
      <c r="SE172" s="33"/>
      <c r="SF172" s="33"/>
      <c r="SG172" s="33"/>
      <c r="SH172" s="33"/>
      <c r="SI172" s="33"/>
      <c r="SJ172" s="33"/>
      <c r="SK172" s="33"/>
      <c r="SL172" s="33"/>
      <c r="SM172" s="33"/>
      <c r="SN172" s="33"/>
      <c r="SO172" s="33"/>
      <c r="SP172" s="33"/>
      <c r="SQ172" s="33"/>
      <c r="SR172" s="33"/>
      <c r="SS172" s="33"/>
      <c r="ST172" s="33"/>
      <c r="SU172" s="33"/>
      <c r="SV172" s="33"/>
      <c r="SW172" s="33"/>
      <c r="SX172" s="33"/>
      <c r="SY172" s="33"/>
      <c r="SZ172" s="33"/>
      <c r="TA172" s="33"/>
      <c r="TB172" s="33"/>
      <c r="TC172" s="33"/>
      <c r="TD172" s="33"/>
      <c r="TE172" s="33"/>
      <c r="TF172" s="33"/>
      <c r="TG172" s="33"/>
      <c r="TH172" s="33"/>
    </row>
    <row r="173" spans="1:528" s="22" customFormat="1" ht="47.25" x14ac:dyDescent="0.25">
      <c r="A173" s="60" t="s">
        <v>143</v>
      </c>
      <c r="B173" s="112" t="str">
        <f>'дод 10'!A15</f>
        <v>0160</v>
      </c>
      <c r="C173" s="112" t="str">
        <f>'дод 10'!B15</f>
        <v>0111</v>
      </c>
      <c r="D173" s="36" t="s">
        <v>518</v>
      </c>
      <c r="E173" s="122">
        <f t="shared" ref="E173:E181" si="74">F173+I173</f>
        <v>2163700</v>
      </c>
      <c r="F173" s="122">
        <f>2113700+50000</f>
        <v>2163700</v>
      </c>
      <c r="G173" s="122">
        <f>1654500+41000</f>
        <v>1695500</v>
      </c>
      <c r="H173" s="122">
        <v>18000</v>
      </c>
      <c r="I173" s="122"/>
      <c r="J173" s="122">
        <f>L173+O173</f>
        <v>0</v>
      </c>
      <c r="K173" s="122"/>
      <c r="L173" s="122"/>
      <c r="M173" s="122"/>
      <c r="N173" s="122"/>
      <c r="O173" s="122"/>
      <c r="P173" s="122">
        <f t="shared" ref="P173:P181" si="75">E173+J173</f>
        <v>2163700</v>
      </c>
      <c r="Q173" s="9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</row>
    <row r="174" spans="1:528" s="22" customFormat="1" ht="19.5" customHeight="1" x14ac:dyDescent="0.25">
      <c r="A174" s="60" t="s">
        <v>533</v>
      </c>
      <c r="B174" s="112">
        <v>1080</v>
      </c>
      <c r="C174" s="60" t="s">
        <v>58</v>
      </c>
      <c r="D174" s="61" t="s">
        <v>534</v>
      </c>
      <c r="E174" s="122">
        <f t="shared" si="74"/>
        <v>50652500</v>
      </c>
      <c r="F174" s="122">
        <v>50652500</v>
      </c>
      <c r="G174" s="122">
        <v>40594000</v>
      </c>
      <c r="H174" s="122">
        <v>612300</v>
      </c>
      <c r="I174" s="122"/>
      <c r="J174" s="122">
        <f t="shared" ref="J174:J181" si="76">L174+O174</f>
        <v>2729100</v>
      </c>
      <c r="K174" s="122"/>
      <c r="L174" s="122">
        <v>2725970</v>
      </c>
      <c r="M174" s="122">
        <v>2226904</v>
      </c>
      <c r="N174" s="122"/>
      <c r="O174" s="122">
        <v>3130</v>
      </c>
      <c r="P174" s="122">
        <f t="shared" si="75"/>
        <v>53381600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</row>
    <row r="175" spans="1:528" s="22" customFormat="1" ht="21" customHeight="1" x14ac:dyDescent="0.25">
      <c r="A175" s="60" t="s">
        <v>197</v>
      </c>
      <c r="B175" s="112" t="str">
        <f>'дод 10'!A113</f>
        <v>4030</v>
      </c>
      <c r="C175" s="112" t="str">
        <f>'дод 10'!B113</f>
        <v>0824</v>
      </c>
      <c r="D175" s="61" t="str">
        <f>'дод 10'!C113</f>
        <v>Забезпечення діяльності бібліотек</v>
      </c>
      <c r="E175" s="122">
        <f t="shared" si="74"/>
        <v>22627900</v>
      </c>
      <c r="F175" s="122">
        <v>22627900</v>
      </c>
      <c r="G175" s="122">
        <v>16852700</v>
      </c>
      <c r="H175" s="122">
        <v>1133500</v>
      </c>
      <c r="I175" s="122"/>
      <c r="J175" s="122">
        <f t="shared" si="76"/>
        <v>220000</v>
      </c>
      <c r="K175" s="122">
        <v>195000</v>
      </c>
      <c r="L175" s="122">
        <v>25000</v>
      </c>
      <c r="M175" s="122">
        <v>12100</v>
      </c>
      <c r="N175" s="122"/>
      <c r="O175" s="122">
        <v>195000</v>
      </c>
      <c r="P175" s="122">
        <f t="shared" si="75"/>
        <v>22847900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</row>
    <row r="176" spans="1:528" s="22" customFormat="1" ht="35.25" customHeight="1" x14ac:dyDescent="0.25">
      <c r="A176" s="60">
        <v>1014060</v>
      </c>
      <c r="B176" s="112" t="str">
        <f>'дод 10'!A114</f>
        <v>4060</v>
      </c>
      <c r="C176" s="112" t="str">
        <f>'дод 10'!B114</f>
        <v>0828</v>
      </c>
      <c r="D176" s="61" t="str">
        <f>'дод 10'!C114</f>
        <v>Забезпечення діяльності палаців i будинків культури, клубів, центрів дозвілля та iнших клубних закладів</v>
      </c>
      <c r="E176" s="122">
        <f t="shared" si="74"/>
        <v>2160300</v>
      </c>
      <c r="F176" s="122">
        <v>2160300</v>
      </c>
      <c r="G176" s="122">
        <v>1531600</v>
      </c>
      <c r="H176" s="122">
        <v>115700</v>
      </c>
      <c r="I176" s="122"/>
      <c r="J176" s="122">
        <f t="shared" si="76"/>
        <v>46000</v>
      </c>
      <c r="K176" s="122">
        <v>40000</v>
      </c>
      <c r="L176" s="122">
        <v>6000</v>
      </c>
      <c r="M176" s="122"/>
      <c r="N176" s="122">
        <v>3300</v>
      </c>
      <c r="O176" s="122">
        <v>40000</v>
      </c>
      <c r="P176" s="122">
        <f t="shared" si="75"/>
        <v>2206300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  <c r="TH176" s="23"/>
    </row>
    <row r="177" spans="1:528" s="24" customFormat="1" ht="33.75" customHeight="1" x14ac:dyDescent="0.25">
      <c r="A177" s="60">
        <v>1014081</v>
      </c>
      <c r="B177" s="112" t="str">
        <f>'дод 10'!A115</f>
        <v>4081</v>
      </c>
      <c r="C177" s="112" t="str">
        <f>'дод 10'!B115</f>
        <v>0829</v>
      </c>
      <c r="D177" s="61" t="str">
        <f>'дод 10'!C115</f>
        <v>Забезпечення діяльності інших закладів в галузі культури і мистецтва</v>
      </c>
      <c r="E177" s="122">
        <f t="shared" si="74"/>
        <v>2206400</v>
      </c>
      <c r="F177" s="122">
        <f>2127100+79300</f>
        <v>2206400</v>
      </c>
      <c r="G177" s="122">
        <f>1628000+65000</f>
        <v>1693000</v>
      </c>
      <c r="H177" s="122">
        <v>34900</v>
      </c>
      <c r="I177" s="122"/>
      <c r="J177" s="122">
        <f t="shared" si="76"/>
        <v>23000</v>
      </c>
      <c r="K177" s="122">
        <v>23000</v>
      </c>
      <c r="L177" s="122"/>
      <c r="M177" s="122"/>
      <c r="N177" s="122"/>
      <c r="O177" s="122">
        <v>23000</v>
      </c>
      <c r="P177" s="122">
        <f t="shared" si="75"/>
        <v>2229400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  <c r="TH177" s="30"/>
    </row>
    <row r="178" spans="1:528" s="24" customFormat="1" ht="25.5" customHeight="1" x14ac:dyDescent="0.25">
      <c r="A178" s="60">
        <v>1014082</v>
      </c>
      <c r="B178" s="112" t="str">
        <f>'дод 10'!A116</f>
        <v>4082</v>
      </c>
      <c r="C178" s="112" t="str">
        <f>'дод 10'!B116</f>
        <v>0829</v>
      </c>
      <c r="D178" s="61" t="str">
        <f>'дод 10'!C116</f>
        <v>Інші заходи в галузі культури і мистецтва</v>
      </c>
      <c r="E178" s="122">
        <f t="shared" si="74"/>
        <v>1100000</v>
      </c>
      <c r="F178" s="122">
        <v>1100000</v>
      </c>
      <c r="G178" s="122"/>
      <c r="H178" s="122"/>
      <c r="I178" s="122"/>
      <c r="J178" s="122">
        <f t="shared" si="76"/>
        <v>0</v>
      </c>
      <c r="K178" s="122"/>
      <c r="L178" s="122"/>
      <c r="M178" s="122"/>
      <c r="N178" s="122"/>
      <c r="O178" s="122"/>
      <c r="P178" s="122">
        <f t="shared" si="75"/>
        <v>1100000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</row>
    <row r="179" spans="1:528" s="24" customFormat="1" ht="25.5" customHeight="1" x14ac:dyDescent="0.25">
      <c r="A179" s="60" t="s">
        <v>468</v>
      </c>
      <c r="B179" s="60" t="s">
        <v>469</v>
      </c>
      <c r="C179" s="60" t="s">
        <v>114</v>
      </c>
      <c r="D179" s="61" t="s">
        <v>470</v>
      </c>
      <c r="E179" s="122">
        <f t="shared" si="74"/>
        <v>0</v>
      </c>
      <c r="F179" s="122"/>
      <c r="G179" s="122"/>
      <c r="H179" s="122"/>
      <c r="I179" s="122"/>
      <c r="J179" s="122">
        <f t="shared" si="76"/>
        <v>950000</v>
      </c>
      <c r="K179" s="122">
        <v>950000</v>
      </c>
      <c r="L179" s="122"/>
      <c r="M179" s="122"/>
      <c r="N179" s="122"/>
      <c r="O179" s="122">
        <v>950000</v>
      </c>
      <c r="P179" s="122">
        <f t="shared" si="75"/>
        <v>950000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  <c r="TH179" s="30"/>
    </row>
    <row r="180" spans="1:528" s="22" customFormat="1" ht="22.5" customHeight="1" x14ac:dyDescent="0.25">
      <c r="A180" s="60" t="s">
        <v>149</v>
      </c>
      <c r="B180" s="112" t="str">
        <f>'дод 10'!A173</f>
        <v>7640</v>
      </c>
      <c r="C180" s="112" t="str">
        <f>'дод 10'!B173</f>
        <v>0470</v>
      </c>
      <c r="D180" s="61" t="s">
        <v>432</v>
      </c>
      <c r="E180" s="122">
        <f t="shared" si="74"/>
        <v>0</v>
      </c>
      <c r="F180" s="122"/>
      <c r="G180" s="122"/>
      <c r="H180" s="122"/>
      <c r="I180" s="122"/>
      <c r="J180" s="122">
        <f t="shared" si="76"/>
        <v>1500000</v>
      </c>
      <c r="K180" s="122">
        <v>1500000</v>
      </c>
      <c r="L180" s="122"/>
      <c r="M180" s="122"/>
      <c r="N180" s="122"/>
      <c r="O180" s="122">
        <v>1500000</v>
      </c>
      <c r="P180" s="122">
        <f t="shared" si="75"/>
        <v>1500000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</row>
    <row r="181" spans="1:528" s="22" customFormat="1" ht="22.5" hidden="1" customHeight="1" x14ac:dyDescent="0.25">
      <c r="A181" s="60">
        <v>1018340</v>
      </c>
      <c r="B181" s="112" t="str">
        <f>'дод 10'!A195</f>
        <v>8340</v>
      </c>
      <c r="C181" s="112" t="str">
        <f>'дод 10'!B195</f>
        <v>0540</v>
      </c>
      <c r="D181" s="143" t="str">
        <f>'дод 10'!C195</f>
        <v>Природоохоронні заходи за рахунок цільових фондів</v>
      </c>
      <c r="E181" s="122">
        <f t="shared" si="74"/>
        <v>0</v>
      </c>
      <c r="F181" s="122"/>
      <c r="G181" s="122"/>
      <c r="H181" s="122"/>
      <c r="I181" s="122"/>
      <c r="J181" s="122">
        <f t="shared" si="76"/>
        <v>0</v>
      </c>
      <c r="K181" s="122"/>
      <c r="L181" s="122"/>
      <c r="M181" s="122"/>
      <c r="N181" s="122"/>
      <c r="O181" s="122"/>
      <c r="P181" s="122">
        <f t="shared" si="75"/>
        <v>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  <c r="TH181" s="23"/>
    </row>
    <row r="182" spans="1:528" s="27" customFormat="1" ht="34.5" customHeight="1" x14ac:dyDescent="0.25">
      <c r="A182" s="133" t="s">
        <v>198</v>
      </c>
      <c r="B182" s="135"/>
      <c r="C182" s="135"/>
      <c r="D182" s="130" t="s">
        <v>33</v>
      </c>
      <c r="E182" s="118">
        <f>E183</f>
        <v>316268936</v>
      </c>
      <c r="F182" s="118">
        <f t="shared" ref="F182:J182" si="77">F183</f>
        <v>288998936</v>
      </c>
      <c r="G182" s="118">
        <f t="shared" si="77"/>
        <v>11274000</v>
      </c>
      <c r="H182" s="118">
        <f t="shared" si="77"/>
        <v>34732100</v>
      </c>
      <c r="I182" s="118">
        <f t="shared" si="77"/>
        <v>27270000</v>
      </c>
      <c r="J182" s="118">
        <f t="shared" si="77"/>
        <v>147954301</v>
      </c>
      <c r="K182" s="118">
        <f t="shared" ref="K182" si="78">K183</f>
        <v>141271223</v>
      </c>
      <c r="L182" s="118">
        <f t="shared" ref="L182" si="79">L183</f>
        <v>1611598</v>
      </c>
      <c r="M182" s="118">
        <f t="shared" ref="M182" si="80">M183</f>
        <v>0</v>
      </c>
      <c r="N182" s="118">
        <f t="shared" ref="N182" si="81">N183</f>
        <v>0</v>
      </c>
      <c r="O182" s="118">
        <f t="shared" ref="O182:P182" si="82">O183</f>
        <v>146342703</v>
      </c>
      <c r="P182" s="118">
        <f t="shared" si="82"/>
        <v>464223237</v>
      </c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  <c r="IS182" s="32"/>
      <c r="IT182" s="32"/>
      <c r="IU182" s="32"/>
      <c r="IV182" s="32"/>
      <c r="IW182" s="32"/>
      <c r="IX182" s="32"/>
      <c r="IY182" s="32"/>
      <c r="IZ182" s="32"/>
      <c r="JA182" s="32"/>
      <c r="JB182" s="32"/>
      <c r="JC182" s="32"/>
      <c r="JD182" s="32"/>
      <c r="JE182" s="32"/>
      <c r="JF182" s="32"/>
      <c r="JG182" s="32"/>
      <c r="JH182" s="32"/>
      <c r="JI182" s="32"/>
      <c r="JJ182" s="32"/>
      <c r="JK182" s="32"/>
      <c r="JL182" s="32"/>
      <c r="JM182" s="32"/>
      <c r="JN182" s="32"/>
      <c r="JO182" s="32"/>
      <c r="JP182" s="32"/>
      <c r="JQ182" s="32"/>
      <c r="JR182" s="32"/>
      <c r="JS182" s="32"/>
      <c r="JT182" s="32"/>
      <c r="JU182" s="32"/>
      <c r="JV182" s="32"/>
      <c r="JW182" s="32"/>
      <c r="JX182" s="32"/>
      <c r="JY182" s="32"/>
      <c r="JZ182" s="32"/>
      <c r="KA182" s="32"/>
      <c r="KB182" s="32"/>
      <c r="KC182" s="32"/>
      <c r="KD182" s="32"/>
      <c r="KE182" s="32"/>
      <c r="KF182" s="32"/>
      <c r="KG182" s="32"/>
      <c r="KH182" s="32"/>
      <c r="KI182" s="32"/>
      <c r="KJ182" s="32"/>
      <c r="KK182" s="32"/>
      <c r="KL182" s="32"/>
      <c r="KM182" s="32"/>
      <c r="KN182" s="32"/>
      <c r="KO182" s="32"/>
      <c r="KP182" s="32"/>
      <c r="KQ182" s="32"/>
      <c r="KR182" s="32"/>
      <c r="KS182" s="32"/>
      <c r="KT182" s="32"/>
      <c r="KU182" s="32"/>
      <c r="KV182" s="32"/>
      <c r="KW182" s="32"/>
      <c r="KX182" s="32"/>
      <c r="KY182" s="32"/>
      <c r="KZ182" s="32"/>
      <c r="LA182" s="32"/>
      <c r="LB182" s="32"/>
      <c r="LC182" s="32"/>
      <c r="LD182" s="32"/>
      <c r="LE182" s="32"/>
      <c r="LF182" s="32"/>
      <c r="LG182" s="32"/>
      <c r="LH182" s="32"/>
      <c r="LI182" s="32"/>
      <c r="LJ182" s="32"/>
      <c r="LK182" s="32"/>
      <c r="LL182" s="32"/>
      <c r="LM182" s="32"/>
      <c r="LN182" s="32"/>
      <c r="LO182" s="32"/>
      <c r="LP182" s="32"/>
      <c r="LQ182" s="32"/>
      <c r="LR182" s="32"/>
      <c r="LS182" s="32"/>
      <c r="LT182" s="32"/>
      <c r="LU182" s="32"/>
      <c r="LV182" s="32"/>
      <c r="LW182" s="32"/>
      <c r="LX182" s="32"/>
      <c r="LY182" s="32"/>
      <c r="LZ182" s="32"/>
      <c r="MA182" s="32"/>
      <c r="MB182" s="32"/>
      <c r="MC182" s="32"/>
      <c r="MD182" s="32"/>
      <c r="ME182" s="32"/>
      <c r="MF182" s="32"/>
      <c r="MG182" s="32"/>
      <c r="MH182" s="32"/>
      <c r="MI182" s="32"/>
      <c r="MJ182" s="32"/>
      <c r="MK182" s="32"/>
      <c r="ML182" s="32"/>
      <c r="MM182" s="32"/>
      <c r="MN182" s="32"/>
      <c r="MO182" s="32"/>
      <c r="MP182" s="32"/>
      <c r="MQ182" s="32"/>
      <c r="MR182" s="32"/>
      <c r="MS182" s="32"/>
      <c r="MT182" s="32"/>
      <c r="MU182" s="32"/>
      <c r="MV182" s="32"/>
      <c r="MW182" s="32"/>
      <c r="MX182" s="32"/>
      <c r="MY182" s="32"/>
      <c r="MZ182" s="32"/>
      <c r="NA182" s="32"/>
      <c r="NB182" s="32"/>
      <c r="NC182" s="32"/>
      <c r="ND182" s="32"/>
      <c r="NE182" s="32"/>
      <c r="NF182" s="32"/>
      <c r="NG182" s="32"/>
      <c r="NH182" s="32"/>
      <c r="NI182" s="32"/>
      <c r="NJ182" s="32"/>
      <c r="NK182" s="32"/>
      <c r="NL182" s="32"/>
      <c r="NM182" s="32"/>
      <c r="NN182" s="32"/>
      <c r="NO182" s="32"/>
      <c r="NP182" s="32"/>
      <c r="NQ182" s="32"/>
      <c r="NR182" s="32"/>
      <c r="NS182" s="32"/>
      <c r="NT182" s="32"/>
      <c r="NU182" s="32"/>
      <c r="NV182" s="32"/>
      <c r="NW182" s="32"/>
      <c r="NX182" s="32"/>
      <c r="NY182" s="32"/>
      <c r="NZ182" s="32"/>
      <c r="OA182" s="32"/>
      <c r="OB182" s="32"/>
      <c r="OC182" s="32"/>
      <c r="OD182" s="32"/>
      <c r="OE182" s="32"/>
      <c r="OF182" s="32"/>
      <c r="OG182" s="32"/>
      <c r="OH182" s="32"/>
      <c r="OI182" s="32"/>
      <c r="OJ182" s="32"/>
      <c r="OK182" s="32"/>
      <c r="OL182" s="32"/>
      <c r="OM182" s="32"/>
      <c r="ON182" s="32"/>
      <c r="OO182" s="32"/>
      <c r="OP182" s="32"/>
      <c r="OQ182" s="32"/>
      <c r="OR182" s="32"/>
      <c r="OS182" s="32"/>
      <c r="OT182" s="32"/>
      <c r="OU182" s="32"/>
      <c r="OV182" s="32"/>
      <c r="OW182" s="32"/>
      <c r="OX182" s="32"/>
      <c r="OY182" s="32"/>
      <c r="OZ182" s="32"/>
      <c r="PA182" s="32"/>
      <c r="PB182" s="32"/>
      <c r="PC182" s="32"/>
      <c r="PD182" s="32"/>
      <c r="PE182" s="32"/>
      <c r="PF182" s="32"/>
      <c r="PG182" s="32"/>
      <c r="PH182" s="32"/>
      <c r="PI182" s="32"/>
      <c r="PJ182" s="32"/>
      <c r="PK182" s="32"/>
      <c r="PL182" s="32"/>
      <c r="PM182" s="32"/>
      <c r="PN182" s="32"/>
      <c r="PO182" s="32"/>
      <c r="PP182" s="32"/>
      <c r="PQ182" s="32"/>
      <c r="PR182" s="32"/>
      <c r="PS182" s="32"/>
      <c r="PT182" s="32"/>
      <c r="PU182" s="32"/>
      <c r="PV182" s="32"/>
      <c r="PW182" s="32"/>
      <c r="PX182" s="32"/>
      <c r="PY182" s="32"/>
      <c r="PZ182" s="32"/>
      <c r="QA182" s="32"/>
      <c r="QB182" s="32"/>
      <c r="QC182" s="32"/>
      <c r="QD182" s="32"/>
      <c r="QE182" s="32"/>
      <c r="QF182" s="32"/>
      <c r="QG182" s="32"/>
      <c r="QH182" s="32"/>
      <c r="QI182" s="32"/>
      <c r="QJ182" s="32"/>
      <c r="QK182" s="32"/>
      <c r="QL182" s="32"/>
      <c r="QM182" s="32"/>
      <c r="QN182" s="32"/>
      <c r="QO182" s="32"/>
      <c r="QP182" s="32"/>
      <c r="QQ182" s="32"/>
      <c r="QR182" s="32"/>
      <c r="QS182" s="32"/>
      <c r="QT182" s="32"/>
      <c r="QU182" s="32"/>
      <c r="QV182" s="32"/>
      <c r="QW182" s="32"/>
      <c r="QX182" s="32"/>
      <c r="QY182" s="32"/>
      <c r="QZ182" s="32"/>
      <c r="RA182" s="32"/>
      <c r="RB182" s="32"/>
      <c r="RC182" s="32"/>
      <c r="RD182" s="32"/>
      <c r="RE182" s="32"/>
      <c r="RF182" s="32"/>
      <c r="RG182" s="32"/>
      <c r="RH182" s="32"/>
      <c r="RI182" s="32"/>
      <c r="RJ182" s="32"/>
      <c r="RK182" s="32"/>
      <c r="RL182" s="32"/>
      <c r="RM182" s="32"/>
      <c r="RN182" s="32"/>
      <c r="RO182" s="32"/>
      <c r="RP182" s="32"/>
      <c r="RQ182" s="32"/>
      <c r="RR182" s="32"/>
      <c r="RS182" s="32"/>
      <c r="RT182" s="32"/>
      <c r="RU182" s="32"/>
      <c r="RV182" s="32"/>
      <c r="RW182" s="32"/>
      <c r="RX182" s="32"/>
      <c r="RY182" s="32"/>
      <c r="RZ182" s="32"/>
      <c r="SA182" s="32"/>
      <c r="SB182" s="32"/>
      <c r="SC182" s="32"/>
      <c r="SD182" s="32"/>
      <c r="SE182" s="32"/>
      <c r="SF182" s="32"/>
      <c r="SG182" s="32"/>
      <c r="SH182" s="32"/>
      <c r="SI182" s="32"/>
      <c r="SJ182" s="32"/>
      <c r="SK182" s="32"/>
      <c r="SL182" s="32"/>
      <c r="SM182" s="32"/>
      <c r="SN182" s="32"/>
      <c r="SO182" s="32"/>
      <c r="SP182" s="32"/>
      <c r="SQ182" s="32"/>
      <c r="SR182" s="32"/>
      <c r="SS182" s="32"/>
      <c r="ST182" s="32"/>
      <c r="SU182" s="32"/>
      <c r="SV182" s="32"/>
      <c r="SW182" s="32"/>
      <c r="SX182" s="32"/>
      <c r="SY182" s="32"/>
      <c r="SZ182" s="32"/>
      <c r="TA182" s="32"/>
      <c r="TB182" s="32"/>
      <c r="TC182" s="32"/>
      <c r="TD182" s="32"/>
      <c r="TE182" s="32"/>
      <c r="TF182" s="32"/>
      <c r="TG182" s="32"/>
      <c r="TH182" s="32"/>
    </row>
    <row r="183" spans="1:528" s="34" customFormat="1" ht="36.75" customHeight="1" x14ac:dyDescent="0.25">
      <c r="A183" s="119" t="s">
        <v>199</v>
      </c>
      <c r="B183" s="132"/>
      <c r="C183" s="132"/>
      <c r="D183" s="82" t="s">
        <v>405</v>
      </c>
      <c r="E183" s="121">
        <f>E188+E189+E190+E191+E192+E193+E194+E195+E196+E197+E198+E200+E199+E202+E207+E208+E209+E211+E214+E215+E201+E204+E213+E212</f>
        <v>316268936</v>
      </c>
      <c r="F183" s="121">
        <f t="shared" ref="F183:P183" si="83">F188+F189+F190+F191+F192+F193+F194+F195+F196+F197+F198+F200+F199+F202+F207+F208+F209+F211+F214+F215+F201+F204+F213+F212</f>
        <v>288998936</v>
      </c>
      <c r="G183" s="121">
        <f t="shared" si="83"/>
        <v>11274000</v>
      </c>
      <c r="H183" s="121">
        <f t="shared" si="83"/>
        <v>34732100</v>
      </c>
      <c r="I183" s="121">
        <f t="shared" si="83"/>
        <v>27270000</v>
      </c>
      <c r="J183" s="121">
        <f t="shared" si="83"/>
        <v>147954301</v>
      </c>
      <c r="K183" s="121">
        <f t="shared" si="83"/>
        <v>141271223</v>
      </c>
      <c r="L183" s="121">
        <f t="shared" si="83"/>
        <v>1611598</v>
      </c>
      <c r="M183" s="121">
        <f t="shared" si="83"/>
        <v>0</v>
      </c>
      <c r="N183" s="121">
        <f t="shared" si="83"/>
        <v>0</v>
      </c>
      <c r="O183" s="121">
        <f t="shared" si="83"/>
        <v>146342703</v>
      </c>
      <c r="P183" s="121">
        <f t="shared" si="83"/>
        <v>464223237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  <c r="TF183" s="33"/>
      <c r="TG183" s="33"/>
      <c r="TH183" s="33"/>
    </row>
    <row r="184" spans="1:528" s="34" customFormat="1" ht="45" hidden="1" customHeight="1" x14ac:dyDescent="0.25">
      <c r="A184" s="119"/>
      <c r="B184" s="132"/>
      <c r="C184" s="132"/>
      <c r="D184" s="82" t="s">
        <v>397</v>
      </c>
      <c r="E184" s="121">
        <f>E203</f>
        <v>0</v>
      </c>
      <c r="F184" s="121">
        <f t="shared" ref="F184:P184" si="84">F203</f>
        <v>0</v>
      </c>
      <c r="G184" s="121">
        <f t="shared" si="84"/>
        <v>0</v>
      </c>
      <c r="H184" s="121">
        <f t="shared" si="84"/>
        <v>0</v>
      </c>
      <c r="I184" s="121">
        <f t="shared" si="84"/>
        <v>0</v>
      </c>
      <c r="J184" s="121">
        <f t="shared" si="84"/>
        <v>0</v>
      </c>
      <c r="K184" s="121">
        <f t="shared" si="84"/>
        <v>0</v>
      </c>
      <c r="L184" s="121">
        <f t="shared" si="84"/>
        <v>0</v>
      </c>
      <c r="M184" s="121">
        <f t="shared" si="84"/>
        <v>0</v>
      </c>
      <c r="N184" s="121">
        <f t="shared" si="84"/>
        <v>0</v>
      </c>
      <c r="O184" s="121">
        <f t="shared" si="84"/>
        <v>0</v>
      </c>
      <c r="P184" s="121">
        <f t="shared" si="84"/>
        <v>0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  <c r="TH184" s="33"/>
    </row>
    <row r="185" spans="1:528" s="34" customFormat="1" ht="96.75" hidden="1" customHeight="1" x14ac:dyDescent="0.25">
      <c r="A185" s="119"/>
      <c r="B185" s="132"/>
      <c r="C185" s="132"/>
      <c r="D185" s="82" t="s">
        <v>406</v>
      </c>
      <c r="E185" s="121">
        <f>E205</f>
        <v>0</v>
      </c>
      <c r="F185" s="121">
        <f t="shared" ref="F185:P185" si="85">F205</f>
        <v>0</v>
      </c>
      <c r="G185" s="121">
        <f t="shared" si="85"/>
        <v>0</v>
      </c>
      <c r="H185" s="121">
        <f t="shared" si="85"/>
        <v>0</v>
      </c>
      <c r="I185" s="121">
        <f t="shared" si="85"/>
        <v>0</v>
      </c>
      <c r="J185" s="121">
        <f t="shared" si="85"/>
        <v>0</v>
      </c>
      <c r="K185" s="121">
        <f t="shared" si="85"/>
        <v>0</v>
      </c>
      <c r="L185" s="121">
        <f t="shared" si="85"/>
        <v>0</v>
      </c>
      <c r="M185" s="121">
        <f t="shared" si="85"/>
        <v>0</v>
      </c>
      <c r="N185" s="121">
        <f t="shared" si="85"/>
        <v>0</v>
      </c>
      <c r="O185" s="121">
        <f t="shared" si="85"/>
        <v>0</v>
      </c>
      <c r="P185" s="121">
        <f t="shared" si="85"/>
        <v>0</v>
      </c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</row>
    <row r="186" spans="1:528" s="34" customFormat="1" ht="75" hidden="1" customHeight="1" x14ac:dyDescent="0.25">
      <c r="A186" s="119"/>
      <c r="B186" s="132"/>
      <c r="C186" s="132"/>
      <c r="D186" s="82" t="s">
        <v>458</v>
      </c>
      <c r="E186" s="121">
        <f>E206</f>
        <v>0</v>
      </c>
      <c r="F186" s="121">
        <f t="shared" ref="F186:P186" si="86">F206</f>
        <v>0</v>
      </c>
      <c r="G186" s="121">
        <f t="shared" si="86"/>
        <v>0</v>
      </c>
      <c r="H186" s="121">
        <f t="shared" si="86"/>
        <v>0</v>
      </c>
      <c r="I186" s="121">
        <f t="shared" si="86"/>
        <v>0</v>
      </c>
      <c r="J186" s="121">
        <f t="shared" si="86"/>
        <v>0</v>
      </c>
      <c r="K186" s="121">
        <f t="shared" si="86"/>
        <v>0</v>
      </c>
      <c r="L186" s="121">
        <f t="shared" si="86"/>
        <v>0</v>
      </c>
      <c r="M186" s="121">
        <f t="shared" si="86"/>
        <v>0</v>
      </c>
      <c r="N186" s="121">
        <f t="shared" si="86"/>
        <v>0</v>
      </c>
      <c r="O186" s="121">
        <f t="shared" si="86"/>
        <v>0</v>
      </c>
      <c r="P186" s="121">
        <f t="shared" si="86"/>
        <v>0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</row>
    <row r="187" spans="1:528" s="34" customFormat="1" ht="15.75" x14ac:dyDescent="0.25">
      <c r="A187" s="119"/>
      <c r="B187" s="132"/>
      <c r="C187" s="132"/>
      <c r="D187" s="88" t="s">
        <v>429</v>
      </c>
      <c r="E187" s="121">
        <f>E210</f>
        <v>0</v>
      </c>
      <c r="F187" s="121">
        <f t="shared" ref="F187:P187" si="87">F210</f>
        <v>0</v>
      </c>
      <c r="G187" s="121">
        <f t="shared" si="87"/>
        <v>0</v>
      </c>
      <c r="H187" s="121">
        <f t="shared" si="87"/>
        <v>0</v>
      </c>
      <c r="I187" s="121">
        <f t="shared" si="87"/>
        <v>0</v>
      </c>
      <c r="J187" s="121">
        <f t="shared" si="87"/>
        <v>26250000</v>
      </c>
      <c r="K187" s="121">
        <f t="shared" si="87"/>
        <v>26250000</v>
      </c>
      <c r="L187" s="121">
        <f t="shared" si="87"/>
        <v>0</v>
      </c>
      <c r="M187" s="121">
        <f t="shared" si="87"/>
        <v>0</v>
      </c>
      <c r="N187" s="121">
        <f t="shared" si="87"/>
        <v>0</v>
      </c>
      <c r="O187" s="121">
        <f t="shared" si="87"/>
        <v>26250000</v>
      </c>
      <c r="P187" s="121">
        <f t="shared" si="87"/>
        <v>26250000</v>
      </c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  <c r="IW187" s="33"/>
      <c r="IX187" s="33"/>
      <c r="IY187" s="33"/>
      <c r="IZ187" s="33"/>
      <c r="JA187" s="33"/>
      <c r="JB187" s="33"/>
      <c r="JC187" s="33"/>
      <c r="JD187" s="33"/>
      <c r="JE187" s="33"/>
      <c r="JF187" s="33"/>
      <c r="JG187" s="33"/>
      <c r="JH187" s="33"/>
      <c r="JI187" s="33"/>
      <c r="JJ187" s="33"/>
      <c r="JK187" s="33"/>
      <c r="JL187" s="33"/>
      <c r="JM187" s="33"/>
      <c r="JN187" s="33"/>
      <c r="JO187" s="33"/>
      <c r="JP187" s="33"/>
      <c r="JQ187" s="33"/>
      <c r="JR187" s="33"/>
      <c r="JS187" s="33"/>
      <c r="JT187" s="33"/>
      <c r="JU187" s="33"/>
      <c r="JV187" s="33"/>
      <c r="JW187" s="33"/>
      <c r="JX187" s="33"/>
      <c r="JY187" s="33"/>
      <c r="JZ187" s="33"/>
      <c r="KA187" s="33"/>
      <c r="KB187" s="33"/>
      <c r="KC187" s="33"/>
      <c r="KD187" s="33"/>
      <c r="KE187" s="33"/>
      <c r="KF187" s="33"/>
      <c r="KG187" s="33"/>
      <c r="KH187" s="33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  <c r="LD187" s="33"/>
      <c r="LE187" s="33"/>
      <c r="LF187" s="33"/>
      <c r="LG187" s="33"/>
      <c r="LH187" s="33"/>
      <c r="LI187" s="33"/>
      <c r="LJ187" s="33"/>
      <c r="LK187" s="33"/>
      <c r="LL187" s="33"/>
      <c r="LM187" s="33"/>
      <c r="LN187" s="33"/>
      <c r="LO187" s="33"/>
      <c r="LP187" s="33"/>
      <c r="LQ187" s="33"/>
      <c r="LR187" s="33"/>
      <c r="LS187" s="33"/>
      <c r="LT187" s="33"/>
      <c r="LU187" s="33"/>
      <c r="LV187" s="33"/>
      <c r="LW187" s="33"/>
      <c r="LX187" s="33"/>
      <c r="LY187" s="33"/>
      <c r="LZ187" s="33"/>
      <c r="MA187" s="33"/>
      <c r="MB187" s="33"/>
      <c r="MC187" s="33"/>
      <c r="MD187" s="33"/>
      <c r="ME187" s="33"/>
      <c r="MF187" s="33"/>
      <c r="MG187" s="33"/>
      <c r="MH187" s="33"/>
      <c r="MI187" s="33"/>
      <c r="MJ187" s="33"/>
      <c r="MK187" s="33"/>
      <c r="ML187" s="33"/>
      <c r="MM187" s="33"/>
      <c r="MN187" s="33"/>
      <c r="MO187" s="33"/>
      <c r="MP187" s="33"/>
      <c r="MQ187" s="33"/>
      <c r="MR187" s="33"/>
      <c r="MS187" s="33"/>
      <c r="MT187" s="33"/>
      <c r="MU187" s="33"/>
      <c r="MV187" s="33"/>
      <c r="MW187" s="33"/>
      <c r="MX187" s="33"/>
      <c r="MY187" s="33"/>
      <c r="MZ187" s="33"/>
      <c r="NA187" s="33"/>
      <c r="NB187" s="33"/>
      <c r="NC187" s="33"/>
      <c r="ND187" s="33"/>
      <c r="NE187" s="33"/>
      <c r="NF187" s="33"/>
      <c r="NG187" s="33"/>
      <c r="NH187" s="33"/>
      <c r="NI187" s="33"/>
      <c r="NJ187" s="33"/>
      <c r="NK187" s="33"/>
      <c r="NL187" s="33"/>
      <c r="NM187" s="33"/>
      <c r="NN187" s="33"/>
      <c r="NO187" s="33"/>
      <c r="NP187" s="33"/>
      <c r="NQ187" s="33"/>
      <c r="NR187" s="33"/>
      <c r="NS187" s="33"/>
      <c r="NT187" s="33"/>
      <c r="NU187" s="33"/>
      <c r="NV187" s="33"/>
      <c r="NW187" s="33"/>
      <c r="NX187" s="33"/>
      <c r="NY187" s="33"/>
      <c r="NZ187" s="33"/>
      <c r="OA187" s="33"/>
      <c r="OB187" s="33"/>
      <c r="OC187" s="33"/>
      <c r="OD187" s="33"/>
      <c r="OE187" s="33"/>
      <c r="OF187" s="33"/>
      <c r="OG187" s="33"/>
      <c r="OH187" s="33"/>
      <c r="OI187" s="33"/>
      <c r="OJ187" s="33"/>
      <c r="OK187" s="33"/>
      <c r="OL187" s="33"/>
      <c r="OM187" s="33"/>
      <c r="ON187" s="33"/>
      <c r="OO187" s="33"/>
      <c r="OP187" s="33"/>
      <c r="OQ187" s="33"/>
      <c r="OR187" s="33"/>
      <c r="OS187" s="33"/>
      <c r="OT187" s="33"/>
      <c r="OU187" s="33"/>
      <c r="OV187" s="33"/>
      <c r="OW187" s="33"/>
      <c r="OX187" s="33"/>
      <c r="OY187" s="33"/>
      <c r="OZ187" s="33"/>
      <c r="PA187" s="33"/>
      <c r="PB187" s="33"/>
      <c r="PC187" s="33"/>
      <c r="PD187" s="33"/>
      <c r="PE187" s="33"/>
      <c r="PF187" s="33"/>
      <c r="PG187" s="33"/>
      <c r="PH187" s="33"/>
      <c r="PI187" s="33"/>
      <c r="PJ187" s="33"/>
      <c r="PK187" s="33"/>
      <c r="PL187" s="33"/>
      <c r="PM187" s="33"/>
      <c r="PN187" s="33"/>
      <c r="PO187" s="33"/>
      <c r="PP187" s="33"/>
      <c r="PQ187" s="33"/>
      <c r="PR187" s="33"/>
      <c r="PS187" s="33"/>
      <c r="PT187" s="33"/>
      <c r="PU187" s="33"/>
      <c r="PV187" s="33"/>
      <c r="PW187" s="33"/>
      <c r="PX187" s="33"/>
      <c r="PY187" s="33"/>
      <c r="PZ187" s="33"/>
      <c r="QA187" s="33"/>
      <c r="QB187" s="33"/>
      <c r="QC187" s="33"/>
      <c r="QD187" s="33"/>
      <c r="QE187" s="33"/>
      <c r="QF187" s="33"/>
      <c r="QG187" s="33"/>
      <c r="QH187" s="33"/>
      <c r="QI187" s="33"/>
      <c r="QJ187" s="33"/>
      <c r="QK187" s="33"/>
      <c r="QL187" s="33"/>
      <c r="QM187" s="33"/>
      <c r="QN187" s="33"/>
      <c r="QO187" s="33"/>
      <c r="QP187" s="33"/>
      <c r="QQ187" s="33"/>
      <c r="QR187" s="33"/>
      <c r="QS187" s="33"/>
      <c r="QT187" s="33"/>
      <c r="QU187" s="33"/>
      <c r="QV187" s="33"/>
      <c r="QW187" s="33"/>
      <c r="QX187" s="33"/>
      <c r="QY187" s="33"/>
      <c r="QZ187" s="33"/>
      <c r="RA187" s="33"/>
      <c r="RB187" s="33"/>
      <c r="RC187" s="33"/>
      <c r="RD187" s="33"/>
      <c r="RE187" s="33"/>
      <c r="RF187" s="33"/>
      <c r="RG187" s="33"/>
      <c r="RH187" s="33"/>
      <c r="RI187" s="33"/>
      <c r="RJ187" s="33"/>
      <c r="RK187" s="33"/>
      <c r="RL187" s="33"/>
      <c r="RM187" s="33"/>
      <c r="RN187" s="33"/>
      <c r="RO187" s="33"/>
      <c r="RP187" s="33"/>
      <c r="RQ187" s="33"/>
      <c r="RR187" s="33"/>
      <c r="RS187" s="33"/>
      <c r="RT187" s="33"/>
      <c r="RU187" s="33"/>
      <c r="RV187" s="33"/>
      <c r="RW187" s="33"/>
      <c r="RX187" s="33"/>
      <c r="RY187" s="33"/>
      <c r="RZ187" s="33"/>
      <c r="SA187" s="33"/>
      <c r="SB187" s="33"/>
      <c r="SC187" s="33"/>
      <c r="SD187" s="33"/>
      <c r="SE187" s="33"/>
      <c r="SF187" s="33"/>
      <c r="SG187" s="33"/>
      <c r="SH187" s="33"/>
      <c r="SI187" s="33"/>
      <c r="SJ187" s="33"/>
      <c r="SK187" s="33"/>
      <c r="SL187" s="33"/>
      <c r="SM187" s="33"/>
      <c r="SN187" s="33"/>
      <c r="SO187" s="33"/>
      <c r="SP187" s="33"/>
      <c r="SQ187" s="33"/>
      <c r="SR187" s="33"/>
      <c r="SS187" s="33"/>
      <c r="ST187" s="33"/>
      <c r="SU187" s="33"/>
      <c r="SV187" s="33"/>
      <c r="SW187" s="33"/>
      <c r="SX187" s="33"/>
      <c r="SY187" s="33"/>
      <c r="SZ187" s="33"/>
      <c r="TA187" s="33"/>
      <c r="TB187" s="33"/>
      <c r="TC187" s="33"/>
      <c r="TD187" s="33"/>
      <c r="TE187" s="33"/>
      <c r="TF187" s="33"/>
      <c r="TG187" s="33"/>
      <c r="TH187" s="33"/>
    </row>
    <row r="188" spans="1:528" s="22" customFormat="1" ht="47.25" x14ac:dyDescent="0.25">
      <c r="A188" s="60" t="s">
        <v>200</v>
      </c>
      <c r="B188" s="112" t="str">
        <f>'дод 10'!A15</f>
        <v>0160</v>
      </c>
      <c r="C188" s="112" t="str">
        <f>'дод 10'!B15</f>
        <v>0111</v>
      </c>
      <c r="D188" s="36" t="s">
        <v>518</v>
      </c>
      <c r="E188" s="122">
        <f t="shared" ref="E188:E215" si="88">F188+I188</f>
        <v>14436900</v>
      </c>
      <c r="F188" s="122">
        <v>14436900</v>
      </c>
      <c r="G188" s="122">
        <v>11274000</v>
      </c>
      <c r="H188" s="122">
        <v>203100</v>
      </c>
      <c r="I188" s="122"/>
      <c r="J188" s="122">
        <f>L188+O188</f>
        <v>0</v>
      </c>
      <c r="K188" s="122"/>
      <c r="L188" s="122"/>
      <c r="M188" s="122"/>
      <c r="N188" s="122"/>
      <c r="O188" s="122"/>
      <c r="P188" s="122">
        <f t="shared" ref="P188:P215" si="89">E188+J188</f>
        <v>14436900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  <c r="TH188" s="23"/>
    </row>
    <row r="189" spans="1:528" s="22" customFormat="1" ht="19.5" customHeight="1" x14ac:dyDescent="0.25">
      <c r="A189" s="126" t="s">
        <v>309</v>
      </c>
      <c r="B189" s="42" t="str">
        <f>'дод 10'!A104</f>
        <v>3210</v>
      </c>
      <c r="C189" s="42" t="str">
        <f>'дод 10'!B104</f>
        <v>1050</v>
      </c>
      <c r="D189" s="36" t="str">
        <f>'дод 10'!C104</f>
        <v>Організація та проведення громадських робіт</v>
      </c>
      <c r="E189" s="122">
        <f t="shared" si="88"/>
        <v>200000</v>
      </c>
      <c r="F189" s="122">
        <v>200000</v>
      </c>
      <c r="G189" s="122"/>
      <c r="H189" s="122"/>
      <c r="I189" s="122"/>
      <c r="J189" s="122">
        <f t="shared" ref="J189:J215" si="90">L189+O189</f>
        <v>0</v>
      </c>
      <c r="K189" s="122"/>
      <c r="L189" s="122"/>
      <c r="M189" s="122"/>
      <c r="N189" s="122"/>
      <c r="O189" s="122"/>
      <c r="P189" s="122">
        <f t="shared" si="89"/>
        <v>200000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  <c r="TH189" s="23"/>
    </row>
    <row r="190" spans="1:528" s="22" customFormat="1" ht="33.75" customHeight="1" x14ac:dyDescent="0.25">
      <c r="A190" s="60" t="s">
        <v>201</v>
      </c>
      <c r="B190" s="112" t="str">
        <f>'дод 10'!A126</f>
        <v>6011</v>
      </c>
      <c r="C190" s="112" t="str">
        <f>'дод 10'!B126</f>
        <v>0610</v>
      </c>
      <c r="D190" s="61" t="str">
        <f>'дод 10'!C126</f>
        <v>Експлуатація та технічне обслуговування житлового фонду</v>
      </c>
      <c r="E190" s="122">
        <f t="shared" si="88"/>
        <v>0</v>
      </c>
      <c r="F190" s="122"/>
      <c r="G190" s="122"/>
      <c r="H190" s="122"/>
      <c r="I190" s="122"/>
      <c r="J190" s="122">
        <f t="shared" si="90"/>
        <v>7090572</v>
      </c>
      <c r="K190" s="122">
        <v>7054092</v>
      </c>
      <c r="L190" s="122"/>
      <c r="M190" s="122"/>
      <c r="N190" s="122"/>
      <c r="O190" s="122">
        <v>7090572</v>
      </c>
      <c r="P190" s="122">
        <f t="shared" si="89"/>
        <v>7090572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</row>
    <row r="191" spans="1:528" s="22" customFormat="1" ht="31.5" x14ac:dyDescent="0.25">
      <c r="A191" s="60" t="s">
        <v>202</v>
      </c>
      <c r="B191" s="112" t="str">
        <f>'дод 10'!A127</f>
        <v>6013</v>
      </c>
      <c r="C191" s="112" t="str">
        <f>'дод 10'!B127</f>
        <v>0620</v>
      </c>
      <c r="D191" s="61" t="str">
        <f>'дод 10'!C127</f>
        <v>Забезпечення діяльності водопровідно-каналізаційного господарства</v>
      </c>
      <c r="E191" s="122">
        <f t="shared" si="88"/>
        <v>29080000</v>
      </c>
      <c r="F191" s="122">
        <f>610000+3000000</f>
        <v>3610000</v>
      </c>
      <c r="G191" s="122"/>
      <c r="H191" s="122"/>
      <c r="I191" s="122">
        <f>28470000-3000000</f>
        <v>25470000</v>
      </c>
      <c r="J191" s="122">
        <f t="shared" si="90"/>
        <v>230000</v>
      </c>
      <c r="K191" s="122">
        <v>230000</v>
      </c>
      <c r="L191" s="122"/>
      <c r="M191" s="122"/>
      <c r="N191" s="122"/>
      <c r="O191" s="122">
        <v>230000</v>
      </c>
      <c r="P191" s="122">
        <f t="shared" si="89"/>
        <v>29310000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</row>
    <row r="192" spans="1:528" s="22" customFormat="1" ht="30" customHeight="1" x14ac:dyDescent="0.25">
      <c r="A192" s="60" t="s">
        <v>263</v>
      </c>
      <c r="B192" s="112" t="str">
        <f>'дод 10'!A128</f>
        <v>6015</v>
      </c>
      <c r="C192" s="112" t="str">
        <f>'дод 10'!B128</f>
        <v>0620</v>
      </c>
      <c r="D192" s="61" t="str">
        <f>'дод 10'!C128</f>
        <v>Забезпечення надійної та безперебійної експлуатації ліфтів</v>
      </c>
      <c r="E192" s="122">
        <f t="shared" si="88"/>
        <v>99980</v>
      </c>
      <c r="F192" s="122">
        <v>99980</v>
      </c>
      <c r="G192" s="122"/>
      <c r="H192" s="122"/>
      <c r="I192" s="122"/>
      <c r="J192" s="122">
        <f t="shared" si="90"/>
        <v>6650000</v>
      </c>
      <c r="K192" s="122">
        <f>15000000-8400000</f>
        <v>6600000</v>
      </c>
      <c r="L192" s="122"/>
      <c r="M192" s="122"/>
      <c r="N192" s="122"/>
      <c r="O192" s="122">
        <f>15050000-8400000</f>
        <v>6650000</v>
      </c>
      <c r="P192" s="122">
        <f t="shared" si="89"/>
        <v>6749980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</row>
    <row r="193" spans="1:528" s="22" customFormat="1" ht="32.25" customHeight="1" x14ac:dyDescent="0.25">
      <c r="A193" s="60" t="s">
        <v>266</v>
      </c>
      <c r="B193" s="112" t="str">
        <f>'дод 10'!A129</f>
        <v>6017</v>
      </c>
      <c r="C193" s="112" t="str">
        <f>'дод 10'!B129</f>
        <v>0620</v>
      </c>
      <c r="D193" s="61" t="str">
        <f>'дод 10'!C129</f>
        <v>Інша діяльність, пов’язана з експлуатацією об’єктів житлово-комунального господарства</v>
      </c>
      <c r="E193" s="122">
        <f t="shared" si="88"/>
        <v>100000</v>
      </c>
      <c r="F193" s="122">
        <v>100000</v>
      </c>
      <c r="G193" s="122"/>
      <c r="H193" s="122"/>
      <c r="I193" s="122"/>
      <c r="J193" s="122">
        <f t="shared" si="90"/>
        <v>0</v>
      </c>
      <c r="K193" s="122"/>
      <c r="L193" s="122"/>
      <c r="M193" s="122"/>
      <c r="N193" s="122"/>
      <c r="O193" s="122"/>
      <c r="P193" s="122">
        <f t="shared" si="89"/>
        <v>100000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  <c r="TH193" s="23"/>
    </row>
    <row r="194" spans="1:528" s="22" customFormat="1" ht="47.25" x14ac:dyDescent="0.25">
      <c r="A194" s="60" t="s">
        <v>203</v>
      </c>
      <c r="B194" s="112" t="str">
        <f>'дод 10'!A130</f>
        <v>6020</v>
      </c>
      <c r="C194" s="112" t="str">
        <f>'дод 10'!B130</f>
        <v>0620</v>
      </c>
      <c r="D194" s="61" t="str">
        <f>'дод 10'!C130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4" s="122">
        <f t="shared" si="88"/>
        <v>300000</v>
      </c>
      <c r="F194" s="122"/>
      <c r="G194" s="122"/>
      <c r="H194" s="122"/>
      <c r="I194" s="122">
        <v>300000</v>
      </c>
      <c r="J194" s="122">
        <f t="shared" si="90"/>
        <v>0</v>
      </c>
      <c r="K194" s="122"/>
      <c r="L194" s="122"/>
      <c r="M194" s="122"/>
      <c r="N194" s="122"/>
      <c r="O194" s="122"/>
      <c r="P194" s="122">
        <f t="shared" si="89"/>
        <v>300000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</row>
    <row r="195" spans="1:528" s="22" customFormat="1" ht="21.75" customHeight="1" x14ac:dyDescent="0.25">
      <c r="A195" s="60" t="s">
        <v>204</v>
      </c>
      <c r="B195" s="112" t="str">
        <f>'дод 10'!A131</f>
        <v>6030</v>
      </c>
      <c r="C195" s="112" t="str">
        <f>'дод 10'!B131</f>
        <v>0620</v>
      </c>
      <c r="D195" s="61" t="str">
        <f>'дод 10'!C131</f>
        <v>Організація благоустрою населених пунктів</v>
      </c>
      <c r="E195" s="122">
        <f t="shared" si="88"/>
        <v>221322368</v>
      </c>
      <c r="F195" s="122">
        <f>187286868-124500+3000000+25000000+5000000+5000000+300000-4200000+60000</f>
        <v>221322368</v>
      </c>
      <c r="G195" s="122"/>
      <c r="H195" s="122">
        <f>29504500+5000000</f>
        <v>34504500</v>
      </c>
      <c r="I195" s="122"/>
      <c r="J195" s="122">
        <f t="shared" si="90"/>
        <v>28422020</v>
      </c>
      <c r="K195" s="122">
        <f>33186720+4175300+2800000+210000-4000000-2000000-2000000-6200000+1500000+750000</f>
        <v>28422020</v>
      </c>
      <c r="L195" s="136"/>
      <c r="M195" s="122"/>
      <c r="N195" s="122"/>
      <c r="O195" s="122">
        <f>33186720+4175300+2800000+210000-4000000-2000000-2000000-6200000+1500000+750000</f>
        <v>28422020</v>
      </c>
      <c r="P195" s="122">
        <f t="shared" si="89"/>
        <v>249744388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</row>
    <row r="196" spans="1:528" s="22" customFormat="1" ht="31.5" customHeight="1" x14ac:dyDescent="0.25">
      <c r="A196" s="60" t="s">
        <v>256</v>
      </c>
      <c r="B196" s="112" t="str">
        <f>'дод 10'!A135</f>
        <v>6090</v>
      </c>
      <c r="C196" s="112" t="str">
        <f>'дод 10'!B135</f>
        <v>0640</v>
      </c>
      <c r="D196" s="61" t="str">
        <f>'дод 10'!C135</f>
        <v>Інша діяльність у сфері житлово-комунального господарства</v>
      </c>
      <c r="E196" s="122">
        <f t="shared" si="88"/>
        <v>48529688</v>
      </c>
      <c r="F196" s="122">
        <f>14629688+300000+33600000</f>
        <v>48529688</v>
      </c>
      <c r="G196" s="122"/>
      <c r="H196" s="122">
        <v>24500</v>
      </c>
      <c r="I196" s="122"/>
      <c r="J196" s="122">
        <f t="shared" si="90"/>
        <v>1785000</v>
      </c>
      <c r="K196" s="122"/>
      <c r="L196" s="122"/>
      <c r="M196" s="122"/>
      <c r="N196" s="122"/>
      <c r="O196" s="122">
        <v>1785000</v>
      </c>
      <c r="P196" s="122">
        <f t="shared" si="89"/>
        <v>50314688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</row>
    <row r="197" spans="1:528" s="22" customFormat="1" ht="31.5" x14ac:dyDescent="0.25">
      <c r="A197" s="60" t="s">
        <v>275</v>
      </c>
      <c r="B197" s="112" t="str">
        <f>'дод 10'!A144</f>
        <v>7310</v>
      </c>
      <c r="C197" s="112" t="str">
        <f>'дод 10'!B144</f>
        <v>0443</v>
      </c>
      <c r="D197" s="61" t="str">
        <f>'дод 10'!C144</f>
        <v>Будівництво об'єктів житлово-комунального господарства</v>
      </c>
      <c r="E197" s="122">
        <f t="shared" si="88"/>
        <v>0</v>
      </c>
      <c r="F197" s="122"/>
      <c r="G197" s="122"/>
      <c r="H197" s="122"/>
      <c r="I197" s="122"/>
      <c r="J197" s="122">
        <f t="shared" si="90"/>
        <v>19836513</v>
      </c>
      <c r="K197" s="122">
        <f>18836513+1000000</f>
        <v>19836513</v>
      </c>
      <c r="L197" s="122"/>
      <c r="M197" s="122"/>
      <c r="N197" s="122"/>
      <c r="O197" s="122">
        <f>18836513+1000000</f>
        <v>19836513</v>
      </c>
      <c r="P197" s="122">
        <f t="shared" si="89"/>
        <v>19836513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</row>
    <row r="198" spans="1:528" s="22" customFormat="1" ht="20.25" customHeight="1" x14ac:dyDescent="0.25">
      <c r="A198" s="60" t="s">
        <v>277</v>
      </c>
      <c r="B198" s="112" t="str">
        <f>'дод 10'!A150</f>
        <v>7330</v>
      </c>
      <c r="C198" s="112" t="str">
        <f>'дод 10'!B150</f>
        <v>0443</v>
      </c>
      <c r="D198" s="61" t="str">
        <f>'дод 10'!C150</f>
        <v>Будівництво інших об'єктів комунальної власності</v>
      </c>
      <c r="E198" s="122">
        <f t="shared" si="88"/>
        <v>0</v>
      </c>
      <c r="F198" s="122"/>
      <c r="G198" s="122"/>
      <c r="H198" s="122"/>
      <c r="I198" s="122"/>
      <c r="J198" s="122">
        <f t="shared" si="90"/>
        <v>22088598</v>
      </c>
      <c r="K198" s="122">
        <f>16788598+300000+5000000</f>
        <v>22088598</v>
      </c>
      <c r="L198" s="122"/>
      <c r="M198" s="122"/>
      <c r="N198" s="122"/>
      <c r="O198" s="122">
        <f>16788598+300000+5000000</f>
        <v>22088598</v>
      </c>
      <c r="P198" s="122">
        <f t="shared" si="89"/>
        <v>22088598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</row>
    <row r="199" spans="1:528" s="22" customFormat="1" ht="29.25" customHeight="1" x14ac:dyDescent="0.25">
      <c r="A199" s="60" t="s">
        <v>205</v>
      </c>
      <c r="B199" s="112">
        <v>7340</v>
      </c>
      <c r="C199" s="112" t="str">
        <f>'дод 10'!B149</f>
        <v>0443</v>
      </c>
      <c r="D199" s="61" t="str">
        <f>'дод 10'!C151</f>
        <v>Проектування, реставрація та охорона пам'яток архітектури</v>
      </c>
      <c r="E199" s="122">
        <f t="shared" ref="E199" si="91">F199+I199</f>
        <v>0</v>
      </c>
      <c r="F199" s="122"/>
      <c r="G199" s="122"/>
      <c r="H199" s="122"/>
      <c r="I199" s="122"/>
      <c r="J199" s="122">
        <f t="shared" ref="J199" si="92">L199+O199</f>
        <v>3250000</v>
      </c>
      <c r="K199" s="122">
        <v>3250000</v>
      </c>
      <c r="L199" s="122"/>
      <c r="M199" s="122"/>
      <c r="N199" s="122"/>
      <c r="O199" s="122">
        <v>3250000</v>
      </c>
      <c r="P199" s="122">
        <f t="shared" ref="P199" si="93">E199+J199</f>
        <v>3250000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</row>
    <row r="200" spans="1:528" s="22" customFormat="1" ht="49.5" hidden="1" customHeight="1" x14ac:dyDescent="0.25">
      <c r="A200" s="60" t="s">
        <v>379</v>
      </c>
      <c r="B200" s="112">
        <f>'дод 10'!A153</f>
        <v>7361</v>
      </c>
      <c r="C200" s="112" t="str">
        <f>'дод 10'!B153</f>
        <v>0490</v>
      </c>
      <c r="D200" s="61" t="str">
        <f>'дод 10'!C153</f>
        <v>Співфінансування інвестиційних проектів, що реалізуються за рахунок коштів державного фонду регіонального розвитку</v>
      </c>
      <c r="E200" s="122">
        <f t="shared" si="88"/>
        <v>0</v>
      </c>
      <c r="F200" s="122"/>
      <c r="G200" s="122"/>
      <c r="H200" s="122"/>
      <c r="I200" s="122"/>
      <c r="J200" s="122">
        <f t="shared" si="90"/>
        <v>0</v>
      </c>
      <c r="K200" s="122"/>
      <c r="L200" s="122"/>
      <c r="M200" s="122"/>
      <c r="N200" s="122"/>
      <c r="O200" s="122"/>
      <c r="P200" s="122">
        <f t="shared" si="89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</row>
    <row r="201" spans="1:528" s="22" customFormat="1" ht="30" hidden="1" customHeight="1" x14ac:dyDescent="0.25">
      <c r="A201" s="60">
        <v>1217362</v>
      </c>
      <c r="B201" s="112">
        <f>'дод 10'!A154</f>
        <v>7362</v>
      </c>
      <c r="C201" s="112" t="str">
        <f>'дод 10'!B154</f>
        <v>0490</v>
      </c>
      <c r="D201" s="61" t="str">
        <f>'дод 10'!C154</f>
        <v>Виконання інвестиційних проектів в рамках підтримки розвитку об'єднаних територіальних громад</v>
      </c>
      <c r="E201" s="122">
        <f t="shared" si="88"/>
        <v>0</v>
      </c>
      <c r="F201" s="122"/>
      <c r="G201" s="122"/>
      <c r="H201" s="122"/>
      <c r="I201" s="122"/>
      <c r="J201" s="122">
        <f t="shared" si="90"/>
        <v>0</v>
      </c>
      <c r="K201" s="122"/>
      <c r="L201" s="122"/>
      <c r="M201" s="122"/>
      <c r="N201" s="122"/>
      <c r="O201" s="122"/>
      <c r="P201" s="122">
        <f t="shared" si="89"/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</row>
    <row r="202" spans="1:528" s="22" customFormat="1" ht="45" hidden="1" customHeight="1" x14ac:dyDescent="0.25">
      <c r="A202" s="60" t="s">
        <v>377</v>
      </c>
      <c r="B202" s="112">
        <v>7363</v>
      </c>
      <c r="C202" s="37" t="s">
        <v>84</v>
      </c>
      <c r="D202" s="36" t="s">
        <v>407</v>
      </c>
      <c r="E202" s="122">
        <f t="shared" si="88"/>
        <v>0</v>
      </c>
      <c r="F202" s="122"/>
      <c r="G202" s="122"/>
      <c r="H202" s="122"/>
      <c r="I202" s="122"/>
      <c r="J202" s="122">
        <f t="shared" si="90"/>
        <v>0</v>
      </c>
      <c r="K202" s="122"/>
      <c r="L202" s="122"/>
      <c r="M202" s="122"/>
      <c r="N202" s="122"/>
      <c r="O202" s="122"/>
      <c r="P202" s="122">
        <f t="shared" si="89"/>
        <v>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</row>
    <row r="203" spans="1:528" s="24" customFormat="1" ht="45" hidden="1" customHeight="1" x14ac:dyDescent="0.25">
      <c r="A203" s="89"/>
      <c r="B203" s="134"/>
      <c r="C203" s="134"/>
      <c r="D203" s="92" t="s">
        <v>397</v>
      </c>
      <c r="E203" s="124">
        <f t="shared" si="88"/>
        <v>0</v>
      </c>
      <c r="F203" s="124"/>
      <c r="G203" s="124"/>
      <c r="H203" s="124"/>
      <c r="I203" s="124"/>
      <c r="J203" s="124">
        <f t="shared" si="90"/>
        <v>0</v>
      </c>
      <c r="K203" s="124"/>
      <c r="L203" s="124"/>
      <c r="M203" s="124"/>
      <c r="N203" s="124"/>
      <c r="O203" s="124"/>
      <c r="P203" s="124">
        <f t="shared" si="89"/>
        <v>0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  <c r="TF203" s="30"/>
      <c r="TG203" s="30"/>
      <c r="TH203" s="30"/>
    </row>
    <row r="204" spans="1:528" s="22" customFormat="1" ht="47.25" hidden="1" customHeight="1" x14ac:dyDescent="0.25">
      <c r="A204" s="60" t="s">
        <v>383</v>
      </c>
      <c r="B204" s="112">
        <f>'дод 10'!A164</f>
        <v>7462</v>
      </c>
      <c r="C204" s="60" t="s">
        <v>409</v>
      </c>
      <c r="D204" s="143" t="str">
        <f>'дод 10'!C164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4" s="122">
        <f t="shared" ref="E204:E207" si="94">F204+I204</f>
        <v>0</v>
      </c>
      <c r="F204" s="122"/>
      <c r="G204" s="122"/>
      <c r="H204" s="122"/>
      <c r="I204" s="122"/>
      <c r="J204" s="122">
        <f t="shared" ref="J204:J207" si="95">L204+O204</f>
        <v>0</v>
      </c>
      <c r="K204" s="122"/>
      <c r="L204" s="122"/>
      <c r="M204" s="122"/>
      <c r="N204" s="122"/>
      <c r="O204" s="122"/>
      <c r="P204" s="122">
        <f t="shared" ref="P204:P207" si="96">E204+J204</f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</row>
    <row r="205" spans="1:528" s="24" customFormat="1" ht="95.25" hidden="1" customHeight="1" x14ac:dyDescent="0.25">
      <c r="A205" s="89"/>
      <c r="B205" s="134"/>
      <c r="C205" s="134"/>
      <c r="D205" s="92" t="s">
        <v>406</v>
      </c>
      <c r="E205" s="124">
        <f t="shared" si="94"/>
        <v>0</v>
      </c>
      <c r="F205" s="124"/>
      <c r="G205" s="124"/>
      <c r="H205" s="124"/>
      <c r="I205" s="124"/>
      <c r="J205" s="124">
        <f t="shared" si="95"/>
        <v>0</v>
      </c>
      <c r="K205" s="124"/>
      <c r="L205" s="124"/>
      <c r="M205" s="124"/>
      <c r="N205" s="124"/>
      <c r="O205" s="124"/>
      <c r="P205" s="124">
        <f t="shared" si="96"/>
        <v>0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  <c r="TF205" s="30"/>
      <c r="TG205" s="30"/>
      <c r="TH205" s="30"/>
    </row>
    <row r="206" spans="1:528" s="24" customFormat="1" ht="60" hidden="1" customHeight="1" x14ac:dyDescent="0.25">
      <c r="A206" s="89"/>
      <c r="B206" s="134"/>
      <c r="C206" s="134"/>
      <c r="D206" s="92" t="s">
        <v>458</v>
      </c>
      <c r="E206" s="124">
        <f t="shared" si="94"/>
        <v>0</v>
      </c>
      <c r="F206" s="124"/>
      <c r="G206" s="124"/>
      <c r="H206" s="124"/>
      <c r="I206" s="124"/>
      <c r="J206" s="124">
        <f t="shared" si="95"/>
        <v>0</v>
      </c>
      <c r="K206" s="124"/>
      <c r="L206" s="124"/>
      <c r="M206" s="124"/>
      <c r="N206" s="124"/>
      <c r="O206" s="124"/>
      <c r="P206" s="124">
        <f t="shared" si="96"/>
        <v>0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  <c r="LU206" s="30"/>
      <c r="LV206" s="30"/>
      <c r="LW206" s="30"/>
      <c r="LX206" s="30"/>
      <c r="LY206" s="30"/>
      <c r="LZ206" s="30"/>
      <c r="MA206" s="30"/>
      <c r="MB206" s="30"/>
      <c r="MC206" s="30"/>
      <c r="MD206" s="30"/>
      <c r="ME206" s="30"/>
      <c r="MF206" s="30"/>
      <c r="MG206" s="30"/>
      <c r="MH206" s="30"/>
      <c r="MI206" s="30"/>
      <c r="MJ206" s="30"/>
      <c r="MK206" s="30"/>
      <c r="ML206" s="30"/>
      <c r="MM206" s="30"/>
      <c r="MN206" s="30"/>
      <c r="MO206" s="30"/>
      <c r="MP206" s="30"/>
      <c r="MQ206" s="30"/>
      <c r="MR206" s="30"/>
      <c r="MS206" s="30"/>
      <c r="MT206" s="30"/>
      <c r="MU206" s="30"/>
      <c r="MV206" s="30"/>
      <c r="MW206" s="30"/>
      <c r="MX206" s="30"/>
      <c r="MY206" s="30"/>
      <c r="MZ206" s="30"/>
      <c r="NA206" s="30"/>
      <c r="NB206" s="30"/>
      <c r="NC206" s="30"/>
      <c r="ND206" s="30"/>
      <c r="NE206" s="30"/>
      <c r="NF206" s="30"/>
      <c r="NG206" s="30"/>
      <c r="NH206" s="30"/>
      <c r="NI206" s="30"/>
      <c r="NJ206" s="30"/>
      <c r="NK206" s="30"/>
      <c r="NL206" s="30"/>
      <c r="NM206" s="30"/>
      <c r="NN206" s="30"/>
      <c r="NO206" s="30"/>
      <c r="NP206" s="30"/>
      <c r="NQ206" s="30"/>
      <c r="NR206" s="30"/>
      <c r="NS206" s="30"/>
      <c r="NT206" s="30"/>
      <c r="NU206" s="30"/>
      <c r="NV206" s="30"/>
      <c r="NW206" s="30"/>
      <c r="NX206" s="30"/>
      <c r="NY206" s="30"/>
      <c r="NZ206" s="30"/>
      <c r="OA206" s="30"/>
      <c r="OB206" s="30"/>
      <c r="OC206" s="30"/>
      <c r="OD206" s="30"/>
      <c r="OE206" s="30"/>
      <c r="OF206" s="30"/>
      <c r="OG206" s="30"/>
      <c r="OH206" s="30"/>
      <c r="OI206" s="30"/>
      <c r="OJ206" s="30"/>
      <c r="OK206" s="30"/>
      <c r="OL206" s="30"/>
      <c r="OM206" s="30"/>
      <c r="ON206" s="30"/>
      <c r="OO206" s="30"/>
      <c r="OP206" s="30"/>
      <c r="OQ206" s="30"/>
      <c r="OR206" s="30"/>
      <c r="OS206" s="30"/>
      <c r="OT206" s="30"/>
      <c r="OU206" s="30"/>
      <c r="OV206" s="30"/>
      <c r="OW206" s="30"/>
      <c r="OX206" s="30"/>
      <c r="OY206" s="30"/>
      <c r="OZ206" s="30"/>
      <c r="PA206" s="30"/>
      <c r="PB206" s="30"/>
      <c r="PC206" s="30"/>
      <c r="PD206" s="30"/>
      <c r="PE206" s="30"/>
      <c r="PF206" s="30"/>
      <c r="PG206" s="30"/>
      <c r="PH206" s="30"/>
      <c r="PI206" s="30"/>
      <c r="PJ206" s="30"/>
      <c r="PK206" s="30"/>
      <c r="PL206" s="30"/>
      <c r="PM206" s="30"/>
      <c r="PN206" s="30"/>
      <c r="PO206" s="30"/>
      <c r="PP206" s="30"/>
      <c r="PQ206" s="30"/>
      <c r="PR206" s="30"/>
      <c r="PS206" s="30"/>
      <c r="PT206" s="30"/>
      <c r="PU206" s="30"/>
      <c r="PV206" s="30"/>
      <c r="PW206" s="30"/>
      <c r="PX206" s="30"/>
      <c r="PY206" s="30"/>
      <c r="PZ206" s="30"/>
      <c r="QA206" s="30"/>
      <c r="QB206" s="30"/>
      <c r="QC206" s="30"/>
      <c r="QD206" s="30"/>
      <c r="QE206" s="30"/>
      <c r="QF206" s="30"/>
      <c r="QG206" s="30"/>
      <c r="QH206" s="30"/>
      <c r="QI206" s="30"/>
      <c r="QJ206" s="30"/>
      <c r="QK206" s="30"/>
      <c r="QL206" s="30"/>
      <c r="QM206" s="30"/>
      <c r="QN206" s="30"/>
      <c r="QO206" s="30"/>
      <c r="QP206" s="30"/>
      <c r="QQ206" s="30"/>
      <c r="QR206" s="30"/>
      <c r="QS206" s="30"/>
      <c r="QT206" s="30"/>
      <c r="QU206" s="30"/>
      <c r="QV206" s="30"/>
      <c r="QW206" s="30"/>
      <c r="QX206" s="30"/>
      <c r="QY206" s="30"/>
      <c r="QZ206" s="30"/>
      <c r="RA206" s="30"/>
      <c r="RB206" s="30"/>
      <c r="RC206" s="30"/>
      <c r="RD206" s="30"/>
      <c r="RE206" s="30"/>
      <c r="RF206" s="30"/>
      <c r="RG206" s="30"/>
      <c r="RH206" s="30"/>
      <c r="RI206" s="30"/>
      <c r="RJ206" s="30"/>
      <c r="RK206" s="30"/>
      <c r="RL206" s="30"/>
      <c r="RM206" s="30"/>
      <c r="RN206" s="30"/>
      <c r="RO206" s="30"/>
      <c r="RP206" s="30"/>
      <c r="RQ206" s="30"/>
      <c r="RR206" s="30"/>
      <c r="RS206" s="30"/>
      <c r="RT206" s="30"/>
      <c r="RU206" s="30"/>
      <c r="RV206" s="30"/>
      <c r="RW206" s="30"/>
      <c r="RX206" s="30"/>
      <c r="RY206" s="30"/>
      <c r="RZ206" s="30"/>
      <c r="SA206" s="30"/>
      <c r="SB206" s="30"/>
      <c r="SC206" s="30"/>
      <c r="SD206" s="30"/>
      <c r="SE206" s="30"/>
      <c r="SF206" s="30"/>
      <c r="SG206" s="30"/>
      <c r="SH206" s="30"/>
      <c r="SI206" s="30"/>
      <c r="SJ206" s="30"/>
      <c r="SK206" s="30"/>
      <c r="SL206" s="30"/>
      <c r="SM206" s="30"/>
      <c r="SN206" s="30"/>
      <c r="SO206" s="30"/>
      <c r="SP206" s="30"/>
      <c r="SQ206" s="30"/>
      <c r="SR206" s="30"/>
      <c r="SS206" s="30"/>
      <c r="ST206" s="30"/>
      <c r="SU206" s="30"/>
      <c r="SV206" s="30"/>
      <c r="SW206" s="30"/>
      <c r="SX206" s="30"/>
      <c r="SY206" s="30"/>
      <c r="SZ206" s="30"/>
      <c r="TA206" s="30"/>
      <c r="TB206" s="30"/>
      <c r="TC206" s="30"/>
      <c r="TD206" s="30"/>
      <c r="TE206" s="30"/>
      <c r="TF206" s="30"/>
      <c r="TG206" s="30"/>
      <c r="TH206" s="30"/>
    </row>
    <row r="207" spans="1:528" s="24" customFormat="1" ht="33.75" hidden="1" customHeight="1" x14ac:dyDescent="0.25">
      <c r="A207" s="60" t="s">
        <v>439</v>
      </c>
      <c r="B207" s="112">
        <v>7530</v>
      </c>
      <c r="C207" s="60" t="s">
        <v>240</v>
      </c>
      <c r="D207" s="113" t="s">
        <v>238</v>
      </c>
      <c r="E207" s="122">
        <f t="shared" si="94"/>
        <v>0</v>
      </c>
      <c r="F207" s="122"/>
      <c r="G207" s="124"/>
      <c r="H207" s="124"/>
      <c r="I207" s="124"/>
      <c r="J207" s="122">
        <f t="shared" si="95"/>
        <v>0</v>
      </c>
      <c r="K207" s="122"/>
      <c r="L207" s="122"/>
      <c r="M207" s="122"/>
      <c r="N207" s="122"/>
      <c r="O207" s="122"/>
      <c r="P207" s="122">
        <f t="shared" si="96"/>
        <v>0</v>
      </c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  <c r="TF207" s="30"/>
      <c r="TG207" s="30"/>
      <c r="TH207" s="30"/>
    </row>
    <row r="208" spans="1:528" s="22" customFormat="1" ht="20.25" customHeight="1" x14ac:dyDescent="0.25">
      <c r="A208" s="60" t="s">
        <v>206</v>
      </c>
      <c r="B208" s="112" t="str">
        <f>'дод 10'!A173</f>
        <v>7640</v>
      </c>
      <c r="C208" s="112" t="str">
        <f>'дод 10'!B173</f>
        <v>0470</v>
      </c>
      <c r="D208" s="61" t="s">
        <v>432</v>
      </c>
      <c r="E208" s="122">
        <f t="shared" si="88"/>
        <v>2200000</v>
      </c>
      <c r="F208" s="122">
        <f>2200000-1500000</f>
        <v>700000</v>
      </c>
      <c r="G208" s="122"/>
      <c r="H208" s="122"/>
      <c r="I208" s="122">
        <v>1500000</v>
      </c>
      <c r="J208" s="122">
        <f t="shared" si="90"/>
        <v>0</v>
      </c>
      <c r="K208" s="122"/>
      <c r="L208" s="122"/>
      <c r="M208" s="122"/>
      <c r="N208" s="122"/>
      <c r="O208" s="122"/>
      <c r="P208" s="122">
        <f t="shared" si="89"/>
        <v>2200000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</row>
    <row r="209" spans="1:528" s="22" customFormat="1" ht="30" customHeight="1" x14ac:dyDescent="0.25">
      <c r="A209" s="60" t="s">
        <v>338</v>
      </c>
      <c r="B209" s="112" t="str">
        <f>'дод 10'!A177</f>
        <v>7670</v>
      </c>
      <c r="C209" s="112" t="str">
        <f>'дод 10'!B177</f>
        <v>0490</v>
      </c>
      <c r="D209" s="61" t="str">
        <f>'дод 10'!C177</f>
        <v>Внески до статутного капіталу суб’єктів господарювання, у т. ч. за рахунок:</v>
      </c>
      <c r="E209" s="122">
        <f t="shared" si="88"/>
        <v>0</v>
      </c>
      <c r="F209" s="122"/>
      <c r="G209" s="122"/>
      <c r="H209" s="122"/>
      <c r="I209" s="122"/>
      <c r="J209" s="122">
        <f t="shared" si="90"/>
        <v>46790000</v>
      </c>
      <c r="K209" s="122">
        <v>46790000</v>
      </c>
      <c r="L209" s="122"/>
      <c r="M209" s="122"/>
      <c r="N209" s="122"/>
      <c r="O209" s="122">
        <v>46790000</v>
      </c>
      <c r="P209" s="122">
        <f t="shared" si="89"/>
        <v>46790000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  <c r="TH209" s="23"/>
    </row>
    <row r="210" spans="1:528" s="24" customFormat="1" ht="18.75" customHeight="1" x14ac:dyDescent="0.25">
      <c r="A210" s="89"/>
      <c r="B210" s="134"/>
      <c r="C210" s="134"/>
      <c r="D210" s="90" t="s">
        <v>429</v>
      </c>
      <c r="E210" s="124">
        <f t="shared" si="88"/>
        <v>0</v>
      </c>
      <c r="F210" s="124"/>
      <c r="G210" s="124"/>
      <c r="H210" s="124"/>
      <c r="I210" s="124"/>
      <c r="J210" s="124">
        <f t="shared" si="90"/>
        <v>26250000</v>
      </c>
      <c r="K210" s="124">
        <v>26250000</v>
      </c>
      <c r="L210" s="124"/>
      <c r="M210" s="124"/>
      <c r="N210" s="124"/>
      <c r="O210" s="124">
        <v>26250000</v>
      </c>
      <c r="P210" s="124">
        <f t="shared" si="89"/>
        <v>26250000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  <c r="TH210" s="30"/>
    </row>
    <row r="211" spans="1:528" s="22" customFormat="1" ht="111" customHeight="1" x14ac:dyDescent="0.25">
      <c r="A211" s="126" t="s">
        <v>307</v>
      </c>
      <c r="B211" s="42">
        <v>7691</v>
      </c>
      <c r="C211" s="42" t="s">
        <v>84</v>
      </c>
      <c r="D211" s="36" t="str">
        <f>'дод 10'!C180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1" s="122">
        <f t="shared" si="88"/>
        <v>0</v>
      </c>
      <c r="F211" s="122"/>
      <c r="G211" s="122"/>
      <c r="H211" s="122"/>
      <c r="I211" s="122"/>
      <c r="J211" s="122">
        <f t="shared" si="90"/>
        <v>2069598</v>
      </c>
      <c r="K211" s="122"/>
      <c r="L211" s="122">
        <v>169598</v>
      </c>
      <c r="M211" s="122"/>
      <c r="N211" s="122"/>
      <c r="O211" s="122">
        <v>1900000</v>
      </c>
      <c r="P211" s="122">
        <f t="shared" si="89"/>
        <v>2069598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</row>
    <row r="212" spans="1:528" s="22" customFormat="1" ht="31.5" hidden="1" customHeight="1" x14ac:dyDescent="0.25">
      <c r="A212" s="126" t="s">
        <v>389</v>
      </c>
      <c r="B212" s="42" t="str">
        <f>'дод 10'!A188</f>
        <v>8110</v>
      </c>
      <c r="C212" s="42" t="str">
        <f>'дод 10'!B188</f>
        <v>0320</v>
      </c>
      <c r="D212" s="127" t="str">
        <f>'дод 10'!C188</f>
        <v>Заходи із запобігання та ліквідації надзвичайних ситуацій та наслідків стихійного лиха</v>
      </c>
      <c r="E212" s="122">
        <f t="shared" ref="E212" si="97">F212+I212</f>
        <v>0</v>
      </c>
      <c r="F212" s="122"/>
      <c r="G212" s="122"/>
      <c r="H212" s="122"/>
      <c r="I212" s="122"/>
      <c r="J212" s="122">
        <f t="shared" ref="J212" si="98">L212+O212</f>
        <v>0</v>
      </c>
      <c r="K212" s="122"/>
      <c r="L212" s="122"/>
      <c r="M212" s="122"/>
      <c r="N212" s="122"/>
      <c r="O212" s="122"/>
      <c r="P212" s="122">
        <f t="shared" ref="P212" si="99">E212+J212</f>
        <v>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</row>
    <row r="213" spans="1:528" s="22" customFormat="1" ht="15" hidden="1" customHeight="1" x14ac:dyDescent="0.25">
      <c r="A213" s="126" t="s">
        <v>388</v>
      </c>
      <c r="B213" s="42" t="str">
        <f>'дод 10'!A192</f>
        <v>8230</v>
      </c>
      <c r="C213" s="42" t="str">
        <f>'дод 10'!B192</f>
        <v>0380</v>
      </c>
      <c r="D213" s="127" t="str">
        <f>'дод 10'!C192</f>
        <v>Інші заходи громадського порядку та безпеки</v>
      </c>
      <c r="E213" s="122">
        <f t="shared" ref="E213" si="100">F213+I213</f>
        <v>0</v>
      </c>
      <c r="F213" s="122"/>
      <c r="G213" s="122"/>
      <c r="H213" s="122"/>
      <c r="I213" s="122"/>
      <c r="J213" s="122">
        <f t="shared" ref="J213" si="101">L213+O213</f>
        <v>0</v>
      </c>
      <c r="K213" s="122"/>
      <c r="L213" s="122"/>
      <c r="M213" s="122"/>
      <c r="N213" s="122"/>
      <c r="O213" s="122"/>
      <c r="P213" s="122">
        <f t="shared" ref="P213" si="102">E213+J213</f>
        <v>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</row>
    <row r="214" spans="1:528" s="22" customFormat="1" ht="18.75" customHeight="1" x14ac:dyDescent="0.25">
      <c r="A214" s="60" t="s">
        <v>207</v>
      </c>
      <c r="B214" s="112" t="str">
        <f>'дод 10'!A195</f>
        <v>8340</v>
      </c>
      <c r="C214" s="112" t="str">
        <f>'дод 10'!B195</f>
        <v>0540</v>
      </c>
      <c r="D214" s="61" t="str">
        <f>'дод 10'!C195</f>
        <v>Природоохоронні заходи за рахунок цільових фондів</v>
      </c>
      <c r="E214" s="122">
        <f t="shared" si="88"/>
        <v>0</v>
      </c>
      <c r="F214" s="122"/>
      <c r="G214" s="122"/>
      <c r="H214" s="122"/>
      <c r="I214" s="122"/>
      <c r="J214" s="122">
        <f t="shared" si="90"/>
        <v>2742000</v>
      </c>
      <c r="K214" s="122"/>
      <c r="L214" s="122">
        <v>1442000</v>
      </c>
      <c r="M214" s="122"/>
      <c r="N214" s="122"/>
      <c r="O214" s="122">
        <v>1300000</v>
      </c>
      <c r="P214" s="122">
        <f t="shared" si="89"/>
        <v>2742000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</row>
    <row r="215" spans="1:528" s="22" customFormat="1" ht="20.25" customHeight="1" x14ac:dyDescent="0.25">
      <c r="A215" s="60" t="s">
        <v>208</v>
      </c>
      <c r="B215" s="112" t="str">
        <f>'дод 10'!A204</f>
        <v>9770</v>
      </c>
      <c r="C215" s="112" t="str">
        <f>'дод 10'!B204</f>
        <v>0180</v>
      </c>
      <c r="D215" s="61" t="str">
        <f>'дод 10'!C204</f>
        <v>Інші субвенції з місцевого бюджету</v>
      </c>
      <c r="E215" s="122">
        <f t="shared" si="88"/>
        <v>0</v>
      </c>
      <c r="F215" s="122"/>
      <c r="G215" s="122"/>
      <c r="H215" s="122"/>
      <c r="I215" s="122"/>
      <c r="J215" s="122">
        <f t="shared" si="90"/>
        <v>7000000</v>
      </c>
      <c r="K215" s="122">
        <v>7000000</v>
      </c>
      <c r="L215" s="122"/>
      <c r="M215" s="122"/>
      <c r="N215" s="122"/>
      <c r="O215" s="122">
        <v>7000000</v>
      </c>
      <c r="P215" s="122">
        <f t="shared" si="89"/>
        <v>7000000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</row>
    <row r="216" spans="1:528" s="27" customFormat="1" ht="33.75" customHeight="1" x14ac:dyDescent="0.25">
      <c r="A216" s="133" t="s">
        <v>28</v>
      </c>
      <c r="B216" s="135"/>
      <c r="C216" s="135"/>
      <c r="D216" s="130" t="s">
        <v>35</v>
      </c>
      <c r="E216" s="118">
        <f>E217</f>
        <v>6378200</v>
      </c>
      <c r="F216" s="118">
        <f t="shared" ref="F216:J217" si="103">F217</f>
        <v>6378200</v>
      </c>
      <c r="G216" s="118">
        <f t="shared" si="103"/>
        <v>5019800</v>
      </c>
      <c r="H216" s="118">
        <f t="shared" si="103"/>
        <v>75700</v>
      </c>
      <c r="I216" s="118">
        <f t="shared" si="103"/>
        <v>0</v>
      </c>
      <c r="J216" s="118">
        <f t="shared" si="103"/>
        <v>8000</v>
      </c>
      <c r="K216" s="118">
        <f t="shared" ref="K216:K217" si="104">K217</f>
        <v>8000</v>
      </c>
      <c r="L216" s="118">
        <f t="shared" ref="L216:L217" si="105">L217</f>
        <v>0</v>
      </c>
      <c r="M216" s="118">
        <f t="shared" ref="M216:M217" si="106">M217</f>
        <v>0</v>
      </c>
      <c r="N216" s="118">
        <f t="shared" ref="N216:N217" si="107">N217</f>
        <v>0</v>
      </c>
      <c r="O216" s="118">
        <f t="shared" ref="O216:P217" si="108">O217</f>
        <v>8000</v>
      </c>
      <c r="P216" s="118">
        <f t="shared" si="108"/>
        <v>6386200</v>
      </c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  <c r="IT216" s="32"/>
      <c r="IU216" s="32"/>
      <c r="IV216" s="32"/>
      <c r="IW216" s="32"/>
      <c r="IX216" s="32"/>
      <c r="IY216" s="32"/>
      <c r="IZ216" s="32"/>
      <c r="JA216" s="32"/>
      <c r="JB216" s="32"/>
      <c r="JC216" s="32"/>
      <c r="JD216" s="32"/>
      <c r="JE216" s="32"/>
      <c r="JF216" s="32"/>
      <c r="JG216" s="32"/>
      <c r="JH216" s="32"/>
      <c r="JI216" s="32"/>
      <c r="JJ216" s="32"/>
      <c r="JK216" s="32"/>
      <c r="JL216" s="32"/>
      <c r="JM216" s="32"/>
      <c r="JN216" s="32"/>
      <c r="JO216" s="32"/>
      <c r="JP216" s="32"/>
      <c r="JQ216" s="32"/>
      <c r="JR216" s="32"/>
      <c r="JS216" s="32"/>
      <c r="JT216" s="32"/>
      <c r="JU216" s="32"/>
      <c r="JV216" s="32"/>
      <c r="JW216" s="32"/>
      <c r="JX216" s="32"/>
      <c r="JY216" s="32"/>
      <c r="JZ216" s="32"/>
      <c r="KA216" s="32"/>
      <c r="KB216" s="32"/>
      <c r="KC216" s="32"/>
      <c r="KD216" s="32"/>
      <c r="KE216" s="32"/>
      <c r="KF216" s="32"/>
      <c r="KG216" s="32"/>
      <c r="KH216" s="32"/>
      <c r="KI216" s="32"/>
      <c r="KJ216" s="32"/>
      <c r="KK216" s="32"/>
      <c r="KL216" s="32"/>
      <c r="KM216" s="32"/>
      <c r="KN216" s="32"/>
      <c r="KO216" s="32"/>
      <c r="KP216" s="32"/>
      <c r="KQ216" s="32"/>
      <c r="KR216" s="32"/>
      <c r="KS216" s="32"/>
      <c r="KT216" s="32"/>
      <c r="KU216" s="32"/>
      <c r="KV216" s="32"/>
      <c r="KW216" s="32"/>
      <c r="KX216" s="32"/>
      <c r="KY216" s="32"/>
      <c r="KZ216" s="32"/>
      <c r="LA216" s="32"/>
      <c r="LB216" s="32"/>
      <c r="LC216" s="32"/>
      <c r="LD216" s="32"/>
      <c r="LE216" s="32"/>
      <c r="LF216" s="32"/>
      <c r="LG216" s="32"/>
      <c r="LH216" s="32"/>
      <c r="LI216" s="32"/>
      <c r="LJ216" s="32"/>
      <c r="LK216" s="32"/>
      <c r="LL216" s="32"/>
      <c r="LM216" s="32"/>
      <c r="LN216" s="32"/>
      <c r="LO216" s="32"/>
      <c r="LP216" s="32"/>
      <c r="LQ216" s="32"/>
      <c r="LR216" s="32"/>
      <c r="LS216" s="32"/>
      <c r="LT216" s="32"/>
      <c r="LU216" s="32"/>
      <c r="LV216" s="32"/>
      <c r="LW216" s="32"/>
      <c r="LX216" s="32"/>
      <c r="LY216" s="32"/>
      <c r="LZ216" s="32"/>
      <c r="MA216" s="32"/>
      <c r="MB216" s="32"/>
      <c r="MC216" s="32"/>
      <c r="MD216" s="32"/>
      <c r="ME216" s="32"/>
      <c r="MF216" s="32"/>
      <c r="MG216" s="32"/>
      <c r="MH216" s="32"/>
      <c r="MI216" s="32"/>
      <c r="MJ216" s="32"/>
      <c r="MK216" s="32"/>
      <c r="ML216" s="32"/>
      <c r="MM216" s="32"/>
      <c r="MN216" s="32"/>
      <c r="MO216" s="32"/>
      <c r="MP216" s="32"/>
      <c r="MQ216" s="32"/>
      <c r="MR216" s="32"/>
      <c r="MS216" s="32"/>
      <c r="MT216" s="32"/>
      <c r="MU216" s="32"/>
      <c r="MV216" s="32"/>
      <c r="MW216" s="32"/>
      <c r="MX216" s="32"/>
      <c r="MY216" s="32"/>
      <c r="MZ216" s="32"/>
      <c r="NA216" s="32"/>
      <c r="NB216" s="32"/>
      <c r="NC216" s="32"/>
      <c r="ND216" s="32"/>
      <c r="NE216" s="32"/>
      <c r="NF216" s="32"/>
      <c r="NG216" s="32"/>
      <c r="NH216" s="32"/>
      <c r="NI216" s="32"/>
      <c r="NJ216" s="32"/>
      <c r="NK216" s="32"/>
      <c r="NL216" s="32"/>
      <c r="NM216" s="32"/>
      <c r="NN216" s="32"/>
      <c r="NO216" s="32"/>
      <c r="NP216" s="32"/>
      <c r="NQ216" s="32"/>
      <c r="NR216" s="32"/>
      <c r="NS216" s="32"/>
      <c r="NT216" s="32"/>
      <c r="NU216" s="32"/>
      <c r="NV216" s="32"/>
      <c r="NW216" s="32"/>
      <c r="NX216" s="32"/>
      <c r="NY216" s="32"/>
      <c r="NZ216" s="32"/>
      <c r="OA216" s="32"/>
      <c r="OB216" s="32"/>
      <c r="OC216" s="32"/>
      <c r="OD216" s="32"/>
      <c r="OE216" s="32"/>
      <c r="OF216" s="32"/>
      <c r="OG216" s="32"/>
      <c r="OH216" s="32"/>
      <c r="OI216" s="32"/>
      <c r="OJ216" s="32"/>
      <c r="OK216" s="32"/>
      <c r="OL216" s="32"/>
      <c r="OM216" s="32"/>
      <c r="ON216" s="32"/>
      <c r="OO216" s="32"/>
      <c r="OP216" s="32"/>
      <c r="OQ216" s="32"/>
      <c r="OR216" s="32"/>
      <c r="OS216" s="32"/>
      <c r="OT216" s="32"/>
      <c r="OU216" s="32"/>
      <c r="OV216" s="32"/>
      <c r="OW216" s="32"/>
      <c r="OX216" s="32"/>
      <c r="OY216" s="32"/>
      <c r="OZ216" s="32"/>
      <c r="PA216" s="32"/>
      <c r="PB216" s="32"/>
      <c r="PC216" s="32"/>
      <c r="PD216" s="32"/>
      <c r="PE216" s="32"/>
      <c r="PF216" s="32"/>
      <c r="PG216" s="32"/>
      <c r="PH216" s="32"/>
      <c r="PI216" s="32"/>
      <c r="PJ216" s="32"/>
      <c r="PK216" s="32"/>
      <c r="PL216" s="32"/>
      <c r="PM216" s="32"/>
      <c r="PN216" s="32"/>
      <c r="PO216" s="32"/>
      <c r="PP216" s="32"/>
      <c r="PQ216" s="32"/>
      <c r="PR216" s="32"/>
      <c r="PS216" s="32"/>
      <c r="PT216" s="32"/>
      <c r="PU216" s="32"/>
      <c r="PV216" s="32"/>
      <c r="PW216" s="32"/>
      <c r="PX216" s="32"/>
      <c r="PY216" s="32"/>
      <c r="PZ216" s="32"/>
      <c r="QA216" s="32"/>
      <c r="QB216" s="32"/>
      <c r="QC216" s="32"/>
      <c r="QD216" s="32"/>
      <c r="QE216" s="32"/>
      <c r="QF216" s="32"/>
      <c r="QG216" s="32"/>
      <c r="QH216" s="32"/>
      <c r="QI216" s="32"/>
      <c r="QJ216" s="32"/>
      <c r="QK216" s="32"/>
      <c r="QL216" s="32"/>
      <c r="QM216" s="32"/>
      <c r="QN216" s="32"/>
      <c r="QO216" s="32"/>
      <c r="QP216" s="32"/>
      <c r="QQ216" s="32"/>
      <c r="QR216" s="32"/>
      <c r="QS216" s="32"/>
      <c r="QT216" s="32"/>
      <c r="QU216" s="32"/>
      <c r="QV216" s="32"/>
      <c r="QW216" s="32"/>
      <c r="QX216" s="32"/>
      <c r="QY216" s="32"/>
      <c r="QZ216" s="32"/>
      <c r="RA216" s="32"/>
      <c r="RB216" s="32"/>
      <c r="RC216" s="32"/>
      <c r="RD216" s="32"/>
      <c r="RE216" s="32"/>
      <c r="RF216" s="32"/>
      <c r="RG216" s="32"/>
      <c r="RH216" s="32"/>
      <c r="RI216" s="32"/>
      <c r="RJ216" s="32"/>
      <c r="RK216" s="32"/>
      <c r="RL216" s="32"/>
      <c r="RM216" s="32"/>
      <c r="RN216" s="32"/>
      <c r="RO216" s="32"/>
      <c r="RP216" s="32"/>
      <c r="RQ216" s="32"/>
      <c r="RR216" s="32"/>
      <c r="RS216" s="32"/>
      <c r="RT216" s="32"/>
      <c r="RU216" s="32"/>
      <c r="RV216" s="32"/>
      <c r="RW216" s="32"/>
      <c r="RX216" s="32"/>
      <c r="RY216" s="32"/>
      <c r="RZ216" s="32"/>
      <c r="SA216" s="32"/>
      <c r="SB216" s="32"/>
      <c r="SC216" s="32"/>
      <c r="SD216" s="32"/>
      <c r="SE216" s="32"/>
      <c r="SF216" s="32"/>
      <c r="SG216" s="32"/>
      <c r="SH216" s="32"/>
      <c r="SI216" s="32"/>
      <c r="SJ216" s="32"/>
      <c r="SK216" s="32"/>
      <c r="SL216" s="32"/>
      <c r="SM216" s="32"/>
      <c r="SN216" s="32"/>
      <c r="SO216" s="32"/>
      <c r="SP216" s="32"/>
      <c r="SQ216" s="32"/>
      <c r="SR216" s="32"/>
      <c r="SS216" s="32"/>
      <c r="ST216" s="32"/>
      <c r="SU216" s="32"/>
      <c r="SV216" s="32"/>
      <c r="SW216" s="32"/>
      <c r="SX216" s="32"/>
      <c r="SY216" s="32"/>
      <c r="SZ216" s="32"/>
      <c r="TA216" s="32"/>
      <c r="TB216" s="32"/>
      <c r="TC216" s="32"/>
      <c r="TD216" s="32"/>
      <c r="TE216" s="32"/>
      <c r="TF216" s="32"/>
      <c r="TG216" s="32"/>
      <c r="TH216" s="32"/>
    </row>
    <row r="217" spans="1:528" s="34" customFormat="1" ht="36.75" customHeight="1" x14ac:dyDescent="0.25">
      <c r="A217" s="119" t="s">
        <v>121</v>
      </c>
      <c r="B217" s="132"/>
      <c r="C217" s="132"/>
      <c r="D217" s="82" t="s">
        <v>35</v>
      </c>
      <c r="E217" s="121">
        <f>E218</f>
        <v>6378200</v>
      </c>
      <c r="F217" s="121">
        <f t="shared" si="103"/>
        <v>6378200</v>
      </c>
      <c r="G217" s="121">
        <f t="shared" si="103"/>
        <v>5019800</v>
      </c>
      <c r="H217" s="121">
        <f t="shared" si="103"/>
        <v>75700</v>
      </c>
      <c r="I217" s="121">
        <f t="shared" si="103"/>
        <v>0</v>
      </c>
      <c r="J217" s="121">
        <f t="shared" si="103"/>
        <v>8000</v>
      </c>
      <c r="K217" s="121">
        <f t="shared" si="104"/>
        <v>8000</v>
      </c>
      <c r="L217" s="121">
        <f t="shared" si="105"/>
        <v>0</v>
      </c>
      <c r="M217" s="121">
        <f t="shared" si="106"/>
        <v>0</v>
      </c>
      <c r="N217" s="121">
        <f t="shared" si="107"/>
        <v>0</v>
      </c>
      <c r="O217" s="121">
        <f t="shared" si="108"/>
        <v>8000</v>
      </c>
      <c r="P217" s="121">
        <f t="shared" si="108"/>
        <v>6386200</v>
      </c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  <c r="LD217" s="33"/>
      <c r="LE217" s="33"/>
      <c r="LF217" s="33"/>
      <c r="LG217" s="33"/>
      <c r="LH217" s="33"/>
      <c r="LI217" s="33"/>
      <c r="LJ217" s="33"/>
      <c r="LK217" s="33"/>
      <c r="LL217" s="33"/>
      <c r="LM217" s="33"/>
      <c r="LN217" s="33"/>
      <c r="LO217" s="33"/>
      <c r="LP217" s="33"/>
      <c r="LQ217" s="33"/>
      <c r="LR217" s="33"/>
      <c r="LS217" s="33"/>
      <c r="LT217" s="33"/>
      <c r="LU217" s="33"/>
      <c r="LV217" s="33"/>
      <c r="LW217" s="33"/>
      <c r="LX217" s="33"/>
      <c r="LY217" s="33"/>
      <c r="LZ217" s="33"/>
      <c r="MA217" s="33"/>
      <c r="MB217" s="33"/>
      <c r="MC217" s="33"/>
      <c r="MD217" s="33"/>
      <c r="ME217" s="33"/>
      <c r="MF217" s="33"/>
      <c r="MG217" s="33"/>
      <c r="MH217" s="33"/>
      <c r="MI217" s="33"/>
      <c r="MJ217" s="33"/>
      <c r="MK217" s="33"/>
      <c r="ML217" s="33"/>
      <c r="MM217" s="33"/>
      <c r="MN217" s="33"/>
      <c r="MO217" s="33"/>
      <c r="MP217" s="33"/>
      <c r="MQ217" s="33"/>
      <c r="MR217" s="33"/>
      <c r="MS217" s="33"/>
      <c r="MT217" s="33"/>
      <c r="MU217" s="33"/>
      <c r="MV217" s="33"/>
      <c r="MW217" s="33"/>
      <c r="MX217" s="33"/>
      <c r="MY217" s="33"/>
      <c r="MZ217" s="33"/>
      <c r="NA217" s="33"/>
      <c r="NB217" s="33"/>
      <c r="NC217" s="33"/>
      <c r="ND217" s="33"/>
      <c r="NE217" s="33"/>
      <c r="NF217" s="33"/>
      <c r="NG217" s="33"/>
      <c r="NH217" s="33"/>
      <c r="NI217" s="33"/>
      <c r="NJ217" s="33"/>
      <c r="NK217" s="33"/>
      <c r="NL217" s="33"/>
      <c r="NM217" s="33"/>
      <c r="NN217" s="33"/>
      <c r="NO217" s="33"/>
      <c r="NP217" s="33"/>
      <c r="NQ217" s="33"/>
      <c r="NR217" s="33"/>
      <c r="NS217" s="33"/>
      <c r="NT217" s="33"/>
      <c r="NU217" s="33"/>
      <c r="NV217" s="33"/>
      <c r="NW217" s="33"/>
      <c r="NX217" s="33"/>
      <c r="NY217" s="33"/>
      <c r="NZ217" s="33"/>
      <c r="OA217" s="33"/>
      <c r="OB217" s="33"/>
      <c r="OC217" s="33"/>
      <c r="OD217" s="33"/>
      <c r="OE217" s="33"/>
      <c r="OF217" s="33"/>
      <c r="OG217" s="33"/>
      <c r="OH217" s="33"/>
      <c r="OI217" s="33"/>
      <c r="OJ217" s="33"/>
      <c r="OK217" s="33"/>
      <c r="OL217" s="33"/>
      <c r="OM217" s="33"/>
      <c r="ON217" s="33"/>
      <c r="OO217" s="33"/>
      <c r="OP217" s="33"/>
      <c r="OQ217" s="33"/>
      <c r="OR217" s="33"/>
      <c r="OS217" s="33"/>
      <c r="OT217" s="33"/>
      <c r="OU217" s="33"/>
      <c r="OV217" s="33"/>
      <c r="OW217" s="33"/>
      <c r="OX217" s="33"/>
      <c r="OY217" s="33"/>
      <c r="OZ217" s="33"/>
      <c r="PA217" s="33"/>
      <c r="PB217" s="33"/>
      <c r="PC217" s="33"/>
      <c r="PD217" s="33"/>
      <c r="PE217" s="33"/>
      <c r="PF217" s="33"/>
      <c r="PG217" s="33"/>
      <c r="PH217" s="33"/>
      <c r="PI217" s="33"/>
      <c r="PJ217" s="33"/>
      <c r="PK217" s="33"/>
      <c r="PL217" s="33"/>
      <c r="PM217" s="33"/>
      <c r="PN217" s="33"/>
      <c r="PO217" s="33"/>
      <c r="PP217" s="33"/>
      <c r="PQ217" s="33"/>
      <c r="PR217" s="33"/>
      <c r="PS217" s="33"/>
      <c r="PT217" s="33"/>
      <c r="PU217" s="33"/>
      <c r="PV217" s="33"/>
      <c r="PW217" s="33"/>
      <c r="PX217" s="33"/>
      <c r="PY217" s="33"/>
      <c r="PZ217" s="33"/>
      <c r="QA217" s="33"/>
      <c r="QB217" s="33"/>
      <c r="QC217" s="33"/>
      <c r="QD217" s="33"/>
      <c r="QE217" s="33"/>
      <c r="QF217" s="33"/>
      <c r="QG217" s="33"/>
      <c r="QH217" s="33"/>
      <c r="QI217" s="33"/>
      <c r="QJ217" s="33"/>
      <c r="QK217" s="33"/>
      <c r="QL217" s="33"/>
      <c r="QM217" s="33"/>
      <c r="QN217" s="33"/>
      <c r="QO217" s="33"/>
      <c r="QP217" s="33"/>
      <c r="QQ217" s="33"/>
      <c r="QR217" s="33"/>
      <c r="QS217" s="33"/>
      <c r="QT217" s="33"/>
      <c r="QU217" s="33"/>
      <c r="QV217" s="33"/>
      <c r="QW217" s="33"/>
      <c r="QX217" s="33"/>
      <c r="QY217" s="33"/>
      <c r="QZ217" s="33"/>
      <c r="RA217" s="33"/>
      <c r="RB217" s="33"/>
      <c r="RC217" s="33"/>
      <c r="RD217" s="33"/>
      <c r="RE217" s="33"/>
      <c r="RF217" s="33"/>
      <c r="RG217" s="33"/>
      <c r="RH217" s="33"/>
      <c r="RI217" s="33"/>
      <c r="RJ217" s="33"/>
      <c r="RK217" s="33"/>
      <c r="RL217" s="33"/>
      <c r="RM217" s="33"/>
      <c r="RN217" s="33"/>
      <c r="RO217" s="33"/>
      <c r="RP217" s="33"/>
      <c r="RQ217" s="33"/>
      <c r="RR217" s="33"/>
      <c r="RS217" s="33"/>
      <c r="RT217" s="33"/>
      <c r="RU217" s="33"/>
      <c r="RV217" s="33"/>
      <c r="RW217" s="33"/>
      <c r="RX217" s="33"/>
      <c r="RY217" s="33"/>
      <c r="RZ217" s="33"/>
      <c r="SA217" s="33"/>
      <c r="SB217" s="33"/>
      <c r="SC217" s="33"/>
      <c r="SD217" s="33"/>
      <c r="SE217" s="33"/>
      <c r="SF217" s="33"/>
      <c r="SG217" s="33"/>
      <c r="SH217" s="33"/>
      <c r="SI217" s="33"/>
      <c r="SJ217" s="33"/>
      <c r="SK217" s="33"/>
      <c r="SL217" s="33"/>
      <c r="SM217" s="33"/>
      <c r="SN217" s="33"/>
      <c r="SO217" s="33"/>
      <c r="SP217" s="33"/>
      <c r="SQ217" s="33"/>
      <c r="SR217" s="33"/>
      <c r="SS217" s="33"/>
      <c r="ST217" s="33"/>
      <c r="SU217" s="33"/>
      <c r="SV217" s="33"/>
      <c r="SW217" s="33"/>
      <c r="SX217" s="33"/>
      <c r="SY217" s="33"/>
      <c r="SZ217" s="33"/>
      <c r="TA217" s="33"/>
      <c r="TB217" s="33"/>
      <c r="TC217" s="33"/>
      <c r="TD217" s="33"/>
      <c r="TE217" s="33"/>
      <c r="TF217" s="33"/>
      <c r="TG217" s="33"/>
      <c r="TH217" s="33"/>
    </row>
    <row r="218" spans="1:528" s="22" customFormat="1" ht="47.25" x14ac:dyDescent="0.25">
      <c r="A218" s="60" t="s">
        <v>0</v>
      </c>
      <c r="B218" s="112" t="str">
        <f>'дод 10'!A15</f>
        <v>0160</v>
      </c>
      <c r="C218" s="112" t="str">
        <f>'дод 10'!B15</f>
        <v>0111</v>
      </c>
      <c r="D218" s="36" t="s">
        <v>518</v>
      </c>
      <c r="E218" s="122">
        <f>F218+I218</f>
        <v>6378200</v>
      </c>
      <c r="F218" s="122">
        <v>6378200</v>
      </c>
      <c r="G218" s="122">
        <v>5019800</v>
      </c>
      <c r="H218" s="122">
        <v>75700</v>
      </c>
      <c r="I218" s="122"/>
      <c r="J218" s="122">
        <f>L218+O218</f>
        <v>8000</v>
      </c>
      <c r="K218" s="122">
        <v>8000</v>
      </c>
      <c r="L218" s="122"/>
      <c r="M218" s="122"/>
      <c r="N218" s="122"/>
      <c r="O218" s="122">
        <v>8000</v>
      </c>
      <c r="P218" s="122">
        <f>E218+J218</f>
        <v>6386200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</row>
    <row r="219" spans="1:528" s="27" customFormat="1" ht="34.5" customHeight="1" x14ac:dyDescent="0.25">
      <c r="A219" s="133" t="s">
        <v>29</v>
      </c>
      <c r="B219" s="135"/>
      <c r="C219" s="135"/>
      <c r="D219" s="130" t="s">
        <v>34</v>
      </c>
      <c r="E219" s="118">
        <f>E220</f>
        <v>5372607</v>
      </c>
      <c r="F219" s="118">
        <f t="shared" ref="F219:J219" si="109">F220</f>
        <v>5372607</v>
      </c>
      <c r="G219" s="118">
        <f t="shared" si="109"/>
        <v>2958200</v>
      </c>
      <c r="H219" s="118">
        <f t="shared" si="109"/>
        <v>0</v>
      </c>
      <c r="I219" s="118">
        <f t="shared" si="109"/>
        <v>0</v>
      </c>
      <c r="J219" s="118">
        <f t="shared" si="109"/>
        <v>247011149</v>
      </c>
      <c r="K219" s="118">
        <f t="shared" ref="K219" si="110">K220</f>
        <v>233567155</v>
      </c>
      <c r="L219" s="118">
        <f t="shared" ref="L219" si="111">L220</f>
        <v>1900000</v>
      </c>
      <c r="M219" s="118">
        <f t="shared" ref="M219" si="112">M220</f>
        <v>1332000</v>
      </c>
      <c r="N219" s="118">
        <f t="shared" ref="N219" si="113">N220</f>
        <v>71500</v>
      </c>
      <c r="O219" s="118">
        <f t="shared" ref="O219:P219" si="114">O220</f>
        <v>245111149</v>
      </c>
      <c r="P219" s="118">
        <f t="shared" si="114"/>
        <v>252383756</v>
      </c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  <c r="RP219" s="32"/>
      <c r="RQ219" s="32"/>
      <c r="RR219" s="32"/>
      <c r="RS219" s="32"/>
      <c r="RT219" s="32"/>
      <c r="RU219" s="32"/>
      <c r="RV219" s="32"/>
      <c r="RW219" s="32"/>
      <c r="RX219" s="32"/>
      <c r="RY219" s="32"/>
      <c r="RZ219" s="32"/>
      <c r="SA219" s="32"/>
      <c r="SB219" s="32"/>
      <c r="SC219" s="32"/>
      <c r="SD219" s="32"/>
      <c r="SE219" s="32"/>
      <c r="SF219" s="32"/>
      <c r="SG219" s="32"/>
      <c r="SH219" s="32"/>
      <c r="SI219" s="32"/>
      <c r="SJ219" s="32"/>
      <c r="SK219" s="32"/>
      <c r="SL219" s="32"/>
      <c r="SM219" s="32"/>
      <c r="SN219" s="32"/>
      <c r="SO219" s="32"/>
      <c r="SP219" s="32"/>
      <c r="SQ219" s="32"/>
      <c r="SR219" s="32"/>
      <c r="SS219" s="32"/>
      <c r="ST219" s="32"/>
      <c r="SU219" s="32"/>
      <c r="SV219" s="32"/>
      <c r="SW219" s="32"/>
      <c r="SX219" s="32"/>
      <c r="SY219" s="32"/>
      <c r="SZ219" s="32"/>
      <c r="TA219" s="32"/>
      <c r="TB219" s="32"/>
      <c r="TC219" s="32"/>
      <c r="TD219" s="32"/>
      <c r="TE219" s="32"/>
      <c r="TF219" s="32"/>
      <c r="TG219" s="32"/>
      <c r="TH219" s="32"/>
    </row>
    <row r="220" spans="1:528" s="34" customFormat="1" ht="47.25" x14ac:dyDescent="0.25">
      <c r="A220" s="119" t="s">
        <v>30</v>
      </c>
      <c r="B220" s="132"/>
      <c r="C220" s="132"/>
      <c r="D220" s="82" t="s">
        <v>430</v>
      </c>
      <c r="E220" s="121">
        <f>SUM(E222+E223+E224+E225+E226+E227+E229+E230+E231+E232+E233+E234+E228+E236)</f>
        <v>5372607</v>
      </c>
      <c r="F220" s="121">
        <f t="shared" ref="F220:P220" si="115">SUM(F222+F223+F224+F225+F226+F227+F229+F230+F231+F232+F233+F234+F228+F236)</f>
        <v>5372607</v>
      </c>
      <c r="G220" s="121">
        <f t="shared" si="115"/>
        <v>2958200</v>
      </c>
      <c r="H220" s="121">
        <f t="shared" si="115"/>
        <v>0</v>
      </c>
      <c r="I220" s="121">
        <f t="shared" si="115"/>
        <v>0</v>
      </c>
      <c r="J220" s="121">
        <f t="shared" si="115"/>
        <v>247011149</v>
      </c>
      <c r="K220" s="121">
        <f t="shared" si="115"/>
        <v>233567155</v>
      </c>
      <c r="L220" s="121">
        <f t="shared" si="115"/>
        <v>1900000</v>
      </c>
      <c r="M220" s="121">
        <f t="shared" si="115"/>
        <v>1332000</v>
      </c>
      <c r="N220" s="121">
        <f t="shared" si="115"/>
        <v>71500</v>
      </c>
      <c r="O220" s="121">
        <f t="shared" si="115"/>
        <v>245111149</v>
      </c>
      <c r="P220" s="121">
        <f t="shared" si="115"/>
        <v>252383756</v>
      </c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  <c r="TF220" s="33"/>
      <c r="TG220" s="33"/>
      <c r="TH220" s="33"/>
    </row>
    <row r="221" spans="1:528" s="34" customFormat="1" ht="17.25" customHeight="1" x14ac:dyDescent="0.25">
      <c r="A221" s="119"/>
      <c r="B221" s="132"/>
      <c r="C221" s="132"/>
      <c r="D221" s="88" t="s">
        <v>429</v>
      </c>
      <c r="E221" s="121">
        <f>E235</f>
        <v>0</v>
      </c>
      <c r="F221" s="121">
        <f t="shared" ref="F221:P221" si="116">F235</f>
        <v>0</v>
      </c>
      <c r="G221" s="121">
        <f t="shared" si="116"/>
        <v>0</v>
      </c>
      <c r="H221" s="121">
        <f t="shared" si="116"/>
        <v>0</v>
      </c>
      <c r="I221" s="121">
        <f t="shared" si="116"/>
        <v>0</v>
      </c>
      <c r="J221" s="121">
        <f t="shared" si="116"/>
        <v>96859595</v>
      </c>
      <c r="K221" s="121">
        <f t="shared" si="116"/>
        <v>96859595</v>
      </c>
      <c r="L221" s="121">
        <f t="shared" si="116"/>
        <v>0</v>
      </c>
      <c r="M221" s="121">
        <f t="shared" si="116"/>
        <v>0</v>
      </c>
      <c r="N221" s="121">
        <f t="shared" si="116"/>
        <v>0</v>
      </c>
      <c r="O221" s="121">
        <f t="shared" si="116"/>
        <v>96859595</v>
      </c>
      <c r="P221" s="121">
        <f t="shared" si="116"/>
        <v>96859595</v>
      </c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  <c r="TH221" s="33"/>
    </row>
    <row r="222" spans="1:528" s="22" customFormat="1" ht="47.25" x14ac:dyDescent="0.25">
      <c r="A222" s="60" t="s">
        <v>144</v>
      </c>
      <c r="B222" s="112" t="str">
        <f>'дод 10'!A15</f>
        <v>0160</v>
      </c>
      <c r="C222" s="112" t="str">
        <f>'дод 10'!B15</f>
        <v>0111</v>
      </c>
      <c r="D222" s="36" t="s">
        <v>518</v>
      </c>
      <c r="E222" s="122">
        <f t="shared" ref="E222:E236" si="117">F222+I222</f>
        <v>3609000</v>
      </c>
      <c r="F222" s="122">
        <v>3609000</v>
      </c>
      <c r="G222" s="122">
        <v>2958200</v>
      </c>
      <c r="H222" s="122"/>
      <c r="I222" s="122"/>
      <c r="J222" s="122">
        <f>L222+O222</f>
        <v>1900000</v>
      </c>
      <c r="K222" s="122"/>
      <c r="L222" s="122">
        <v>1900000</v>
      </c>
      <c r="M222" s="122">
        <v>1332000</v>
      </c>
      <c r="N222" s="122">
        <v>71500</v>
      </c>
      <c r="O222" s="122"/>
      <c r="P222" s="122">
        <f t="shared" ref="P222:P236" si="118">E222+J222</f>
        <v>5509000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</row>
    <row r="223" spans="1:528" s="22" customFormat="1" ht="18" customHeight="1" x14ac:dyDescent="0.25">
      <c r="A223" s="60" t="s">
        <v>209</v>
      </c>
      <c r="B223" s="112" t="str">
        <f>'дод 10'!A131</f>
        <v>6030</v>
      </c>
      <c r="C223" s="112" t="str">
        <f>'дод 10'!B131</f>
        <v>0620</v>
      </c>
      <c r="D223" s="61" t="str">
        <f>'дод 10'!C131</f>
        <v>Організація благоустрою населених пунктів</v>
      </c>
      <c r="E223" s="122">
        <f t="shared" si="117"/>
        <v>0</v>
      </c>
      <c r="F223" s="122"/>
      <c r="G223" s="122"/>
      <c r="H223" s="122"/>
      <c r="I223" s="122"/>
      <c r="J223" s="122">
        <f t="shared" ref="J223:J242" si="119">L223+O223</f>
        <v>50000000</v>
      </c>
      <c r="K223" s="122">
        <v>50000000</v>
      </c>
      <c r="L223" s="122"/>
      <c r="M223" s="122"/>
      <c r="N223" s="122"/>
      <c r="O223" s="122">
        <v>50000000</v>
      </c>
      <c r="P223" s="122">
        <f t="shared" si="118"/>
        <v>50000000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</row>
    <row r="224" spans="1:528" s="22" customFormat="1" ht="65.25" customHeight="1" x14ac:dyDescent="0.25">
      <c r="A224" s="60" t="s">
        <v>210</v>
      </c>
      <c r="B224" s="112" t="str">
        <f>'дод 10'!A134</f>
        <v>6084</v>
      </c>
      <c r="C224" s="112" t="str">
        <f>'дод 10'!B134</f>
        <v>0610</v>
      </c>
      <c r="D224" s="61" t="str">
        <f>'дод 10'!C134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4" s="122">
        <f t="shared" si="117"/>
        <v>0</v>
      </c>
      <c r="F224" s="122"/>
      <c r="G224" s="122"/>
      <c r="H224" s="122"/>
      <c r="I224" s="122"/>
      <c r="J224" s="122">
        <f t="shared" si="119"/>
        <v>70060</v>
      </c>
      <c r="K224" s="122"/>
      <c r="L224" s="136"/>
      <c r="M224" s="122"/>
      <c r="N224" s="122"/>
      <c r="O224" s="122">
        <v>70060</v>
      </c>
      <c r="P224" s="122">
        <f t="shared" si="118"/>
        <v>70060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</row>
    <row r="225" spans="1:528" s="22" customFormat="1" ht="18.75" hidden="1" customHeight="1" x14ac:dyDescent="0.25">
      <c r="A225" s="60" t="s">
        <v>279</v>
      </c>
      <c r="B225" s="112" t="str">
        <f>'дод 10'!A144</f>
        <v>7310</v>
      </c>
      <c r="C225" s="112" t="str">
        <f>'дод 10'!B144</f>
        <v>0443</v>
      </c>
      <c r="D225" s="61" t="str">
        <f>'дод 10'!C144</f>
        <v>Будівництво об'єктів житлово-комунального господарства</v>
      </c>
      <c r="E225" s="122">
        <f t="shared" si="117"/>
        <v>0</v>
      </c>
      <c r="F225" s="122"/>
      <c r="G225" s="122"/>
      <c r="H225" s="122"/>
      <c r="I225" s="122"/>
      <c r="J225" s="122">
        <f t="shared" si="119"/>
        <v>0</v>
      </c>
      <c r="K225" s="122"/>
      <c r="L225" s="122"/>
      <c r="M225" s="122"/>
      <c r="N225" s="122"/>
      <c r="O225" s="122"/>
      <c r="P225" s="122">
        <f t="shared" si="118"/>
        <v>0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</row>
    <row r="226" spans="1:528" s="22" customFormat="1" ht="21.75" hidden="1" customHeight="1" x14ac:dyDescent="0.25">
      <c r="A226" s="60" t="s">
        <v>280</v>
      </c>
      <c r="B226" s="112" t="str">
        <f>'дод 10'!A145</f>
        <v>7321</v>
      </c>
      <c r="C226" s="112" t="str">
        <f>'дод 10'!B145</f>
        <v>0443</v>
      </c>
      <c r="D226" s="61" t="str">
        <f>'дод 10'!C145</f>
        <v>Будівництво освітніх установ та закладів</v>
      </c>
      <c r="E226" s="122">
        <f t="shared" si="117"/>
        <v>0</v>
      </c>
      <c r="F226" s="122"/>
      <c r="G226" s="122"/>
      <c r="H226" s="122"/>
      <c r="I226" s="122"/>
      <c r="J226" s="122">
        <f t="shared" si="119"/>
        <v>0</v>
      </c>
      <c r="K226" s="122"/>
      <c r="L226" s="122"/>
      <c r="M226" s="122"/>
      <c r="N226" s="122"/>
      <c r="O226" s="122"/>
      <c r="P226" s="122">
        <f t="shared" si="118"/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</row>
    <row r="227" spans="1:528" s="22" customFormat="1" ht="18" customHeight="1" x14ac:dyDescent="0.25">
      <c r="A227" s="60" t="s">
        <v>282</v>
      </c>
      <c r="B227" s="112" t="str">
        <f>'дод 10'!A146</f>
        <v>7322</v>
      </c>
      <c r="C227" s="112" t="str">
        <f>'дод 10'!B146</f>
        <v>0443</v>
      </c>
      <c r="D227" s="61" t="str">
        <f>'дод 10'!C146</f>
        <v>Будівництво медичних установ та закладів</v>
      </c>
      <c r="E227" s="122">
        <f t="shared" si="117"/>
        <v>0</v>
      </c>
      <c r="F227" s="122"/>
      <c r="G227" s="122"/>
      <c r="H227" s="122"/>
      <c r="I227" s="122"/>
      <c r="J227" s="122">
        <f t="shared" si="119"/>
        <v>3000000</v>
      </c>
      <c r="K227" s="122">
        <v>3000000</v>
      </c>
      <c r="L227" s="122"/>
      <c r="M227" s="122"/>
      <c r="N227" s="122"/>
      <c r="O227" s="122">
        <v>3000000</v>
      </c>
      <c r="P227" s="122">
        <f t="shared" si="118"/>
        <v>3000000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</row>
    <row r="228" spans="1:528" s="22" customFormat="1" ht="30" hidden="1" customHeight="1" x14ac:dyDescent="0.25">
      <c r="A228" s="60" t="s">
        <v>367</v>
      </c>
      <c r="B228" s="112">
        <f>'дод 10'!A149</f>
        <v>7325</v>
      </c>
      <c r="C228" s="60" t="s">
        <v>114</v>
      </c>
      <c r="D228" s="61" t="str">
        <f>'дод 10'!C149</f>
        <v>Будівництво споруд, установ та закладів фізичної культури і спорту</v>
      </c>
      <c r="E228" s="122">
        <f t="shared" si="117"/>
        <v>0</v>
      </c>
      <c r="F228" s="122"/>
      <c r="G228" s="122"/>
      <c r="H228" s="122"/>
      <c r="I228" s="122"/>
      <c r="J228" s="122">
        <f t="shared" si="119"/>
        <v>0</v>
      </c>
      <c r="K228" s="122"/>
      <c r="L228" s="122"/>
      <c r="M228" s="122"/>
      <c r="N228" s="122"/>
      <c r="O228" s="122"/>
      <c r="P228" s="122">
        <f t="shared" si="118"/>
        <v>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  <c r="TH228" s="23"/>
    </row>
    <row r="229" spans="1:528" s="22" customFormat="1" ht="18" customHeight="1" x14ac:dyDescent="0.25">
      <c r="A229" s="60" t="s">
        <v>284</v>
      </c>
      <c r="B229" s="112" t="str">
        <f>'дод 10'!A150</f>
        <v>7330</v>
      </c>
      <c r="C229" s="112" t="str">
        <f>'дод 10'!B150</f>
        <v>0443</v>
      </c>
      <c r="D229" s="61" t="str">
        <f>'дод 10'!C150</f>
        <v>Будівництво інших об'єктів комунальної власності</v>
      </c>
      <c r="E229" s="122">
        <f t="shared" si="117"/>
        <v>0</v>
      </c>
      <c r="F229" s="122"/>
      <c r="G229" s="122"/>
      <c r="H229" s="122"/>
      <c r="I229" s="122"/>
      <c r="J229" s="122">
        <f t="shared" si="119"/>
        <v>39750000</v>
      </c>
      <c r="K229" s="122">
        <f>37150000+8000000+1400000-6800000</f>
        <v>39750000</v>
      </c>
      <c r="L229" s="122"/>
      <c r="M229" s="122"/>
      <c r="N229" s="122"/>
      <c r="O229" s="122">
        <f>37150000+8000000+1400000-6800000</f>
        <v>39750000</v>
      </c>
      <c r="P229" s="122">
        <f t="shared" si="118"/>
        <v>39750000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</row>
    <row r="230" spans="1:528" s="22" customFormat="1" ht="31.5" x14ac:dyDescent="0.25">
      <c r="A230" s="60" t="s">
        <v>438</v>
      </c>
      <c r="B230" s="112">
        <v>7340</v>
      </c>
      <c r="C230" s="60" t="s">
        <v>114</v>
      </c>
      <c r="D230" s="61" t="s">
        <v>1</v>
      </c>
      <c r="E230" s="122">
        <f t="shared" si="117"/>
        <v>0</v>
      </c>
      <c r="F230" s="122"/>
      <c r="G230" s="122"/>
      <c r="H230" s="122"/>
      <c r="I230" s="122"/>
      <c r="J230" s="122">
        <f t="shared" si="119"/>
        <v>6000000</v>
      </c>
      <c r="K230" s="122">
        <v>6000000</v>
      </c>
      <c r="L230" s="122"/>
      <c r="M230" s="122"/>
      <c r="N230" s="122"/>
      <c r="O230" s="122">
        <v>6000000</v>
      </c>
      <c r="P230" s="122">
        <f t="shared" si="118"/>
        <v>6000000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</row>
    <row r="231" spans="1:528" s="22" customFormat="1" ht="53.25" customHeight="1" x14ac:dyDescent="0.25">
      <c r="A231" s="60" t="s">
        <v>380</v>
      </c>
      <c r="B231" s="112">
        <f>'дод 10'!A153</f>
        <v>7361</v>
      </c>
      <c r="C231" s="112" t="str">
        <f>'дод 10'!B153</f>
        <v>0490</v>
      </c>
      <c r="D231" s="61" t="str">
        <f>'дод 10'!C153</f>
        <v>Співфінансування інвестиційних проектів, що реалізуються за рахунок коштів державного фонду регіонального розвитку</v>
      </c>
      <c r="E231" s="122">
        <f t="shared" ref="E231" si="120">F231+I231</f>
        <v>0</v>
      </c>
      <c r="F231" s="122"/>
      <c r="G231" s="122"/>
      <c r="H231" s="122"/>
      <c r="I231" s="122"/>
      <c r="J231" s="122">
        <f t="shared" ref="J231" si="121">L231+O231</f>
        <v>10172673</v>
      </c>
      <c r="K231" s="122">
        <v>10172673</v>
      </c>
      <c r="L231" s="122"/>
      <c r="M231" s="122"/>
      <c r="N231" s="122"/>
      <c r="O231" s="122">
        <v>10172673</v>
      </c>
      <c r="P231" s="122">
        <f t="shared" si="118"/>
        <v>10172673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</row>
    <row r="232" spans="1:528" s="22" customFormat="1" ht="42.75" hidden="1" customHeight="1" x14ac:dyDescent="0.25">
      <c r="A232" s="60" t="s">
        <v>375</v>
      </c>
      <c r="B232" s="112">
        <v>7363</v>
      </c>
      <c r="C232" s="60" t="s">
        <v>84</v>
      </c>
      <c r="D232" s="61" t="s">
        <v>407</v>
      </c>
      <c r="E232" s="122">
        <f t="shared" si="117"/>
        <v>0</v>
      </c>
      <c r="F232" s="122"/>
      <c r="G232" s="122"/>
      <c r="H232" s="122"/>
      <c r="I232" s="122"/>
      <c r="J232" s="122">
        <f t="shared" si="119"/>
        <v>0</v>
      </c>
      <c r="K232" s="122"/>
      <c r="L232" s="122"/>
      <c r="M232" s="122"/>
      <c r="N232" s="122"/>
      <c r="O232" s="122"/>
      <c r="P232" s="122">
        <f t="shared" si="118"/>
        <v>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</row>
    <row r="233" spans="1:528" s="22" customFormat="1" ht="30" hidden="1" customHeight="1" x14ac:dyDescent="0.25">
      <c r="A233" s="60" t="s">
        <v>441</v>
      </c>
      <c r="B233" s="112">
        <v>7370</v>
      </c>
      <c r="C233" s="60" t="s">
        <v>84</v>
      </c>
      <c r="D233" s="61" t="s">
        <v>442</v>
      </c>
      <c r="E233" s="122">
        <f>F233+I233</f>
        <v>0</v>
      </c>
      <c r="F233" s="122"/>
      <c r="G233" s="122"/>
      <c r="H233" s="122"/>
      <c r="I233" s="122"/>
      <c r="J233" s="122">
        <f t="shared" si="119"/>
        <v>0</v>
      </c>
      <c r="K233" s="122"/>
      <c r="L233" s="122"/>
      <c r="M233" s="122"/>
      <c r="N233" s="122"/>
      <c r="O233" s="122"/>
      <c r="P233" s="122">
        <f t="shared" si="118"/>
        <v>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</row>
    <row r="234" spans="1:528" s="22" customFormat="1" ht="21.75" customHeight="1" x14ac:dyDescent="0.25">
      <c r="A234" s="60" t="s">
        <v>150</v>
      </c>
      <c r="B234" s="112" t="str">
        <f>'дод 10'!A173</f>
        <v>7640</v>
      </c>
      <c r="C234" s="112" t="str">
        <f>'дод 10'!B173</f>
        <v>0470</v>
      </c>
      <c r="D234" s="61" t="s">
        <v>488</v>
      </c>
      <c r="E234" s="122">
        <f t="shared" si="117"/>
        <v>1763607</v>
      </c>
      <c r="F234" s="122">
        <v>1763607</v>
      </c>
      <c r="G234" s="122"/>
      <c r="H234" s="122"/>
      <c r="I234" s="122"/>
      <c r="J234" s="122">
        <f t="shared" si="119"/>
        <v>136118416</v>
      </c>
      <c r="K234" s="122">
        <v>124644482</v>
      </c>
      <c r="L234" s="136"/>
      <c r="M234" s="122"/>
      <c r="N234" s="122"/>
      <c r="O234" s="122">
        <v>136118416</v>
      </c>
      <c r="P234" s="122">
        <f t="shared" si="118"/>
        <v>137882023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</row>
    <row r="235" spans="1:528" s="24" customFormat="1" ht="17.25" customHeight="1" x14ac:dyDescent="0.25">
      <c r="A235" s="89"/>
      <c r="B235" s="134"/>
      <c r="C235" s="134"/>
      <c r="D235" s="90" t="s">
        <v>429</v>
      </c>
      <c r="E235" s="122">
        <f t="shared" si="117"/>
        <v>0</v>
      </c>
      <c r="F235" s="124"/>
      <c r="G235" s="124"/>
      <c r="H235" s="124"/>
      <c r="I235" s="124"/>
      <c r="J235" s="124">
        <f t="shared" si="119"/>
        <v>96859595</v>
      </c>
      <c r="K235" s="124">
        <v>96859595</v>
      </c>
      <c r="L235" s="137"/>
      <c r="M235" s="124"/>
      <c r="N235" s="124"/>
      <c r="O235" s="124">
        <v>96859595</v>
      </c>
      <c r="P235" s="124">
        <f t="shared" si="118"/>
        <v>96859595</v>
      </c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  <c r="LU235" s="30"/>
      <c r="LV235" s="30"/>
      <c r="LW235" s="30"/>
      <c r="LX235" s="30"/>
      <c r="LY235" s="30"/>
      <c r="LZ235" s="30"/>
      <c r="MA235" s="30"/>
      <c r="MB235" s="30"/>
      <c r="MC235" s="30"/>
      <c r="MD235" s="30"/>
      <c r="ME235" s="30"/>
      <c r="MF235" s="30"/>
      <c r="MG235" s="30"/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30"/>
      <c r="MW235" s="30"/>
      <c r="MX235" s="30"/>
      <c r="MY235" s="30"/>
      <c r="MZ235" s="30"/>
      <c r="NA235" s="30"/>
      <c r="NB235" s="30"/>
      <c r="NC235" s="30"/>
      <c r="ND235" s="30"/>
      <c r="NE235" s="30"/>
      <c r="NF235" s="30"/>
      <c r="NG235" s="30"/>
      <c r="NH235" s="30"/>
      <c r="NI235" s="30"/>
      <c r="NJ235" s="30"/>
      <c r="NK235" s="30"/>
      <c r="NL235" s="30"/>
      <c r="NM235" s="30"/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30"/>
      <c r="NY235" s="30"/>
      <c r="NZ235" s="30"/>
      <c r="OA235" s="30"/>
      <c r="OB235" s="30"/>
      <c r="OC235" s="30"/>
      <c r="OD235" s="30"/>
      <c r="OE235" s="30"/>
      <c r="OF235" s="30"/>
      <c r="OG235" s="30"/>
      <c r="OH235" s="30"/>
      <c r="OI235" s="30"/>
      <c r="OJ235" s="30"/>
      <c r="OK235" s="30"/>
      <c r="OL235" s="30"/>
      <c r="OM235" s="30"/>
      <c r="ON235" s="30"/>
      <c r="OO235" s="30"/>
      <c r="OP235" s="30"/>
      <c r="OQ235" s="30"/>
      <c r="OR235" s="30"/>
      <c r="OS235" s="30"/>
      <c r="OT235" s="30"/>
      <c r="OU235" s="30"/>
      <c r="OV235" s="30"/>
      <c r="OW235" s="30"/>
      <c r="OX235" s="30"/>
      <c r="OY235" s="30"/>
      <c r="OZ235" s="30"/>
      <c r="PA235" s="30"/>
      <c r="PB235" s="30"/>
      <c r="PC235" s="30"/>
      <c r="PD235" s="30"/>
      <c r="PE235" s="30"/>
      <c r="PF235" s="30"/>
      <c r="PG235" s="30"/>
      <c r="PH235" s="30"/>
      <c r="PI235" s="30"/>
      <c r="PJ235" s="30"/>
      <c r="PK235" s="30"/>
      <c r="PL235" s="30"/>
      <c r="PM235" s="30"/>
      <c r="PN235" s="30"/>
      <c r="PO235" s="30"/>
      <c r="PP235" s="30"/>
      <c r="PQ235" s="30"/>
      <c r="PR235" s="30"/>
      <c r="PS235" s="30"/>
      <c r="PT235" s="30"/>
      <c r="PU235" s="30"/>
      <c r="PV235" s="30"/>
      <c r="PW235" s="30"/>
      <c r="PX235" s="30"/>
      <c r="PY235" s="30"/>
      <c r="PZ235" s="30"/>
      <c r="QA235" s="30"/>
      <c r="QB235" s="30"/>
      <c r="QC235" s="30"/>
      <c r="QD235" s="30"/>
      <c r="QE235" s="30"/>
      <c r="QF235" s="30"/>
      <c r="QG235" s="30"/>
      <c r="QH235" s="30"/>
      <c r="QI235" s="30"/>
      <c r="QJ235" s="30"/>
      <c r="QK235" s="30"/>
      <c r="QL235" s="30"/>
      <c r="QM235" s="30"/>
      <c r="QN235" s="30"/>
      <c r="QO235" s="30"/>
      <c r="QP235" s="30"/>
      <c r="QQ235" s="30"/>
      <c r="QR235" s="30"/>
      <c r="QS235" s="30"/>
      <c r="QT235" s="30"/>
      <c r="QU235" s="30"/>
      <c r="QV235" s="30"/>
      <c r="QW235" s="30"/>
      <c r="QX235" s="30"/>
      <c r="QY235" s="30"/>
      <c r="QZ235" s="30"/>
      <c r="RA235" s="30"/>
      <c r="RB235" s="30"/>
      <c r="RC235" s="30"/>
      <c r="RD235" s="30"/>
      <c r="RE235" s="30"/>
      <c r="RF235" s="30"/>
      <c r="RG235" s="30"/>
      <c r="RH235" s="30"/>
      <c r="RI235" s="30"/>
      <c r="RJ235" s="30"/>
      <c r="RK235" s="30"/>
      <c r="RL235" s="30"/>
      <c r="RM235" s="30"/>
      <c r="RN235" s="30"/>
      <c r="RO235" s="30"/>
      <c r="RP235" s="30"/>
      <c r="RQ235" s="30"/>
      <c r="RR235" s="30"/>
      <c r="RS235" s="30"/>
      <c r="RT235" s="30"/>
      <c r="RU235" s="30"/>
      <c r="RV235" s="30"/>
      <c r="RW235" s="30"/>
      <c r="RX235" s="30"/>
      <c r="RY235" s="30"/>
      <c r="RZ235" s="30"/>
      <c r="SA235" s="30"/>
      <c r="SB235" s="30"/>
      <c r="SC235" s="30"/>
      <c r="SD235" s="30"/>
      <c r="SE235" s="30"/>
      <c r="SF235" s="30"/>
      <c r="SG235" s="30"/>
      <c r="SH235" s="30"/>
      <c r="SI235" s="30"/>
      <c r="SJ235" s="30"/>
      <c r="SK235" s="30"/>
      <c r="SL235" s="30"/>
      <c r="SM235" s="30"/>
      <c r="SN235" s="30"/>
      <c r="SO235" s="30"/>
      <c r="SP235" s="30"/>
      <c r="SQ235" s="30"/>
      <c r="SR235" s="30"/>
      <c r="SS235" s="30"/>
      <c r="ST235" s="30"/>
      <c r="SU235" s="30"/>
      <c r="SV235" s="30"/>
      <c r="SW235" s="30"/>
      <c r="SX235" s="30"/>
      <c r="SY235" s="30"/>
      <c r="SZ235" s="30"/>
      <c r="TA235" s="30"/>
      <c r="TB235" s="30"/>
      <c r="TC235" s="30"/>
      <c r="TD235" s="30"/>
      <c r="TE235" s="30"/>
      <c r="TF235" s="30"/>
      <c r="TG235" s="30"/>
      <c r="TH235" s="30"/>
    </row>
    <row r="236" spans="1:528" s="22" customFormat="1" ht="105" hidden="1" customHeight="1" x14ac:dyDescent="0.25">
      <c r="A236" s="60" t="s">
        <v>378</v>
      </c>
      <c r="B236" s="112">
        <v>7691</v>
      </c>
      <c r="C236" s="37" t="s">
        <v>84</v>
      </c>
      <c r="D236" s="61" t="s">
        <v>321</v>
      </c>
      <c r="E236" s="122">
        <f t="shared" si="117"/>
        <v>0</v>
      </c>
      <c r="F236" s="122"/>
      <c r="G236" s="122"/>
      <c r="H236" s="122"/>
      <c r="I236" s="122"/>
      <c r="J236" s="122">
        <f t="shared" si="119"/>
        <v>0</v>
      </c>
      <c r="K236" s="122"/>
      <c r="L236" s="136"/>
      <c r="M236" s="122"/>
      <c r="N236" s="122"/>
      <c r="O236" s="122"/>
      <c r="P236" s="122">
        <f t="shared" si="118"/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</row>
    <row r="237" spans="1:528" s="27" customFormat="1" ht="30.75" customHeight="1" x14ac:dyDescent="0.25">
      <c r="A237" s="133" t="s">
        <v>211</v>
      </c>
      <c r="B237" s="135"/>
      <c r="C237" s="135"/>
      <c r="D237" s="130" t="s">
        <v>41</v>
      </c>
      <c r="E237" s="118">
        <f>E238</f>
        <v>9565500</v>
      </c>
      <c r="F237" s="118">
        <f t="shared" ref="F237:J237" si="122">F238</f>
        <v>9565500</v>
      </c>
      <c r="G237" s="118">
        <f t="shared" si="122"/>
        <v>7405200</v>
      </c>
      <c r="H237" s="118">
        <f t="shared" si="122"/>
        <v>86000</v>
      </c>
      <c r="I237" s="118">
        <f t="shared" si="122"/>
        <v>0</v>
      </c>
      <c r="J237" s="118">
        <f t="shared" si="122"/>
        <v>1960391</v>
      </c>
      <c r="K237" s="118">
        <f t="shared" ref="K237" si="123">K238</f>
        <v>900000</v>
      </c>
      <c r="L237" s="118">
        <f t="shared" ref="L237" si="124">L238</f>
        <v>1060391</v>
      </c>
      <c r="M237" s="118">
        <f t="shared" ref="M237" si="125">M238</f>
        <v>0</v>
      </c>
      <c r="N237" s="118">
        <f t="shared" ref="N237" si="126">N238</f>
        <v>0</v>
      </c>
      <c r="O237" s="118">
        <f t="shared" ref="O237:P237" si="127">O238</f>
        <v>900000</v>
      </c>
      <c r="P237" s="118">
        <f t="shared" si="127"/>
        <v>11525891</v>
      </c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  <c r="GF237" s="32"/>
      <c r="GG237" s="32"/>
      <c r="GH237" s="32"/>
      <c r="GI237" s="32"/>
      <c r="GJ237" s="32"/>
      <c r="GK237" s="32"/>
      <c r="GL237" s="32"/>
      <c r="GM237" s="32"/>
      <c r="GN237" s="32"/>
      <c r="GO237" s="32"/>
      <c r="GP237" s="32"/>
      <c r="GQ237" s="32"/>
      <c r="GR237" s="32"/>
      <c r="GS237" s="32"/>
      <c r="GT237" s="32"/>
      <c r="GU237" s="32"/>
      <c r="GV237" s="32"/>
      <c r="GW237" s="32"/>
      <c r="GX237" s="32"/>
      <c r="GY237" s="32"/>
      <c r="GZ237" s="32"/>
      <c r="HA237" s="32"/>
      <c r="HB237" s="32"/>
      <c r="HC237" s="32"/>
      <c r="HD237" s="32"/>
      <c r="HE237" s="32"/>
      <c r="HF237" s="32"/>
      <c r="HG237" s="32"/>
      <c r="HH237" s="32"/>
      <c r="HI237" s="32"/>
      <c r="HJ237" s="32"/>
      <c r="HK237" s="32"/>
      <c r="HL237" s="32"/>
      <c r="HM237" s="32"/>
      <c r="HN237" s="32"/>
      <c r="HO237" s="32"/>
      <c r="HP237" s="32"/>
      <c r="HQ237" s="32"/>
      <c r="HR237" s="32"/>
      <c r="HS237" s="32"/>
      <c r="HT237" s="32"/>
      <c r="HU237" s="32"/>
      <c r="HV237" s="32"/>
      <c r="HW237" s="32"/>
      <c r="HX237" s="32"/>
      <c r="HY237" s="32"/>
      <c r="HZ237" s="32"/>
      <c r="IA237" s="32"/>
      <c r="IB237" s="32"/>
      <c r="IC237" s="32"/>
      <c r="ID237" s="32"/>
      <c r="IE237" s="32"/>
      <c r="IF237" s="32"/>
      <c r="IG237" s="32"/>
      <c r="IH237" s="32"/>
      <c r="II237" s="32"/>
      <c r="IJ237" s="32"/>
      <c r="IK237" s="32"/>
      <c r="IL237" s="32"/>
      <c r="IM237" s="32"/>
      <c r="IN237" s="32"/>
      <c r="IO237" s="32"/>
      <c r="IP237" s="32"/>
      <c r="IQ237" s="32"/>
      <c r="IR237" s="32"/>
      <c r="IS237" s="32"/>
      <c r="IT237" s="32"/>
      <c r="IU237" s="32"/>
      <c r="IV237" s="32"/>
      <c r="IW237" s="32"/>
      <c r="IX237" s="32"/>
      <c r="IY237" s="32"/>
      <c r="IZ237" s="32"/>
      <c r="JA237" s="32"/>
      <c r="JB237" s="32"/>
      <c r="JC237" s="32"/>
      <c r="JD237" s="32"/>
      <c r="JE237" s="32"/>
      <c r="JF237" s="32"/>
      <c r="JG237" s="32"/>
      <c r="JH237" s="32"/>
      <c r="JI237" s="32"/>
      <c r="JJ237" s="32"/>
      <c r="JK237" s="32"/>
      <c r="JL237" s="32"/>
      <c r="JM237" s="32"/>
      <c r="JN237" s="32"/>
      <c r="JO237" s="32"/>
      <c r="JP237" s="32"/>
      <c r="JQ237" s="32"/>
      <c r="JR237" s="32"/>
      <c r="JS237" s="32"/>
      <c r="JT237" s="32"/>
      <c r="JU237" s="32"/>
      <c r="JV237" s="32"/>
      <c r="JW237" s="32"/>
      <c r="JX237" s="32"/>
      <c r="JY237" s="32"/>
      <c r="JZ237" s="32"/>
      <c r="KA237" s="32"/>
      <c r="KB237" s="32"/>
      <c r="KC237" s="32"/>
      <c r="KD237" s="32"/>
      <c r="KE237" s="32"/>
      <c r="KF237" s="32"/>
      <c r="KG237" s="32"/>
      <c r="KH237" s="32"/>
      <c r="KI237" s="32"/>
      <c r="KJ237" s="32"/>
      <c r="KK237" s="32"/>
      <c r="KL237" s="32"/>
      <c r="KM237" s="32"/>
      <c r="KN237" s="32"/>
      <c r="KO237" s="32"/>
      <c r="KP237" s="32"/>
      <c r="KQ237" s="32"/>
      <c r="KR237" s="32"/>
      <c r="KS237" s="32"/>
      <c r="KT237" s="32"/>
      <c r="KU237" s="32"/>
      <c r="KV237" s="32"/>
      <c r="KW237" s="32"/>
      <c r="KX237" s="32"/>
      <c r="KY237" s="32"/>
      <c r="KZ237" s="32"/>
      <c r="LA237" s="32"/>
      <c r="LB237" s="32"/>
      <c r="LC237" s="32"/>
      <c r="LD237" s="32"/>
      <c r="LE237" s="32"/>
      <c r="LF237" s="32"/>
      <c r="LG237" s="32"/>
      <c r="LH237" s="32"/>
      <c r="LI237" s="32"/>
      <c r="LJ237" s="32"/>
      <c r="LK237" s="32"/>
      <c r="LL237" s="32"/>
      <c r="LM237" s="32"/>
      <c r="LN237" s="32"/>
      <c r="LO237" s="32"/>
      <c r="LP237" s="32"/>
      <c r="LQ237" s="32"/>
      <c r="LR237" s="32"/>
      <c r="LS237" s="32"/>
      <c r="LT237" s="32"/>
      <c r="LU237" s="32"/>
      <c r="LV237" s="32"/>
      <c r="LW237" s="32"/>
      <c r="LX237" s="32"/>
      <c r="LY237" s="32"/>
      <c r="LZ237" s="32"/>
      <c r="MA237" s="32"/>
      <c r="MB237" s="32"/>
      <c r="MC237" s="32"/>
      <c r="MD237" s="32"/>
      <c r="ME237" s="32"/>
      <c r="MF237" s="32"/>
      <c r="MG237" s="32"/>
      <c r="MH237" s="32"/>
      <c r="MI237" s="32"/>
      <c r="MJ237" s="32"/>
      <c r="MK237" s="32"/>
      <c r="ML237" s="32"/>
      <c r="MM237" s="32"/>
      <c r="MN237" s="32"/>
      <c r="MO237" s="32"/>
      <c r="MP237" s="32"/>
      <c r="MQ237" s="32"/>
      <c r="MR237" s="32"/>
      <c r="MS237" s="32"/>
      <c r="MT237" s="32"/>
      <c r="MU237" s="32"/>
      <c r="MV237" s="32"/>
      <c r="MW237" s="32"/>
      <c r="MX237" s="32"/>
      <c r="MY237" s="32"/>
      <c r="MZ237" s="32"/>
      <c r="NA237" s="32"/>
      <c r="NB237" s="32"/>
      <c r="NC237" s="32"/>
      <c r="ND237" s="32"/>
      <c r="NE237" s="32"/>
      <c r="NF237" s="32"/>
      <c r="NG237" s="32"/>
      <c r="NH237" s="32"/>
      <c r="NI237" s="32"/>
      <c r="NJ237" s="32"/>
      <c r="NK237" s="32"/>
      <c r="NL237" s="32"/>
      <c r="NM237" s="32"/>
      <c r="NN237" s="32"/>
      <c r="NO237" s="32"/>
      <c r="NP237" s="32"/>
      <c r="NQ237" s="32"/>
      <c r="NR237" s="32"/>
      <c r="NS237" s="32"/>
      <c r="NT237" s="32"/>
      <c r="NU237" s="32"/>
      <c r="NV237" s="32"/>
      <c r="NW237" s="32"/>
      <c r="NX237" s="32"/>
      <c r="NY237" s="32"/>
      <c r="NZ237" s="32"/>
      <c r="OA237" s="32"/>
      <c r="OB237" s="32"/>
      <c r="OC237" s="32"/>
      <c r="OD237" s="32"/>
      <c r="OE237" s="32"/>
      <c r="OF237" s="32"/>
      <c r="OG237" s="32"/>
      <c r="OH237" s="32"/>
      <c r="OI237" s="32"/>
      <c r="OJ237" s="32"/>
      <c r="OK237" s="32"/>
      <c r="OL237" s="32"/>
      <c r="OM237" s="32"/>
      <c r="ON237" s="32"/>
      <c r="OO237" s="32"/>
      <c r="OP237" s="32"/>
      <c r="OQ237" s="32"/>
      <c r="OR237" s="32"/>
      <c r="OS237" s="32"/>
      <c r="OT237" s="32"/>
      <c r="OU237" s="32"/>
      <c r="OV237" s="32"/>
      <c r="OW237" s="32"/>
      <c r="OX237" s="32"/>
      <c r="OY237" s="32"/>
      <c r="OZ237" s="32"/>
      <c r="PA237" s="32"/>
      <c r="PB237" s="32"/>
      <c r="PC237" s="32"/>
      <c r="PD237" s="32"/>
      <c r="PE237" s="32"/>
      <c r="PF237" s="32"/>
      <c r="PG237" s="32"/>
      <c r="PH237" s="32"/>
      <c r="PI237" s="32"/>
      <c r="PJ237" s="32"/>
      <c r="PK237" s="32"/>
      <c r="PL237" s="32"/>
      <c r="PM237" s="32"/>
      <c r="PN237" s="32"/>
      <c r="PO237" s="32"/>
      <c r="PP237" s="32"/>
      <c r="PQ237" s="32"/>
      <c r="PR237" s="32"/>
      <c r="PS237" s="32"/>
      <c r="PT237" s="32"/>
      <c r="PU237" s="32"/>
      <c r="PV237" s="32"/>
      <c r="PW237" s="32"/>
      <c r="PX237" s="32"/>
      <c r="PY237" s="32"/>
      <c r="PZ237" s="32"/>
      <c r="QA237" s="32"/>
      <c r="QB237" s="32"/>
      <c r="QC237" s="32"/>
      <c r="QD237" s="32"/>
      <c r="QE237" s="32"/>
      <c r="QF237" s="32"/>
      <c r="QG237" s="32"/>
      <c r="QH237" s="32"/>
      <c r="QI237" s="32"/>
      <c r="QJ237" s="32"/>
      <c r="QK237" s="32"/>
      <c r="QL237" s="32"/>
      <c r="QM237" s="32"/>
      <c r="QN237" s="32"/>
      <c r="QO237" s="32"/>
      <c r="QP237" s="32"/>
      <c r="QQ237" s="32"/>
      <c r="QR237" s="32"/>
      <c r="QS237" s="32"/>
      <c r="QT237" s="32"/>
      <c r="QU237" s="32"/>
      <c r="QV237" s="32"/>
      <c r="QW237" s="32"/>
      <c r="QX237" s="32"/>
      <c r="QY237" s="32"/>
      <c r="QZ237" s="32"/>
      <c r="RA237" s="32"/>
      <c r="RB237" s="32"/>
      <c r="RC237" s="32"/>
      <c r="RD237" s="32"/>
      <c r="RE237" s="32"/>
      <c r="RF237" s="32"/>
      <c r="RG237" s="32"/>
      <c r="RH237" s="32"/>
      <c r="RI237" s="32"/>
      <c r="RJ237" s="32"/>
      <c r="RK237" s="32"/>
      <c r="RL237" s="32"/>
      <c r="RM237" s="32"/>
      <c r="RN237" s="32"/>
      <c r="RO237" s="32"/>
      <c r="RP237" s="32"/>
      <c r="RQ237" s="32"/>
      <c r="RR237" s="32"/>
      <c r="RS237" s="32"/>
      <c r="RT237" s="32"/>
      <c r="RU237" s="32"/>
      <c r="RV237" s="32"/>
      <c r="RW237" s="32"/>
      <c r="RX237" s="32"/>
      <c r="RY237" s="32"/>
      <c r="RZ237" s="32"/>
      <c r="SA237" s="32"/>
      <c r="SB237" s="32"/>
      <c r="SC237" s="32"/>
      <c r="SD237" s="32"/>
      <c r="SE237" s="32"/>
      <c r="SF237" s="32"/>
      <c r="SG237" s="32"/>
      <c r="SH237" s="32"/>
      <c r="SI237" s="32"/>
      <c r="SJ237" s="32"/>
      <c r="SK237" s="32"/>
      <c r="SL237" s="32"/>
      <c r="SM237" s="32"/>
      <c r="SN237" s="32"/>
      <c r="SO237" s="32"/>
      <c r="SP237" s="32"/>
      <c r="SQ237" s="32"/>
      <c r="SR237" s="32"/>
      <c r="SS237" s="32"/>
      <c r="ST237" s="32"/>
      <c r="SU237" s="32"/>
      <c r="SV237" s="32"/>
      <c r="SW237" s="32"/>
      <c r="SX237" s="32"/>
      <c r="SY237" s="32"/>
      <c r="SZ237" s="32"/>
      <c r="TA237" s="32"/>
      <c r="TB237" s="32"/>
      <c r="TC237" s="32"/>
      <c r="TD237" s="32"/>
      <c r="TE237" s="32"/>
      <c r="TF237" s="32"/>
      <c r="TG237" s="32"/>
      <c r="TH237" s="32"/>
    </row>
    <row r="238" spans="1:528" s="34" customFormat="1" ht="35.25" customHeight="1" x14ac:dyDescent="0.25">
      <c r="A238" s="119" t="s">
        <v>212</v>
      </c>
      <c r="B238" s="132"/>
      <c r="C238" s="132"/>
      <c r="D238" s="82" t="s">
        <v>41</v>
      </c>
      <c r="E238" s="121">
        <f>E239+E240+E241+E242</f>
        <v>9565500</v>
      </c>
      <c r="F238" s="121">
        <f t="shared" ref="F238:P238" si="128">F239+F240+F241+F242</f>
        <v>9565500</v>
      </c>
      <c r="G238" s="121">
        <f t="shared" si="128"/>
        <v>7405200</v>
      </c>
      <c r="H238" s="121">
        <f t="shared" si="128"/>
        <v>86000</v>
      </c>
      <c r="I238" s="121">
        <f t="shared" si="128"/>
        <v>0</v>
      </c>
      <c r="J238" s="121">
        <f>J239+J240+J241+J242</f>
        <v>1960391</v>
      </c>
      <c r="K238" s="121">
        <f t="shared" si="128"/>
        <v>900000</v>
      </c>
      <c r="L238" s="121">
        <f t="shared" si="128"/>
        <v>1060391</v>
      </c>
      <c r="M238" s="121">
        <f t="shared" si="128"/>
        <v>0</v>
      </c>
      <c r="N238" s="121">
        <f t="shared" si="128"/>
        <v>0</v>
      </c>
      <c r="O238" s="121">
        <f t="shared" si="128"/>
        <v>900000</v>
      </c>
      <c r="P238" s="121">
        <f t="shared" si="128"/>
        <v>11525891</v>
      </c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  <c r="TF238" s="33"/>
      <c r="TG238" s="33"/>
      <c r="TH238" s="33"/>
    </row>
    <row r="239" spans="1:528" s="22" customFormat="1" ht="47.25" x14ac:dyDescent="0.25">
      <c r="A239" s="60" t="s">
        <v>213</v>
      </c>
      <c r="B239" s="112" t="str">
        <f>'дод 10'!A15</f>
        <v>0160</v>
      </c>
      <c r="C239" s="112" t="str">
        <f>'дод 10'!B15</f>
        <v>0111</v>
      </c>
      <c r="D239" s="36" t="s">
        <v>518</v>
      </c>
      <c r="E239" s="122">
        <f>F239+I239</f>
        <v>9390500</v>
      </c>
      <c r="F239" s="122">
        <v>9390500</v>
      </c>
      <c r="G239" s="122">
        <v>7405200</v>
      </c>
      <c r="H239" s="122">
        <v>86000</v>
      </c>
      <c r="I239" s="122"/>
      <c r="J239" s="122">
        <f t="shared" si="119"/>
        <v>0</v>
      </c>
      <c r="K239" s="122"/>
      <c r="L239" s="122"/>
      <c r="M239" s="122"/>
      <c r="N239" s="122"/>
      <c r="O239" s="122"/>
      <c r="P239" s="122">
        <f>E239+J239</f>
        <v>9390500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  <c r="TH239" s="23"/>
    </row>
    <row r="240" spans="1:528" s="22" customFormat="1" ht="31.5" x14ac:dyDescent="0.25">
      <c r="A240" s="60" t="s">
        <v>318</v>
      </c>
      <c r="B240" s="112" t="str">
        <f>'дод 10'!A135</f>
        <v>6090</v>
      </c>
      <c r="C240" s="112" t="str">
        <f>'дод 10'!B135</f>
        <v>0640</v>
      </c>
      <c r="D240" s="61" t="str">
        <f>'дод 10'!C135</f>
        <v>Інша діяльність у сфері житлово-комунального господарства</v>
      </c>
      <c r="E240" s="122">
        <f>F240+I240</f>
        <v>175000</v>
      </c>
      <c r="F240" s="122">
        <v>175000</v>
      </c>
      <c r="G240" s="122"/>
      <c r="H240" s="122"/>
      <c r="I240" s="122"/>
      <c r="J240" s="122">
        <f t="shared" si="119"/>
        <v>0</v>
      </c>
      <c r="K240" s="122"/>
      <c r="L240" s="122"/>
      <c r="M240" s="122"/>
      <c r="N240" s="122"/>
      <c r="O240" s="122"/>
      <c r="P240" s="122">
        <f>E240+J240</f>
        <v>175000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  <c r="TH240" s="23"/>
    </row>
    <row r="241" spans="1:528" s="22" customFormat="1" ht="36" customHeight="1" x14ac:dyDescent="0.25">
      <c r="A241" s="60" t="s">
        <v>471</v>
      </c>
      <c r="B241" s="60" t="s">
        <v>472</v>
      </c>
      <c r="C241" s="60" t="s">
        <v>114</v>
      </c>
      <c r="D241" s="61" t="s">
        <v>474</v>
      </c>
      <c r="E241" s="122">
        <f>F241+I241</f>
        <v>0</v>
      </c>
      <c r="F241" s="122"/>
      <c r="G241" s="122"/>
      <c r="H241" s="122"/>
      <c r="I241" s="122"/>
      <c r="J241" s="122">
        <f t="shared" si="119"/>
        <v>900000</v>
      </c>
      <c r="K241" s="122">
        <v>900000</v>
      </c>
      <c r="L241" s="122"/>
      <c r="M241" s="122"/>
      <c r="N241" s="122"/>
      <c r="O241" s="122">
        <v>900000</v>
      </c>
      <c r="P241" s="122">
        <f>E241+J241</f>
        <v>900000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</row>
    <row r="242" spans="1:528" s="22" customFormat="1" ht="118.5" customHeight="1" x14ac:dyDescent="0.25">
      <c r="A242" s="126" t="s">
        <v>306</v>
      </c>
      <c r="B242" s="42" t="str">
        <f>'дод 10'!A180</f>
        <v>7691</v>
      </c>
      <c r="C242" s="42" t="str">
        <f>'дод 10'!B180</f>
        <v>0490</v>
      </c>
      <c r="D242" s="36" t="str">
        <f>'дод 10'!C180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2" s="122">
        <f>F242+I242</f>
        <v>0</v>
      </c>
      <c r="F242" s="122"/>
      <c r="G242" s="122"/>
      <c r="H242" s="122"/>
      <c r="I242" s="122"/>
      <c r="J242" s="122">
        <f t="shared" si="119"/>
        <v>1060391</v>
      </c>
      <c r="K242" s="122"/>
      <c r="L242" s="122">
        <v>1060391</v>
      </c>
      <c r="M242" s="122"/>
      <c r="N242" s="122"/>
      <c r="O242" s="122"/>
      <c r="P242" s="122">
        <f>E242+J242</f>
        <v>1060391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</row>
    <row r="243" spans="1:528" s="27" customFormat="1" ht="34.5" customHeight="1" x14ac:dyDescent="0.25">
      <c r="A243" s="133" t="s">
        <v>216</v>
      </c>
      <c r="B243" s="135"/>
      <c r="C243" s="135"/>
      <c r="D243" s="130" t="s">
        <v>43</v>
      </c>
      <c r="E243" s="118">
        <f>E244</f>
        <v>4301300</v>
      </c>
      <c r="F243" s="118">
        <f t="shared" ref="F243:J244" si="129">F244</f>
        <v>4301300</v>
      </c>
      <c r="G243" s="118">
        <f t="shared" si="129"/>
        <v>3301600</v>
      </c>
      <c r="H243" s="118">
        <f t="shared" si="129"/>
        <v>46000</v>
      </c>
      <c r="I243" s="118">
        <f t="shared" si="129"/>
        <v>0</v>
      </c>
      <c r="J243" s="118">
        <f t="shared" si="129"/>
        <v>0</v>
      </c>
      <c r="K243" s="118">
        <f t="shared" ref="K243:K244" si="130">K244</f>
        <v>0</v>
      </c>
      <c r="L243" s="118">
        <f t="shared" ref="L243:L244" si="131">L244</f>
        <v>0</v>
      </c>
      <c r="M243" s="118">
        <f t="shared" ref="M243:M244" si="132">M244</f>
        <v>0</v>
      </c>
      <c r="N243" s="118">
        <f t="shared" ref="N243:N244" si="133">N244</f>
        <v>0</v>
      </c>
      <c r="O243" s="118">
        <f t="shared" ref="O243:P244" si="134">O244</f>
        <v>0</v>
      </c>
      <c r="P243" s="118">
        <f t="shared" si="134"/>
        <v>4301300</v>
      </c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  <c r="IP243" s="32"/>
      <c r="IQ243" s="32"/>
      <c r="IR243" s="32"/>
      <c r="IS243" s="32"/>
      <c r="IT243" s="32"/>
      <c r="IU243" s="32"/>
      <c r="IV243" s="32"/>
      <c r="IW243" s="32"/>
      <c r="IX243" s="32"/>
      <c r="IY243" s="32"/>
      <c r="IZ243" s="32"/>
      <c r="JA243" s="32"/>
      <c r="JB243" s="32"/>
      <c r="JC243" s="32"/>
      <c r="JD243" s="32"/>
      <c r="JE243" s="32"/>
      <c r="JF243" s="32"/>
      <c r="JG243" s="32"/>
      <c r="JH243" s="32"/>
      <c r="JI243" s="32"/>
      <c r="JJ243" s="32"/>
      <c r="JK243" s="32"/>
      <c r="JL243" s="32"/>
      <c r="JM243" s="32"/>
      <c r="JN243" s="32"/>
      <c r="JO243" s="32"/>
      <c r="JP243" s="32"/>
      <c r="JQ243" s="32"/>
      <c r="JR243" s="32"/>
      <c r="JS243" s="32"/>
      <c r="JT243" s="32"/>
      <c r="JU243" s="32"/>
      <c r="JV243" s="32"/>
      <c r="JW243" s="32"/>
      <c r="JX243" s="32"/>
      <c r="JY243" s="32"/>
      <c r="JZ243" s="32"/>
      <c r="KA243" s="32"/>
      <c r="KB243" s="32"/>
      <c r="KC243" s="32"/>
      <c r="KD243" s="32"/>
      <c r="KE243" s="32"/>
      <c r="KF243" s="32"/>
      <c r="KG243" s="32"/>
      <c r="KH243" s="32"/>
      <c r="KI243" s="32"/>
      <c r="KJ243" s="32"/>
      <c r="KK243" s="32"/>
      <c r="KL243" s="32"/>
      <c r="KM243" s="32"/>
      <c r="KN243" s="32"/>
      <c r="KO243" s="32"/>
      <c r="KP243" s="32"/>
      <c r="KQ243" s="32"/>
      <c r="KR243" s="32"/>
      <c r="KS243" s="32"/>
      <c r="KT243" s="32"/>
      <c r="KU243" s="32"/>
      <c r="KV243" s="32"/>
      <c r="KW243" s="32"/>
      <c r="KX243" s="32"/>
      <c r="KY243" s="32"/>
      <c r="KZ243" s="32"/>
      <c r="LA243" s="32"/>
      <c r="LB243" s="32"/>
      <c r="LC243" s="32"/>
      <c r="LD243" s="32"/>
      <c r="LE243" s="32"/>
      <c r="LF243" s="32"/>
      <c r="LG243" s="32"/>
      <c r="LH243" s="32"/>
      <c r="LI243" s="32"/>
      <c r="LJ243" s="32"/>
      <c r="LK243" s="32"/>
      <c r="LL243" s="32"/>
      <c r="LM243" s="32"/>
      <c r="LN243" s="32"/>
      <c r="LO243" s="32"/>
      <c r="LP243" s="32"/>
      <c r="LQ243" s="32"/>
      <c r="LR243" s="32"/>
      <c r="LS243" s="32"/>
      <c r="LT243" s="32"/>
      <c r="LU243" s="32"/>
      <c r="LV243" s="32"/>
      <c r="LW243" s="32"/>
      <c r="LX243" s="32"/>
      <c r="LY243" s="32"/>
      <c r="LZ243" s="32"/>
      <c r="MA243" s="32"/>
      <c r="MB243" s="32"/>
      <c r="MC243" s="32"/>
      <c r="MD243" s="32"/>
      <c r="ME243" s="32"/>
      <c r="MF243" s="32"/>
      <c r="MG243" s="32"/>
      <c r="MH243" s="32"/>
      <c r="MI243" s="32"/>
      <c r="MJ243" s="32"/>
      <c r="MK243" s="32"/>
      <c r="ML243" s="32"/>
      <c r="MM243" s="32"/>
      <c r="MN243" s="32"/>
      <c r="MO243" s="32"/>
      <c r="MP243" s="32"/>
      <c r="MQ243" s="32"/>
      <c r="MR243" s="32"/>
      <c r="MS243" s="32"/>
      <c r="MT243" s="32"/>
      <c r="MU243" s="32"/>
      <c r="MV243" s="32"/>
      <c r="MW243" s="32"/>
      <c r="MX243" s="32"/>
      <c r="MY243" s="32"/>
      <c r="MZ243" s="32"/>
      <c r="NA243" s="32"/>
      <c r="NB243" s="32"/>
      <c r="NC243" s="32"/>
      <c r="ND243" s="32"/>
      <c r="NE243" s="32"/>
      <c r="NF243" s="32"/>
      <c r="NG243" s="32"/>
      <c r="NH243" s="32"/>
      <c r="NI243" s="32"/>
      <c r="NJ243" s="32"/>
      <c r="NK243" s="32"/>
      <c r="NL243" s="32"/>
      <c r="NM243" s="32"/>
      <c r="NN243" s="32"/>
      <c r="NO243" s="32"/>
      <c r="NP243" s="32"/>
      <c r="NQ243" s="32"/>
      <c r="NR243" s="32"/>
      <c r="NS243" s="32"/>
      <c r="NT243" s="32"/>
      <c r="NU243" s="32"/>
      <c r="NV243" s="32"/>
      <c r="NW243" s="32"/>
      <c r="NX243" s="32"/>
      <c r="NY243" s="32"/>
      <c r="NZ243" s="32"/>
      <c r="OA243" s="32"/>
      <c r="OB243" s="32"/>
      <c r="OC243" s="32"/>
      <c r="OD243" s="32"/>
      <c r="OE243" s="32"/>
      <c r="OF243" s="32"/>
      <c r="OG243" s="32"/>
      <c r="OH243" s="32"/>
      <c r="OI243" s="32"/>
      <c r="OJ243" s="32"/>
      <c r="OK243" s="32"/>
      <c r="OL243" s="32"/>
      <c r="OM243" s="32"/>
      <c r="ON243" s="32"/>
      <c r="OO243" s="32"/>
      <c r="OP243" s="32"/>
      <c r="OQ243" s="32"/>
      <c r="OR243" s="32"/>
      <c r="OS243" s="32"/>
      <c r="OT243" s="32"/>
      <c r="OU243" s="32"/>
      <c r="OV243" s="32"/>
      <c r="OW243" s="32"/>
      <c r="OX243" s="32"/>
      <c r="OY243" s="32"/>
      <c r="OZ243" s="32"/>
      <c r="PA243" s="32"/>
      <c r="PB243" s="32"/>
      <c r="PC243" s="32"/>
      <c r="PD243" s="32"/>
      <c r="PE243" s="32"/>
      <c r="PF243" s="32"/>
      <c r="PG243" s="32"/>
      <c r="PH243" s="32"/>
      <c r="PI243" s="32"/>
      <c r="PJ243" s="32"/>
      <c r="PK243" s="32"/>
      <c r="PL243" s="32"/>
      <c r="PM243" s="32"/>
      <c r="PN243" s="32"/>
      <c r="PO243" s="32"/>
      <c r="PP243" s="32"/>
      <c r="PQ243" s="32"/>
      <c r="PR243" s="32"/>
      <c r="PS243" s="32"/>
      <c r="PT243" s="32"/>
      <c r="PU243" s="32"/>
      <c r="PV243" s="32"/>
      <c r="PW243" s="32"/>
      <c r="PX243" s="32"/>
      <c r="PY243" s="32"/>
      <c r="PZ243" s="32"/>
      <c r="QA243" s="32"/>
      <c r="QB243" s="32"/>
      <c r="QC243" s="32"/>
      <c r="QD243" s="32"/>
      <c r="QE243" s="32"/>
      <c r="QF243" s="32"/>
      <c r="QG243" s="32"/>
      <c r="QH243" s="32"/>
      <c r="QI243" s="32"/>
      <c r="QJ243" s="32"/>
      <c r="QK243" s="32"/>
      <c r="QL243" s="32"/>
      <c r="QM243" s="32"/>
      <c r="QN243" s="32"/>
      <c r="QO243" s="32"/>
      <c r="QP243" s="32"/>
      <c r="QQ243" s="32"/>
      <c r="QR243" s="32"/>
      <c r="QS243" s="32"/>
      <c r="QT243" s="32"/>
      <c r="QU243" s="32"/>
      <c r="QV243" s="32"/>
      <c r="QW243" s="32"/>
      <c r="QX243" s="32"/>
      <c r="QY243" s="32"/>
      <c r="QZ243" s="32"/>
      <c r="RA243" s="32"/>
      <c r="RB243" s="32"/>
      <c r="RC243" s="32"/>
      <c r="RD243" s="32"/>
      <c r="RE243" s="32"/>
      <c r="RF243" s="32"/>
      <c r="RG243" s="32"/>
      <c r="RH243" s="32"/>
      <c r="RI243" s="32"/>
      <c r="RJ243" s="32"/>
      <c r="RK243" s="32"/>
      <c r="RL243" s="32"/>
      <c r="RM243" s="32"/>
      <c r="RN243" s="32"/>
      <c r="RO243" s="32"/>
      <c r="RP243" s="32"/>
      <c r="RQ243" s="32"/>
      <c r="RR243" s="32"/>
      <c r="RS243" s="32"/>
      <c r="RT243" s="32"/>
      <c r="RU243" s="32"/>
      <c r="RV243" s="32"/>
      <c r="RW243" s="32"/>
      <c r="RX243" s="32"/>
      <c r="RY243" s="32"/>
      <c r="RZ243" s="32"/>
      <c r="SA243" s="32"/>
      <c r="SB243" s="32"/>
      <c r="SC243" s="32"/>
      <c r="SD243" s="32"/>
      <c r="SE243" s="32"/>
      <c r="SF243" s="32"/>
      <c r="SG243" s="32"/>
      <c r="SH243" s="32"/>
      <c r="SI243" s="32"/>
      <c r="SJ243" s="32"/>
      <c r="SK243" s="32"/>
      <c r="SL243" s="32"/>
      <c r="SM243" s="32"/>
      <c r="SN243" s="32"/>
      <c r="SO243" s="32"/>
      <c r="SP243" s="32"/>
      <c r="SQ243" s="32"/>
      <c r="SR243" s="32"/>
      <c r="SS243" s="32"/>
      <c r="ST243" s="32"/>
      <c r="SU243" s="32"/>
      <c r="SV243" s="32"/>
      <c r="SW243" s="32"/>
      <c r="SX243" s="32"/>
      <c r="SY243" s="32"/>
      <c r="SZ243" s="32"/>
      <c r="TA243" s="32"/>
      <c r="TB243" s="32"/>
      <c r="TC243" s="32"/>
      <c r="TD243" s="32"/>
      <c r="TE243" s="32"/>
      <c r="TF243" s="32"/>
      <c r="TG243" s="32"/>
      <c r="TH243" s="32"/>
    </row>
    <row r="244" spans="1:528" s="34" customFormat="1" ht="35.25" customHeight="1" x14ac:dyDescent="0.25">
      <c r="A244" s="119" t="s">
        <v>214</v>
      </c>
      <c r="B244" s="132"/>
      <c r="C244" s="132"/>
      <c r="D244" s="82" t="s">
        <v>43</v>
      </c>
      <c r="E244" s="121">
        <f>E245</f>
        <v>4301300</v>
      </c>
      <c r="F244" s="121">
        <f t="shared" si="129"/>
        <v>4301300</v>
      </c>
      <c r="G244" s="121">
        <f t="shared" si="129"/>
        <v>3301600</v>
      </c>
      <c r="H244" s="121">
        <f t="shared" si="129"/>
        <v>46000</v>
      </c>
      <c r="I244" s="121">
        <f t="shared" si="129"/>
        <v>0</v>
      </c>
      <c r="J244" s="121">
        <f t="shared" si="129"/>
        <v>0</v>
      </c>
      <c r="K244" s="121">
        <f t="shared" si="130"/>
        <v>0</v>
      </c>
      <c r="L244" s="121">
        <f t="shared" si="131"/>
        <v>0</v>
      </c>
      <c r="M244" s="121">
        <f t="shared" si="132"/>
        <v>0</v>
      </c>
      <c r="N244" s="121">
        <f t="shared" si="133"/>
        <v>0</v>
      </c>
      <c r="O244" s="121">
        <f t="shared" si="134"/>
        <v>0</v>
      </c>
      <c r="P244" s="121">
        <f t="shared" si="134"/>
        <v>4301300</v>
      </c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</row>
    <row r="245" spans="1:528" s="22" customFormat="1" ht="49.5" customHeight="1" x14ac:dyDescent="0.25">
      <c r="A245" s="60" t="s">
        <v>215</v>
      </c>
      <c r="B245" s="112" t="str">
        <f>'дод 10'!A15</f>
        <v>0160</v>
      </c>
      <c r="C245" s="112" t="str">
        <f>'дод 10'!B15</f>
        <v>0111</v>
      </c>
      <c r="D245" s="36" t="s">
        <v>518</v>
      </c>
      <c r="E245" s="122">
        <f>F245+I245</f>
        <v>4301300</v>
      </c>
      <c r="F245" s="122">
        <v>4301300</v>
      </c>
      <c r="G245" s="122">
        <v>3301600</v>
      </c>
      <c r="H245" s="122">
        <v>46000</v>
      </c>
      <c r="I245" s="122"/>
      <c r="J245" s="122">
        <f>L245+O245</f>
        <v>0</v>
      </c>
      <c r="K245" s="122"/>
      <c r="L245" s="122"/>
      <c r="M245" s="122"/>
      <c r="N245" s="122"/>
      <c r="O245" s="122"/>
      <c r="P245" s="122">
        <f>E245+J245</f>
        <v>4301300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</row>
    <row r="246" spans="1:528" s="27" customFormat="1" ht="37.5" customHeight="1" x14ac:dyDescent="0.25">
      <c r="A246" s="133" t="s">
        <v>217</v>
      </c>
      <c r="B246" s="135"/>
      <c r="C246" s="135"/>
      <c r="D246" s="130" t="s">
        <v>40</v>
      </c>
      <c r="E246" s="118">
        <f>E247</f>
        <v>21143300</v>
      </c>
      <c r="F246" s="118">
        <f t="shared" ref="F246:J246" si="135">F247</f>
        <v>20643300</v>
      </c>
      <c r="G246" s="118">
        <f t="shared" si="135"/>
        <v>14962200</v>
      </c>
      <c r="H246" s="118">
        <f t="shared" si="135"/>
        <v>286600</v>
      </c>
      <c r="I246" s="118">
        <f t="shared" si="135"/>
        <v>500000</v>
      </c>
      <c r="J246" s="118">
        <f t="shared" si="135"/>
        <v>83000</v>
      </c>
      <c r="K246" s="118">
        <f t="shared" ref="K246" si="136">K247</f>
        <v>83000</v>
      </c>
      <c r="L246" s="118">
        <f t="shared" ref="L246" si="137">L247</f>
        <v>0</v>
      </c>
      <c r="M246" s="118">
        <f t="shared" ref="M246" si="138">M247</f>
        <v>0</v>
      </c>
      <c r="N246" s="118">
        <f t="shared" ref="N246" si="139">N247</f>
        <v>0</v>
      </c>
      <c r="O246" s="118">
        <f t="shared" ref="O246" si="140">O247</f>
        <v>83000</v>
      </c>
      <c r="P246" s="118">
        <f>P247</f>
        <v>21226300</v>
      </c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  <c r="IT246" s="32"/>
      <c r="IU246" s="32"/>
      <c r="IV246" s="32"/>
      <c r="IW246" s="32"/>
      <c r="IX246" s="32"/>
      <c r="IY246" s="32"/>
      <c r="IZ246" s="32"/>
      <c r="JA246" s="32"/>
      <c r="JB246" s="32"/>
      <c r="JC246" s="32"/>
      <c r="JD246" s="32"/>
      <c r="JE246" s="32"/>
      <c r="JF246" s="32"/>
      <c r="JG246" s="32"/>
      <c r="JH246" s="32"/>
      <c r="JI246" s="32"/>
      <c r="JJ246" s="32"/>
      <c r="JK246" s="32"/>
      <c r="JL246" s="32"/>
      <c r="JM246" s="32"/>
      <c r="JN246" s="32"/>
      <c r="JO246" s="32"/>
      <c r="JP246" s="32"/>
      <c r="JQ246" s="32"/>
      <c r="JR246" s="32"/>
      <c r="JS246" s="32"/>
      <c r="JT246" s="32"/>
      <c r="JU246" s="32"/>
      <c r="JV246" s="32"/>
      <c r="JW246" s="32"/>
      <c r="JX246" s="32"/>
      <c r="JY246" s="32"/>
      <c r="JZ246" s="32"/>
      <c r="KA246" s="32"/>
      <c r="KB246" s="32"/>
      <c r="KC246" s="32"/>
      <c r="KD246" s="32"/>
      <c r="KE246" s="32"/>
      <c r="KF246" s="32"/>
      <c r="KG246" s="32"/>
      <c r="KH246" s="32"/>
      <c r="KI246" s="32"/>
      <c r="KJ246" s="32"/>
      <c r="KK246" s="32"/>
      <c r="KL246" s="32"/>
      <c r="KM246" s="32"/>
      <c r="KN246" s="32"/>
      <c r="KO246" s="32"/>
      <c r="KP246" s="32"/>
      <c r="KQ246" s="32"/>
      <c r="KR246" s="32"/>
      <c r="KS246" s="32"/>
      <c r="KT246" s="32"/>
      <c r="KU246" s="32"/>
      <c r="KV246" s="32"/>
      <c r="KW246" s="32"/>
      <c r="KX246" s="32"/>
      <c r="KY246" s="32"/>
      <c r="KZ246" s="32"/>
      <c r="LA246" s="32"/>
      <c r="LB246" s="32"/>
      <c r="LC246" s="32"/>
      <c r="LD246" s="32"/>
      <c r="LE246" s="32"/>
      <c r="LF246" s="32"/>
      <c r="LG246" s="32"/>
      <c r="LH246" s="32"/>
      <c r="LI246" s="32"/>
      <c r="LJ246" s="32"/>
      <c r="LK246" s="32"/>
      <c r="LL246" s="32"/>
      <c r="LM246" s="32"/>
      <c r="LN246" s="32"/>
      <c r="LO246" s="32"/>
      <c r="LP246" s="32"/>
      <c r="LQ246" s="32"/>
      <c r="LR246" s="32"/>
      <c r="LS246" s="32"/>
      <c r="LT246" s="32"/>
      <c r="LU246" s="32"/>
      <c r="LV246" s="32"/>
      <c r="LW246" s="32"/>
      <c r="LX246" s="32"/>
      <c r="LY246" s="32"/>
      <c r="LZ246" s="32"/>
      <c r="MA246" s="32"/>
      <c r="MB246" s="32"/>
      <c r="MC246" s="32"/>
      <c r="MD246" s="32"/>
      <c r="ME246" s="32"/>
      <c r="MF246" s="32"/>
      <c r="MG246" s="32"/>
      <c r="MH246" s="32"/>
      <c r="MI246" s="32"/>
      <c r="MJ246" s="32"/>
      <c r="MK246" s="32"/>
      <c r="ML246" s="32"/>
      <c r="MM246" s="32"/>
      <c r="MN246" s="32"/>
      <c r="MO246" s="32"/>
      <c r="MP246" s="32"/>
      <c r="MQ246" s="32"/>
      <c r="MR246" s="32"/>
      <c r="MS246" s="32"/>
      <c r="MT246" s="32"/>
      <c r="MU246" s="32"/>
      <c r="MV246" s="32"/>
      <c r="MW246" s="32"/>
      <c r="MX246" s="32"/>
      <c r="MY246" s="32"/>
      <c r="MZ246" s="32"/>
      <c r="NA246" s="32"/>
      <c r="NB246" s="32"/>
      <c r="NC246" s="32"/>
      <c r="ND246" s="32"/>
      <c r="NE246" s="32"/>
      <c r="NF246" s="32"/>
      <c r="NG246" s="32"/>
      <c r="NH246" s="32"/>
      <c r="NI246" s="32"/>
      <c r="NJ246" s="32"/>
      <c r="NK246" s="32"/>
      <c r="NL246" s="32"/>
      <c r="NM246" s="32"/>
      <c r="NN246" s="32"/>
      <c r="NO246" s="32"/>
      <c r="NP246" s="32"/>
      <c r="NQ246" s="32"/>
      <c r="NR246" s="32"/>
      <c r="NS246" s="32"/>
      <c r="NT246" s="32"/>
      <c r="NU246" s="32"/>
      <c r="NV246" s="32"/>
      <c r="NW246" s="32"/>
      <c r="NX246" s="32"/>
      <c r="NY246" s="32"/>
      <c r="NZ246" s="32"/>
      <c r="OA246" s="32"/>
      <c r="OB246" s="32"/>
      <c r="OC246" s="32"/>
      <c r="OD246" s="32"/>
      <c r="OE246" s="32"/>
      <c r="OF246" s="32"/>
      <c r="OG246" s="32"/>
      <c r="OH246" s="32"/>
      <c r="OI246" s="32"/>
      <c r="OJ246" s="32"/>
      <c r="OK246" s="32"/>
      <c r="OL246" s="32"/>
      <c r="OM246" s="32"/>
      <c r="ON246" s="32"/>
      <c r="OO246" s="32"/>
      <c r="OP246" s="32"/>
      <c r="OQ246" s="32"/>
      <c r="OR246" s="32"/>
      <c r="OS246" s="32"/>
      <c r="OT246" s="32"/>
      <c r="OU246" s="32"/>
      <c r="OV246" s="32"/>
      <c r="OW246" s="32"/>
      <c r="OX246" s="32"/>
      <c r="OY246" s="32"/>
      <c r="OZ246" s="32"/>
      <c r="PA246" s="32"/>
      <c r="PB246" s="32"/>
      <c r="PC246" s="32"/>
      <c r="PD246" s="32"/>
      <c r="PE246" s="32"/>
      <c r="PF246" s="32"/>
      <c r="PG246" s="32"/>
      <c r="PH246" s="32"/>
      <c r="PI246" s="32"/>
      <c r="PJ246" s="32"/>
      <c r="PK246" s="32"/>
      <c r="PL246" s="32"/>
      <c r="PM246" s="32"/>
      <c r="PN246" s="32"/>
      <c r="PO246" s="32"/>
      <c r="PP246" s="32"/>
      <c r="PQ246" s="32"/>
      <c r="PR246" s="32"/>
      <c r="PS246" s="32"/>
      <c r="PT246" s="32"/>
      <c r="PU246" s="32"/>
      <c r="PV246" s="32"/>
      <c r="PW246" s="32"/>
      <c r="PX246" s="32"/>
      <c r="PY246" s="32"/>
      <c r="PZ246" s="32"/>
      <c r="QA246" s="32"/>
      <c r="QB246" s="32"/>
      <c r="QC246" s="32"/>
      <c r="QD246" s="32"/>
      <c r="QE246" s="32"/>
      <c r="QF246" s="32"/>
      <c r="QG246" s="32"/>
      <c r="QH246" s="32"/>
      <c r="QI246" s="32"/>
      <c r="QJ246" s="32"/>
      <c r="QK246" s="32"/>
      <c r="QL246" s="32"/>
      <c r="QM246" s="32"/>
      <c r="QN246" s="32"/>
      <c r="QO246" s="32"/>
      <c r="QP246" s="32"/>
      <c r="QQ246" s="32"/>
      <c r="QR246" s="32"/>
      <c r="QS246" s="32"/>
      <c r="QT246" s="32"/>
      <c r="QU246" s="32"/>
      <c r="QV246" s="32"/>
      <c r="QW246" s="32"/>
      <c r="QX246" s="32"/>
      <c r="QY246" s="32"/>
      <c r="QZ246" s="32"/>
      <c r="RA246" s="32"/>
      <c r="RB246" s="32"/>
      <c r="RC246" s="32"/>
      <c r="RD246" s="32"/>
      <c r="RE246" s="32"/>
      <c r="RF246" s="32"/>
      <c r="RG246" s="32"/>
      <c r="RH246" s="32"/>
      <c r="RI246" s="32"/>
      <c r="RJ246" s="32"/>
      <c r="RK246" s="32"/>
      <c r="RL246" s="32"/>
      <c r="RM246" s="32"/>
      <c r="RN246" s="32"/>
      <c r="RO246" s="32"/>
      <c r="RP246" s="32"/>
      <c r="RQ246" s="32"/>
      <c r="RR246" s="32"/>
      <c r="RS246" s="32"/>
      <c r="RT246" s="32"/>
      <c r="RU246" s="32"/>
      <c r="RV246" s="32"/>
      <c r="RW246" s="32"/>
      <c r="RX246" s="32"/>
      <c r="RY246" s="32"/>
      <c r="RZ246" s="32"/>
      <c r="SA246" s="32"/>
      <c r="SB246" s="32"/>
      <c r="SC246" s="32"/>
      <c r="SD246" s="32"/>
      <c r="SE246" s="32"/>
      <c r="SF246" s="32"/>
      <c r="SG246" s="32"/>
      <c r="SH246" s="32"/>
      <c r="SI246" s="32"/>
      <c r="SJ246" s="32"/>
      <c r="SK246" s="32"/>
      <c r="SL246" s="32"/>
      <c r="SM246" s="32"/>
      <c r="SN246" s="32"/>
      <c r="SO246" s="32"/>
      <c r="SP246" s="32"/>
      <c r="SQ246" s="32"/>
      <c r="SR246" s="32"/>
      <c r="SS246" s="32"/>
      <c r="ST246" s="32"/>
      <c r="SU246" s="32"/>
      <c r="SV246" s="32"/>
      <c r="SW246" s="32"/>
      <c r="SX246" s="32"/>
      <c r="SY246" s="32"/>
      <c r="SZ246" s="32"/>
      <c r="TA246" s="32"/>
      <c r="TB246" s="32"/>
      <c r="TC246" s="32"/>
      <c r="TD246" s="32"/>
      <c r="TE246" s="32"/>
      <c r="TF246" s="32"/>
      <c r="TG246" s="32"/>
      <c r="TH246" s="32"/>
    </row>
    <row r="247" spans="1:528" s="34" customFormat="1" ht="33.75" customHeight="1" x14ac:dyDescent="0.25">
      <c r="A247" s="119" t="s">
        <v>218</v>
      </c>
      <c r="B247" s="132"/>
      <c r="C247" s="132"/>
      <c r="D247" s="82" t="s">
        <v>40</v>
      </c>
      <c r="E247" s="121">
        <f>E248+E249++E250+E251+E252+E253</f>
        <v>21143300</v>
      </c>
      <c r="F247" s="121">
        <f t="shared" ref="F247:P247" si="141">F248+F249++F250+F251+F252+F253</f>
        <v>20643300</v>
      </c>
      <c r="G247" s="121">
        <f t="shared" si="141"/>
        <v>14962200</v>
      </c>
      <c r="H247" s="121">
        <f t="shared" si="141"/>
        <v>286600</v>
      </c>
      <c r="I247" s="121">
        <f t="shared" si="141"/>
        <v>500000</v>
      </c>
      <c r="J247" s="121">
        <f t="shared" si="141"/>
        <v>83000</v>
      </c>
      <c r="K247" s="121">
        <f>K248+K249++K250+K251+K252+K253</f>
        <v>83000</v>
      </c>
      <c r="L247" s="121">
        <f t="shared" si="141"/>
        <v>0</v>
      </c>
      <c r="M247" s="121">
        <f t="shared" si="141"/>
        <v>0</v>
      </c>
      <c r="N247" s="121">
        <f t="shared" si="141"/>
        <v>0</v>
      </c>
      <c r="O247" s="121">
        <f t="shared" si="141"/>
        <v>83000</v>
      </c>
      <c r="P247" s="121">
        <f t="shared" si="141"/>
        <v>21226300</v>
      </c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  <c r="QA247" s="33"/>
      <c r="QB247" s="33"/>
      <c r="QC247" s="33"/>
      <c r="QD247" s="33"/>
      <c r="QE247" s="33"/>
      <c r="QF247" s="33"/>
      <c r="QG247" s="33"/>
      <c r="QH247" s="33"/>
      <c r="QI247" s="33"/>
      <c r="QJ247" s="33"/>
      <c r="QK247" s="33"/>
      <c r="QL247" s="33"/>
      <c r="QM247" s="33"/>
      <c r="QN247" s="33"/>
      <c r="QO247" s="33"/>
      <c r="QP247" s="33"/>
      <c r="QQ247" s="33"/>
      <c r="QR247" s="33"/>
      <c r="QS247" s="33"/>
      <c r="QT247" s="33"/>
      <c r="QU247" s="33"/>
      <c r="QV247" s="33"/>
      <c r="QW247" s="33"/>
      <c r="QX247" s="33"/>
      <c r="QY247" s="33"/>
      <c r="QZ247" s="33"/>
      <c r="RA247" s="33"/>
      <c r="RB247" s="33"/>
      <c r="RC247" s="33"/>
      <c r="RD247" s="33"/>
      <c r="RE247" s="33"/>
      <c r="RF247" s="33"/>
      <c r="RG247" s="33"/>
      <c r="RH247" s="33"/>
      <c r="RI247" s="33"/>
      <c r="RJ247" s="33"/>
      <c r="RK247" s="33"/>
      <c r="RL247" s="33"/>
      <c r="RM247" s="33"/>
      <c r="RN247" s="33"/>
      <c r="RO247" s="33"/>
      <c r="RP247" s="33"/>
      <c r="RQ247" s="33"/>
      <c r="RR247" s="33"/>
      <c r="RS247" s="33"/>
      <c r="RT247" s="33"/>
      <c r="RU247" s="33"/>
      <c r="RV247" s="33"/>
      <c r="RW247" s="33"/>
      <c r="RX247" s="33"/>
      <c r="RY247" s="33"/>
      <c r="RZ247" s="33"/>
      <c r="SA247" s="33"/>
      <c r="SB247" s="33"/>
      <c r="SC247" s="33"/>
      <c r="SD247" s="33"/>
      <c r="SE247" s="33"/>
      <c r="SF247" s="33"/>
      <c r="SG247" s="33"/>
      <c r="SH247" s="33"/>
      <c r="SI247" s="33"/>
      <c r="SJ247" s="33"/>
      <c r="SK247" s="33"/>
      <c r="SL247" s="33"/>
      <c r="SM247" s="33"/>
      <c r="SN247" s="33"/>
      <c r="SO247" s="33"/>
      <c r="SP247" s="33"/>
      <c r="SQ247" s="33"/>
      <c r="SR247" s="33"/>
      <c r="SS247" s="33"/>
      <c r="ST247" s="33"/>
      <c r="SU247" s="33"/>
      <c r="SV247" s="33"/>
      <c r="SW247" s="33"/>
      <c r="SX247" s="33"/>
      <c r="SY247" s="33"/>
      <c r="SZ247" s="33"/>
      <c r="TA247" s="33"/>
      <c r="TB247" s="33"/>
      <c r="TC247" s="33"/>
      <c r="TD247" s="33"/>
      <c r="TE247" s="33"/>
      <c r="TF247" s="33"/>
      <c r="TG247" s="33"/>
      <c r="TH247" s="33"/>
    </row>
    <row r="248" spans="1:528" s="22" customFormat="1" ht="47.25" x14ac:dyDescent="0.25">
      <c r="A248" s="60" t="s">
        <v>219</v>
      </c>
      <c r="B248" s="112" t="str">
        <f>'дод 10'!A15</f>
        <v>0160</v>
      </c>
      <c r="C248" s="112" t="str">
        <f>'дод 10'!B15</f>
        <v>0111</v>
      </c>
      <c r="D248" s="36" t="s">
        <v>518</v>
      </c>
      <c r="E248" s="122">
        <f t="shared" ref="E248:E253" si="142">F248+I248</f>
        <v>19290300</v>
      </c>
      <c r="F248" s="122">
        <v>19290300</v>
      </c>
      <c r="G248" s="122">
        <v>14962200</v>
      </c>
      <c r="H248" s="122">
        <v>286600</v>
      </c>
      <c r="I248" s="122"/>
      <c r="J248" s="122">
        <f>L248+O248</f>
        <v>18000</v>
      </c>
      <c r="K248" s="122">
        <v>18000</v>
      </c>
      <c r="L248" s="122"/>
      <c r="M248" s="122"/>
      <c r="N248" s="122"/>
      <c r="O248" s="122">
        <v>18000</v>
      </c>
      <c r="P248" s="122">
        <f t="shared" ref="P248:P253" si="143">E248+J248</f>
        <v>19308300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</row>
    <row r="249" spans="1:528" s="25" customFormat="1" ht="25.5" customHeight="1" x14ac:dyDescent="0.25">
      <c r="A249" s="60" t="s">
        <v>220</v>
      </c>
      <c r="B249" s="112" t="str">
        <f>'дод 10'!A141</f>
        <v>7130</v>
      </c>
      <c r="C249" s="112" t="str">
        <f>'дод 10'!B141</f>
        <v>0421</v>
      </c>
      <c r="D249" s="61" t="str">
        <f>'дод 10'!C141</f>
        <v>Здійснення заходів із землеустрою</v>
      </c>
      <c r="E249" s="122">
        <f t="shared" si="142"/>
        <v>150000</v>
      </c>
      <c r="F249" s="122">
        <f>550000-400000</f>
        <v>150000</v>
      </c>
      <c r="G249" s="122"/>
      <c r="H249" s="122"/>
      <c r="I249" s="122"/>
      <c r="J249" s="122">
        <f t="shared" ref="J249:J253" si="144">L249+O249</f>
        <v>0</v>
      </c>
      <c r="K249" s="122"/>
      <c r="L249" s="122"/>
      <c r="M249" s="122"/>
      <c r="N249" s="122"/>
      <c r="O249" s="122"/>
      <c r="P249" s="122">
        <f t="shared" si="143"/>
        <v>150000</v>
      </c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/>
      <c r="PP249" s="31"/>
      <c r="PQ249" s="31"/>
      <c r="PR249" s="31"/>
      <c r="PS249" s="31"/>
      <c r="PT249" s="31"/>
      <c r="PU249" s="31"/>
      <c r="PV249" s="31"/>
      <c r="PW249" s="31"/>
      <c r="PX249" s="31"/>
      <c r="PY249" s="31"/>
      <c r="PZ249" s="31"/>
      <c r="QA249" s="31"/>
      <c r="QB249" s="31"/>
      <c r="QC249" s="31"/>
      <c r="QD249" s="31"/>
      <c r="QE249" s="31"/>
      <c r="QF249" s="31"/>
      <c r="QG249" s="31"/>
      <c r="QH249" s="31"/>
      <c r="QI249" s="31"/>
      <c r="QJ249" s="31"/>
      <c r="QK249" s="31"/>
      <c r="QL249" s="31"/>
      <c r="QM249" s="31"/>
      <c r="QN249" s="31"/>
      <c r="QO249" s="31"/>
      <c r="QP249" s="31"/>
      <c r="QQ249" s="31"/>
      <c r="QR249" s="31"/>
      <c r="QS249" s="31"/>
      <c r="QT249" s="31"/>
      <c r="QU249" s="31"/>
      <c r="QV249" s="31"/>
      <c r="QW249" s="31"/>
      <c r="QX249" s="31"/>
      <c r="QY249" s="31"/>
      <c r="QZ249" s="31"/>
      <c r="RA249" s="31"/>
      <c r="RB249" s="31"/>
      <c r="RC249" s="31"/>
      <c r="RD249" s="31"/>
      <c r="RE249" s="31"/>
      <c r="RF249" s="31"/>
      <c r="RG249" s="31"/>
      <c r="RH249" s="31"/>
      <c r="RI249" s="31"/>
      <c r="RJ249" s="31"/>
      <c r="RK249" s="31"/>
      <c r="RL249" s="31"/>
      <c r="RM249" s="31"/>
      <c r="RN249" s="31"/>
      <c r="RO249" s="31"/>
      <c r="RP249" s="31"/>
      <c r="RQ249" s="31"/>
      <c r="RR249" s="31"/>
      <c r="RS249" s="31"/>
      <c r="RT249" s="31"/>
      <c r="RU249" s="31"/>
      <c r="RV249" s="31"/>
      <c r="RW249" s="31"/>
      <c r="RX249" s="31"/>
      <c r="RY249" s="31"/>
      <c r="RZ249" s="31"/>
      <c r="SA249" s="31"/>
      <c r="SB249" s="31"/>
      <c r="SC249" s="31"/>
      <c r="SD249" s="31"/>
      <c r="SE249" s="31"/>
      <c r="SF249" s="31"/>
      <c r="SG249" s="31"/>
      <c r="SH249" s="31"/>
      <c r="SI249" s="31"/>
      <c r="SJ249" s="31"/>
      <c r="SK249" s="31"/>
      <c r="SL249" s="31"/>
      <c r="SM249" s="31"/>
      <c r="SN249" s="31"/>
      <c r="SO249" s="31"/>
      <c r="SP249" s="31"/>
      <c r="SQ249" s="31"/>
      <c r="SR249" s="31"/>
      <c r="SS249" s="31"/>
      <c r="ST249" s="31"/>
      <c r="SU249" s="31"/>
      <c r="SV249" s="31"/>
      <c r="SW249" s="31"/>
      <c r="SX249" s="31"/>
      <c r="SY249" s="31"/>
      <c r="SZ249" s="31"/>
      <c r="TA249" s="31"/>
      <c r="TB249" s="31"/>
      <c r="TC249" s="31"/>
      <c r="TD249" s="31"/>
      <c r="TE249" s="31"/>
      <c r="TF249" s="31"/>
      <c r="TG249" s="31"/>
      <c r="TH249" s="31"/>
    </row>
    <row r="250" spans="1:528" s="22" customFormat="1" ht="29.25" customHeight="1" x14ac:dyDescent="0.25">
      <c r="A250" s="126" t="s">
        <v>221</v>
      </c>
      <c r="B250" s="42" t="str">
        <f>'дод 10'!A172</f>
        <v>7610</v>
      </c>
      <c r="C250" s="42" t="str">
        <f>'дод 10'!B172</f>
        <v>0411</v>
      </c>
      <c r="D250" s="36" t="str">
        <f>'дод 10'!C172</f>
        <v>Сприяння розвитку малого та середнього підприємництва</v>
      </c>
      <c r="E250" s="122">
        <f t="shared" si="142"/>
        <v>915000</v>
      </c>
      <c r="F250" s="122">
        <f>215000+200000</f>
        <v>415000</v>
      </c>
      <c r="G250" s="122"/>
      <c r="H250" s="122"/>
      <c r="I250" s="122">
        <f>700000-200000</f>
        <v>500000</v>
      </c>
      <c r="J250" s="122">
        <f t="shared" si="144"/>
        <v>0</v>
      </c>
      <c r="K250" s="122"/>
      <c r="L250" s="122"/>
      <c r="M250" s="122"/>
      <c r="N250" s="122"/>
      <c r="O250" s="122"/>
      <c r="P250" s="122">
        <f t="shared" si="143"/>
        <v>915000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</row>
    <row r="251" spans="1:528" s="22" customFormat="1" ht="32.25" customHeight="1" x14ac:dyDescent="0.25">
      <c r="A251" s="126" t="s">
        <v>270</v>
      </c>
      <c r="B251" s="42" t="str">
        <f>'дод 10'!A175</f>
        <v>7650</v>
      </c>
      <c r="C251" s="42" t="str">
        <f>'дод 10'!B175</f>
        <v>0490</v>
      </c>
      <c r="D251" s="36" t="str">
        <f>'дод 10'!C175</f>
        <v>Проведення експертної грошової оцінки земельної ділянки чи права на неї</v>
      </c>
      <c r="E251" s="122">
        <f t="shared" si="142"/>
        <v>0</v>
      </c>
      <c r="F251" s="122"/>
      <c r="G251" s="122"/>
      <c r="H251" s="122"/>
      <c r="I251" s="122"/>
      <c r="J251" s="122">
        <f t="shared" si="144"/>
        <v>20000</v>
      </c>
      <c r="K251" s="122">
        <v>20000</v>
      </c>
      <c r="L251" s="122"/>
      <c r="M251" s="122"/>
      <c r="N251" s="122"/>
      <c r="O251" s="122">
        <v>20000</v>
      </c>
      <c r="P251" s="122">
        <f t="shared" si="143"/>
        <v>20000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</row>
    <row r="252" spans="1:528" s="22" customFormat="1" ht="63" x14ac:dyDescent="0.25">
      <c r="A252" s="126" t="s">
        <v>272</v>
      </c>
      <c r="B252" s="42" t="str">
        <f>'дод 10'!A176</f>
        <v>7660</v>
      </c>
      <c r="C252" s="42" t="str">
        <f>'дод 10'!B176</f>
        <v>0490</v>
      </c>
      <c r="D252" s="36" t="str">
        <f>'дод 10'!C176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2" s="122">
        <f t="shared" si="142"/>
        <v>0</v>
      </c>
      <c r="F252" s="122"/>
      <c r="G252" s="122"/>
      <c r="H252" s="122"/>
      <c r="I252" s="122"/>
      <c r="J252" s="122">
        <f t="shared" si="144"/>
        <v>45000</v>
      </c>
      <c r="K252" s="122">
        <v>45000</v>
      </c>
      <c r="L252" s="122"/>
      <c r="M252" s="122"/>
      <c r="N252" s="122"/>
      <c r="O252" s="122">
        <v>45000</v>
      </c>
      <c r="P252" s="122">
        <f t="shared" si="143"/>
        <v>45000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</row>
    <row r="253" spans="1:528" s="22" customFormat="1" ht="23.25" customHeight="1" x14ac:dyDescent="0.25">
      <c r="A253" s="126" t="s">
        <v>268</v>
      </c>
      <c r="B253" s="42" t="str">
        <f>'дод 10'!A181</f>
        <v>7693</v>
      </c>
      <c r="C253" s="42" t="str">
        <f>'дод 10'!B181</f>
        <v>0490</v>
      </c>
      <c r="D253" s="36" t="str">
        <f>'дод 10'!C181</f>
        <v>Інші заходи, пов'язані з економічною діяльністю</v>
      </c>
      <c r="E253" s="122">
        <f t="shared" si="142"/>
        <v>788000</v>
      </c>
      <c r="F253" s="122">
        <v>788000</v>
      </c>
      <c r="G253" s="122"/>
      <c r="H253" s="122"/>
      <c r="I253" s="122"/>
      <c r="J253" s="122">
        <f t="shared" si="144"/>
        <v>0</v>
      </c>
      <c r="K253" s="122"/>
      <c r="L253" s="122"/>
      <c r="M253" s="122"/>
      <c r="N253" s="122"/>
      <c r="O253" s="122"/>
      <c r="P253" s="122">
        <f t="shared" si="143"/>
        <v>788000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</row>
    <row r="254" spans="1:528" s="22" customFormat="1" ht="29.25" hidden="1" customHeight="1" x14ac:dyDescent="0.25">
      <c r="A254" s="129" t="s">
        <v>436</v>
      </c>
      <c r="B254" s="39"/>
      <c r="C254" s="39"/>
      <c r="D254" s="130" t="s">
        <v>437</v>
      </c>
      <c r="E254" s="118">
        <f>E255</f>
        <v>0</v>
      </c>
      <c r="F254" s="118">
        <f t="shared" ref="F254:P254" si="145">F255</f>
        <v>0</v>
      </c>
      <c r="G254" s="118">
        <f t="shared" si="145"/>
        <v>0</v>
      </c>
      <c r="H254" s="118">
        <f t="shared" si="145"/>
        <v>0</v>
      </c>
      <c r="I254" s="118">
        <f t="shared" si="145"/>
        <v>0</v>
      </c>
      <c r="J254" s="118">
        <f t="shared" si="145"/>
        <v>0</v>
      </c>
      <c r="K254" s="118">
        <f t="shared" si="145"/>
        <v>0</v>
      </c>
      <c r="L254" s="118">
        <f t="shared" si="145"/>
        <v>0</v>
      </c>
      <c r="M254" s="118">
        <f t="shared" si="145"/>
        <v>0</v>
      </c>
      <c r="N254" s="118">
        <f t="shared" si="145"/>
        <v>0</v>
      </c>
      <c r="O254" s="118">
        <f t="shared" si="145"/>
        <v>0</v>
      </c>
      <c r="P254" s="118">
        <f t="shared" si="145"/>
        <v>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</row>
    <row r="255" spans="1:528" s="34" customFormat="1" ht="33.75" hidden="1" customHeight="1" x14ac:dyDescent="0.25">
      <c r="A255" s="131" t="s">
        <v>435</v>
      </c>
      <c r="B255" s="79"/>
      <c r="C255" s="79"/>
      <c r="D255" s="82" t="s">
        <v>437</v>
      </c>
      <c r="E255" s="121">
        <f>E256</f>
        <v>0</v>
      </c>
      <c r="F255" s="121">
        <f t="shared" ref="F255:P255" si="146">F256</f>
        <v>0</v>
      </c>
      <c r="G255" s="121">
        <f t="shared" si="146"/>
        <v>0</v>
      </c>
      <c r="H255" s="121">
        <f t="shared" si="146"/>
        <v>0</v>
      </c>
      <c r="I255" s="121">
        <f t="shared" si="146"/>
        <v>0</v>
      </c>
      <c r="J255" s="121">
        <f t="shared" si="146"/>
        <v>0</v>
      </c>
      <c r="K255" s="121">
        <f t="shared" si="146"/>
        <v>0</v>
      </c>
      <c r="L255" s="121">
        <f t="shared" si="146"/>
        <v>0</v>
      </c>
      <c r="M255" s="121">
        <f t="shared" si="146"/>
        <v>0</v>
      </c>
      <c r="N255" s="121">
        <f t="shared" si="146"/>
        <v>0</v>
      </c>
      <c r="O255" s="121">
        <f t="shared" si="146"/>
        <v>0</v>
      </c>
      <c r="P255" s="121">
        <f t="shared" si="146"/>
        <v>0</v>
      </c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  <c r="IU255" s="33"/>
      <c r="IV255" s="33"/>
      <c r="IW255" s="33"/>
      <c r="IX255" s="33"/>
      <c r="IY255" s="33"/>
      <c r="IZ255" s="33"/>
      <c r="JA255" s="33"/>
      <c r="JB255" s="33"/>
      <c r="JC255" s="33"/>
      <c r="JD255" s="33"/>
      <c r="JE255" s="33"/>
      <c r="JF255" s="33"/>
      <c r="JG255" s="33"/>
      <c r="JH255" s="33"/>
      <c r="JI255" s="33"/>
      <c r="JJ255" s="33"/>
      <c r="JK255" s="33"/>
      <c r="JL255" s="33"/>
      <c r="JM255" s="33"/>
      <c r="JN255" s="33"/>
      <c r="JO255" s="33"/>
      <c r="JP255" s="33"/>
      <c r="JQ255" s="33"/>
      <c r="JR255" s="33"/>
      <c r="JS255" s="33"/>
      <c r="JT255" s="33"/>
      <c r="JU255" s="33"/>
      <c r="JV255" s="33"/>
      <c r="JW255" s="33"/>
      <c r="JX255" s="33"/>
      <c r="JY255" s="33"/>
      <c r="JZ255" s="33"/>
      <c r="KA255" s="33"/>
      <c r="KB255" s="33"/>
      <c r="KC255" s="33"/>
      <c r="KD255" s="33"/>
      <c r="KE255" s="33"/>
      <c r="KF255" s="33"/>
      <c r="KG255" s="33"/>
      <c r="KH255" s="33"/>
      <c r="KI255" s="33"/>
      <c r="KJ255" s="33"/>
      <c r="KK255" s="33"/>
      <c r="KL255" s="33"/>
      <c r="KM255" s="33"/>
      <c r="KN255" s="33"/>
      <c r="KO255" s="33"/>
      <c r="KP255" s="33"/>
      <c r="KQ255" s="33"/>
      <c r="KR255" s="33"/>
      <c r="KS255" s="33"/>
      <c r="KT255" s="33"/>
      <c r="KU255" s="33"/>
      <c r="KV255" s="33"/>
      <c r="KW255" s="33"/>
      <c r="KX255" s="33"/>
      <c r="KY255" s="33"/>
      <c r="KZ255" s="33"/>
      <c r="LA255" s="33"/>
      <c r="LB255" s="33"/>
      <c r="LC255" s="33"/>
      <c r="LD255" s="33"/>
      <c r="LE255" s="33"/>
      <c r="LF255" s="33"/>
      <c r="LG255" s="33"/>
      <c r="LH255" s="33"/>
      <c r="LI255" s="33"/>
      <c r="LJ255" s="33"/>
      <c r="LK255" s="33"/>
      <c r="LL255" s="33"/>
      <c r="LM255" s="33"/>
      <c r="LN255" s="33"/>
      <c r="LO255" s="33"/>
      <c r="LP255" s="33"/>
      <c r="LQ255" s="33"/>
      <c r="LR255" s="33"/>
      <c r="LS255" s="33"/>
      <c r="LT255" s="33"/>
      <c r="LU255" s="33"/>
      <c r="LV255" s="33"/>
      <c r="LW255" s="33"/>
      <c r="LX255" s="33"/>
      <c r="LY255" s="33"/>
      <c r="LZ255" s="33"/>
      <c r="MA255" s="33"/>
      <c r="MB255" s="33"/>
      <c r="MC255" s="33"/>
      <c r="MD255" s="33"/>
      <c r="ME255" s="33"/>
      <c r="MF255" s="33"/>
      <c r="MG255" s="33"/>
      <c r="MH255" s="33"/>
      <c r="MI255" s="33"/>
      <c r="MJ255" s="33"/>
      <c r="MK255" s="33"/>
      <c r="ML255" s="33"/>
      <c r="MM255" s="33"/>
      <c r="MN255" s="33"/>
      <c r="MO255" s="33"/>
      <c r="MP255" s="33"/>
      <c r="MQ255" s="33"/>
      <c r="MR255" s="33"/>
      <c r="MS255" s="33"/>
      <c r="MT255" s="33"/>
      <c r="MU255" s="33"/>
      <c r="MV255" s="33"/>
      <c r="MW255" s="33"/>
      <c r="MX255" s="33"/>
      <c r="MY255" s="33"/>
      <c r="MZ255" s="33"/>
      <c r="NA255" s="33"/>
      <c r="NB255" s="33"/>
      <c r="NC255" s="33"/>
      <c r="ND255" s="33"/>
      <c r="NE255" s="33"/>
      <c r="NF255" s="33"/>
      <c r="NG255" s="33"/>
      <c r="NH255" s="33"/>
      <c r="NI255" s="33"/>
      <c r="NJ255" s="33"/>
      <c r="NK255" s="33"/>
      <c r="NL255" s="33"/>
      <c r="NM255" s="33"/>
      <c r="NN255" s="33"/>
      <c r="NO255" s="33"/>
      <c r="NP255" s="33"/>
      <c r="NQ255" s="33"/>
      <c r="NR255" s="33"/>
      <c r="NS255" s="33"/>
      <c r="NT255" s="33"/>
      <c r="NU255" s="33"/>
      <c r="NV255" s="33"/>
      <c r="NW255" s="33"/>
      <c r="NX255" s="33"/>
      <c r="NY255" s="33"/>
      <c r="NZ255" s="33"/>
      <c r="OA255" s="33"/>
      <c r="OB255" s="33"/>
      <c r="OC255" s="33"/>
      <c r="OD255" s="33"/>
      <c r="OE255" s="33"/>
      <c r="OF255" s="33"/>
      <c r="OG255" s="33"/>
      <c r="OH255" s="33"/>
      <c r="OI255" s="33"/>
      <c r="OJ255" s="33"/>
      <c r="OK255" s="33"/>
      <c r="OL255" s="33"/>
      <c r="OM255" s="33"/>
      <c r="ON255" s="33"/>
      <c r="OO255" s="33"/>
      <c r="OP255" s="33"/>
      <c r="OQ255" s="33"/>
      <c r="OR255" s="33"/>
      <c r="OS255" s="33"/>
      <c r="OT255" s="33"/>
      <c r="OU255" s="33"/>
      <c r="OV255" s="33"/>
      <c r="OW255" s="33"/>
      <c r="OX255" s="33"/>
      <c r="OY255" s="33"/>
      <c r="OZ255" s="33"/>
      <c r="PA255" s="33"/>
      <c r="PB255" s="33"/>
      <c r="PC255" s="33"/>
      <c r="PD255" s="33"/>
      <c r="PE255" s="33"/>
      <c r="PF255" s="33"/>
      <c r="PG255" s="33"/>
      <c r="PH255" s="33"/>
      <c r="PI255" s="33"/>
      <c r="PJ255" s="33"/>
      <c r="PK255" s="33"/>
      <c r="PL255" s="33"/>
      <c r="PM255" s="33"/>
      <c r="PN255" s="33"/>
      <c r="PO255" s="33"/>
      <c r="PP255" s="33"/>
      <c r="PQ255" s="33"/>
      <c r="PR255" s="33"/>
      <c r="PS255" s="33"/>
      <c r="PT255" s="33"/>
      <c r="PU255" s="33"/>
      <c r="PV255" s="33"/>
      <c r="PW255" s="33"/>
      <c r="PX255" s="33"/>
      <c r="PY255" s="33"/>
      <c r="PZ255" s="33"/>
      <c r="QA255" s="33"/>
      <c r="QB255" s="33"/>
      <c r="QC255" s="33"/>
      <c r="QD255" s="33"/>
      <c r="QE255" s="33"/>
      <c r="QF255" s="33"/>
      <c r="QG255" s="33"/>
      <c r="QH255" s="33"/>
      <c r="QI255" s="33"/>
      <c r="QJ255" s="33"/>
      <c r="QK255" s="33"/>
      <c r="QL255" s="33"/>
      <c r="QM255" s="33"/>
      <c r="QN255" s="33"/>
      <c r="QO255" s="33"/>
      <c r="QP255" s="33"/>
      <c r="QQ255" s="33"/>
      <c r="QR255" s="33"/>
      <c r="QS255" s="33"/>
      <c r="QT255" s="33"/>
      <c r="QU255" s="33"/>
      <c r="QV255" s="33"/>
      <c r="QW255" s="33"/>
      <c r="QX255" s="33"/>
      <c r="QY255" s="33"/>
      <c r="QZ255" s="33"/>
      <c r="RA255" s="33"/>
      <c r="RB255" s="33"/>
      <c r="RC255" s="33"/>
      <c r="RD255" s="33"/>
      <c r="RE255" s="33"/>
      <c r="RF255" s="33"/>
      <c r="RG255" s="33"/>
      <c r="RH255" s="33"/>
      <c r="RI255" s="33"/>
      <c r="RJ255" s="33"/>
      <c r="RK255" s="33"/>
      <c r="RL255" s="33"/>
      <c r="RM255" s="33"/>
      <c r="RN255" s="33"/>
      <c r="RO255" s="33"/>
      <c r="RP255" s="33"/>
      <c r="RQ255" s="33"/>
      <c r="RR255" s="33"/>
      <c r="RS255" s="33"/>
      <c r="RT255" s="33"/>
      <c r="RU255" s="33"/>
      <c r="RV255" s="33"/>
      <c r="RW255" s="33"/>
      <c r="RX255" s="33"/>
      <c r="RY255" s="33"/>
      <c r="RZ255" s="33"/>
      <c r="SA255" s="33"/>
      <c r="SB255" s="33"/>
      <c r="SC255" s="33"/>
      <c r="SD255" s="33"/>
      <c r="SE255" s="33"/>
      <c r="SF255" s="33"/>
      <c r="SG255" s="33"/>
      <c r="SH255" s="33"/>
      <c r="SI255" s="33"/>
      <c r="SJ255" s="33"/>
      <c r="SK255" s="33"/>
      <c r="SL255" s="33"/>
      <c r="SM255" s="33"/>
      <c r="SN255" s="33"/>
      <c r="SO255" s="33"/>
      <c r="SP255" s="33"/>
      <c r="SQ255" s="33"/>
      <c r="SR255" s="33"/>
      <c r="SS255" s="33"/>
      <c r="ST255" s="33"/>
      <c r="SU255" s="33"/>
      <c r="SV255" s="33"/>
      <c r="SW255" s="33"/>
      <c r="SX255" s="33"/>
      <c r="SY255" s="33"/>
      <c r="SZ255" s="33"/>
      <c r="TA255" s="33"/>
      <c r="TB255" s="33"/>
      <c r="TC255" s="33"/>
      <c r="TD255" s="33"/>
      <c r="TE255" s="33"/>
      <c r="TF255" s="33"/>
      <c r="TG255" s="33"/>
      <c r="TH255" s="33"/>
    </row>
    <row r="256" spans="1:528" s="22" customFormat="1" ht="45" hidden="1" customHeight="1" x14ac:dyDescent="0.25">
      <c r="A256" s="126" t="s">
        <v>434</v>
      </c>
      <c r="B256" s="126" t="s">
        <v>122</v>
      </c>
      <c r="C256" s="126" t="s">
        <v>47</v>
      </c>
      <c r="D256" s="36" t="s">
        <v>123</v>
      </c>
      <c r="E256" s="122">
        <f t="shared" ref="E256" si="147">F256+I256</f>
        <v>0</v>
      </c>
      <c r="F256" s="122"/>
      <c r="G256" s="122"/>
      <c r="H256" s="122"/>
      <c r="I256" s="122"/>
      <c r="J256" s="122">
        <f>L256+O256</f>
        <v>0</v>
      </c>
      <c r="K256" s="122"/>
      <c r="L256" s="122"/>
      <c r="M256" s="122"/>
      <c r="N256" s="122"/>
      <c r="O256" s="122"/>
      <c r="P256" s="122">
        <f t="shared" ref="P256" si="148">E256+J256</f>
        <v>0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</row>
    <row r="257" spans="1:528" s="27" customFormat="1" ht="31.5" customHeight="1" x14ac:dyDescent="0.25">
      <c r="A257" s="133" t="s">
        <v>222</v>
      </c>
      <c r="B257" s="135"/>
      <c r="C257" s="135"/>
      <c r="D257" s="130" t="s">
        <v>42</v>
      </c>
      <c r="E257" s="118">
        <f>E258</f>
        <v>139586039</v>
      </c>
      <c r="F257" s="118">
        <f t="shared" ref="F257:J257" si="149">F258</f>
        <v>123811039</v>
      </c>
      <c r="G257" s="118">
        <f t="shared" si="149"/>
        <v>15760200</v>
      </c>
      <c r="H257" s="118">
        <f t="shared" si="149"/>
        <v>257700</v>
      </c>
      <c r="I257" s="118">
        <f t="shared" si="149"/>
        <v>0</v>
      </c>
      <c r="J257" s="118">
        <f t="shared" si="149"/>
        <v>103000</v>
      </c>
      <c r="K257" s="118">
        <f t="shared" ref="K257" si="150">K258</f>
        <v>0</v>
      </c>
      <c r="L257" s="118">
        <f t="shared" ref="L257" si="151">L258</f>
        <v>103000</v>
      </c>
      <c r="M257" s="118">
        <f t="shared" ref="M257" si="152">M258</f>
        <v>0</v>
      </c>
      <c r="N257" s="118">
        <f t="shared" ref="N257" si="153">N258</f>
        <v>0</v>
      </c>
      <c r="O257" s="118">
        <f t="shared" ref="O257:P257" si="154">O258</f>
        <v>0</v>
      </c>
      <c r="P257" s="118">
        <f t="shared" si="154"/>
        <v>139689039</v>
      </c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  <c r="IT257" s="32"/>
      <c r="IU257" s="32"/>
      <c r="IV257" s="32"/>
      <c r="IW257" s="32"/>
      <c r="IX257" s="32"/>
      <c r="IY257" s="32"/>
      <c r="IZ257" s="32"/>
      <c r="JA257" s="32"/>
      <c r="JB257" s="32"/>
      <c r="JC257" s="32"/>
      <c r="JD257" s="32"/>
      <c r="JE257" s="32"/>
      <c r="JF257" s="32"/>
      <c r="JG257" s="32"/>
      <c r="JH257" s="32"/>
      <c r="JI257" s="32"/>
      <c r="JJ257" s="32"/>
      <c r="JK257" s="32"/>
      <c r="JL257" s="32"/>
      <c r="JM257" s="32"/>
      <c r="JN257" s="32"/>
      <c r="JO257" s="32"/>
      <c r="JP257" s="32"/>
      <c r="JQ257" s="32"/>
      <c r="JR257" s="32"/>
      <c r="JS257" s="32"/>
      <c r="JT257" s="32"/>
      <c r="JU257" s="32"/>
      <c r="JV257" s="32"/>
      <c r="JW257" s="32"/>
      <c r="JX257" s="32"/>
      <c r="JY257" s="32"/>
      <c r="JZ257" s="32"/>
      <c r="KA257" s="32"/>
      <c r="KB257" s="32"/>
      <c r="KC257" s="32"/>
      <c r="KD257" s="32"/>
      <c r="KE257" s="32"/>
      <c r="KF257" s="32"/>
      <c r="KG257" s="32"/>
      <c r="KH257" s="32"/>
      <c r="KI257" s="32"/>
      <c r="KJ257" s="32"/>
      <c r="KK257" s="32"/>
      <c r="KL257" s="32"/>
      <c r="KM257" s="32"/>
      <c r="KN257" s="32"/>
      <c r="KO257" s="32"/>
      <c r="KP257" s="32"/>
      <c r="KQ257" s="32"/>
      <c r="KR257" s="32"/>
      <c r="KS257" s="32"/>
      <c r="KT257" s="32"/>
      <c r="KU257" s="32"/>
      <c r="KV257" s="32"/>
      <c r="KW257" s="32"/>
      <c r="KX257" s="32"/>
      <c r="KY257" s="32"/>
      <c r="KZ257" s="32"/>
      <c r="LA257" s="32"/>
      <c r="LB257" s="32"/>
      <c r="LC257" s="32"/>
      <c r="LD257" s="32"/>
      <c r="LE257" s="32"/>
      <c r="LF257" s="32"/>
      <c r="LG257" s="32"/>
      <c r="LH257" s="32"/>
      <c r="LI257" s="32"/>
      <c r="LJ257" s="32"/>
      <c r="LK257" s="32"/>
      <c r="LL257" s="32"/>
      <c r="LM257" s="32"/>
      <c r="LN257" s="32"/>
      <c r="LO257" s="32"/>
      <c r="LP257" s="32"/>
      <c r="LQ257" s="32"/>
      <c r="LR257" s="32"/>
      <c r="LS257" s="32"/>
      <c r="LT257" s="32"/>
      <c r="LU257" s="32"/>
      <c r="LV257" s="32"/>
      <c r="LW257" s="32"/>
      <c r="LX257" s="32"/>
      <c r="LY257" s="32"/>
      <c r="LZ257" s="32"/>
      <c r="MA257" s="32"/>
      <c r="MB257" s="32"/>
      <c r="MC257" s="32"/>
      <c r="MD257" s="32"/>
      <c r="ME257" s="32"/>
      <c r="MF257" s="32"/>
      <c r="MG257" s="32"/>
      <c r="MH257" s="32"/>
      <c r="MI257" s="32"/>
      <c r="MJ257" s="32"/>
      <c r="MK257" s="32"/>
      <c r="ML257" s="32"/>
      <c r="MM257" s="32"/>
      <c r="MN257" s="32"/>
      <c r="MO257" s="32"/>
      <c r="MP257" s="32"/>
      <c r="MQ257" s="32"/>
      <c r="MR257" s="32"/>
      <c r="MS257" s="32"/>
      <c r="MT257" s="32"/>
      <c r="MU257" s="32"/>
      <c r="MV257" s="32"/>
      <c r="MW257" s="32"/>
      <c r="MX257" s="32"/>
      <c r="MY257" s="32"/>
      <c r="MZ257" s="32"/>
      <c r="NA257" s="32"/>
      <c r="NB257" s="32"/>
      <c r="NC257" s="32"/>
      <c r="ND257" s="32"/>
      <c r="NE257" s="32"/>
      <c r="NF257" s="32"/>
      <c r="NG257" s="32"/>
      <c r="NH257" s="32"/>
      <c r="NI257" s="32"/>
      <c r="NJ257" s="32"/>
      <c r="NK257" s="32"/>
      <c r="NL257" s="32"/>
      <c r="NM257" s="32"/>
      <c r="NN257" s="32"/>
      <c r="NO257" s="32"/>
      <c r="NP257" s="32"/>
      <c r="NQ257" s="32"/>
      <c r="NR257" s="32"/>
      <c r="NS257" s="32"/>
      <c r="NT257" s="32"/>
      <c r="NU257" s="32"/>
      <c r="NV257" s="32"/>
      <c r="NW257" s="32"/>
      <c r="NX257" s="32"/>
      <c r="NY257" s="32"/>
      <c r="NZ257" s="32"/>
      <c r="OA257" s="32"/>
      <c r="OB257" s="32"/>
      <c r="OC257" s="32"/>
      <c r="OD257" s="32"/>
      <c r="OE257" s="32"/>
      <c r="OF257" s="32"/>
      <c r="OG257" s="32"/>
      <c r="OH257" s="32"/>
      <c r="OI257" s="32"/>
      <c r="OJ257" s="32"/>
      <c r="OK257" s="32"/>
      <c r="OL257" s="32"/>
      <c r="OM257" s="32"/>
      <c r="ON257" s="32"/>
      <c r="OO257" s="32"/>
      <c r="OP257" s="32"/>
      <c r="OQ257" s="32"/>
      <c r="OR257" s="32"/>
      <c r="OS257" s="32"/>
      <c r="OT257" s="32"/>
      <c r="OU257" s="32"/>
      <c r="OV257" s="32"/>
      <c r="OW257" s="32"/>
      <c r="OX257" s="32"/>
      <c r="OY257" s="32"/>
      <c r="OZ257" s="32"/>
      <c r="PA257" s="32"/>
      <c r="PB257" s="32"/>
      <c r="PC257" s="32"/>
      <c r="PD257" s="32"/>
      <c r="PE257" s="32"/>
      <c r="PF257" s="32"/>
      <c r="PG257" s="32"/>
      <c r="PH257" s="32"/>
      <c r="PI257" s="32"/>
      <c r="PJ257" s="32"/>
      <c r="PK257" s="32"/>
      <c r="PL257" s="32"/>
      <c r="PM257" s="32"/>
      <c r="PN257" s="32"/>
      <c r="PO257" s="32"/>
      <c r="PP257" s="32"/>
      <c r="PQ257" s="32"/>
      <c r="PR257" s="32"/>
      <c r="PS257" s="32"/>
      <c r="PT257" s="32"/>
      <c r="PU257" s="32"/>
      <c r="PV257" s="32"/>
      <c r="PW257" s="32"/>
      <c r="PX257" s="32"/>
      <c r="PY257" s="32"/>
      <c r="PZ257" s="32"/>
      <c r="QA257" s="32"/>
      <c r="QB257" s="32"/>
      <c r="QC257" s="32"/>
      <c r="QD257" s="32"/>
      <c r="QE257" s="32"/>
      <c r="QF257" s="32"/>
      <c r="QG257" s="32"/>
      <c r="QH257" s="32"/>
      <c r="QI257" s="32"/>
      <c r="QJ257" s="32"/>
      <c r="QK257" s="32"/>
      <c r="QL257" s="32"/>
      <c r="QM257" s="32"/>
      <c r="QN257" s="32"/>
      <c r="QO257" s="32"/>
      <c r="QP257" s="32"/>
      <c r="QQ257" s="32"/>
      <c r="QR257" s="32"/>
      <c r="QS257" s="32"/>
      <c r="QT257" s="32"/>
      <c r="QU257" s="32"/>
      <c r="QV257" s="32"/>
      <c r="QW257" s="32"/>
      <c r="QX257" s="32"/>
      <c r="QY257" s="32"/>
      <c r="QZ257" s="32"/>
      <c r="RA257" s="32"/>
      <c r="RB257" s="32"/>
      <c r="RC257" s="32"/>
      <c r="RD257" s="32"/>
      <c r="RE257" s="32"/>
      <c r="RF257" s="32"/>
      <c r="RG257" s="32"/>
      <c r="RH257" s="32"/>
      <c r="RI257" s="32"/>
      <c r="RJ257" s="32"/>
      <c r="RK257" s="32"/>
      <c r="RL257" s="32"/>
      <c r="RM257" s="32"/>
      <c r="RN257" s="32"/>
      <c r="RO257" s="32"/>
      <c r="RP257" s="32"/>
      <c r="RQ257" s="32"/>
      <c r="RR257" s="32"/>
      <c r="RS257" s="32"/>
      <c r="RT257" s="32"/>
      <c r="RU257" s="32"/>
      <c r="RV257" s="32"/>
      <c r="RW257" s="32"/>
      <c r="RX257" s="32"/>
      <c r="RY257" s="32"/>
      <c r="RZ257" s="32"/>
      <c r="SA257" s="32"/>
      <c r="SB257" s="32"/>
      <c r="SC257" s="32"/>
      <c r="SD257" s="32"/>
      <c r="SE257" s="32"/>
      <c r="SF257" s="32"/>
      <c r="SG257" s="32"/>
      <c r="SH257" s="32"/>
      <c r="SI257" s="32"/>
      <c r="SJ257" s="32"/>
      <c r="SK257" s="32"/>
      <c r="SL257" s="32"/>
      <c r="SM257" s="32"/>
      <c r="SN257" s="32"/>
      <c r="SO257" s="32"/>
      <c r="SP257" s="32"/>
      <c r="SQ257" s="32"/>
      <c r="SR257" s="32"/>
      <c r="SS257" s="32"/>
      <c r="ST257" s="32"/>
      <c r="SU257" s="32"/>
      <c r="SV257" s="32"/>
      <c r="SW257" s="32"/>
      <c r="SX257" s="32"/>
      <c r="SY257" s="32"/>
      <c r="SZ257" s="32"/>
      <c r="TA257" s="32"/>
      <c r="TB257" s="32"/>
      <c r="TC257" s="32"/>
      <c r="TD257" s="32"/>
      <c r="TE257" s="32"/>
      <c r="TF257" s="32"/>
      <c r="TG257" s="32"/>
      <c r="TH257" s="32"/>
    </row>
    <row r="258" spans="1:528" s="34" customFormat="1" ht="34.5" customHeight="1" x14ac:dyDescent="0.25">
      <c r="A258" s="119" t="s">
        <v>223</v>
      </c>
      <c r="B258" s="132"/>
      <c r="C258" s="132"/>
      <c r="D258" s="82" t="s">
        <v>42</v>
      </c>
      <c r="E258" s="121">
        <f>SUM(E259+E260+E261+E263+E264+E265+E266+E262)</f>
        <v>139586039</v>
      </c>
      <c r="F258" s="121">
        <f t="shared" ref="F258:P258" si="155">SUM(F259+F260+F261+F263+F264+F265+F266+F262)</f>
        <v>123811039</v>
      </c>
      <c r="G258" s="121">
        <f t="shared" si="155"/>
        <v>15760200</v>
      </c>
      <c r="H258" s="121">
        <f t="shared" si="155"/>
        <v>257700</v>
      </c>
      <c r="I258" s="121">
        <f t="shared" si="155"/>
        <v>0</v>
      </c>
      <c r="J258" s="121">
        <f t="shared" si="155"/>
        <v>103000</v>
      </c>
      <c r="K258" s="121">
        <f t="shared" si="155"/>
        <v>0</v>
      </c>
      <c r="L258" s="121">
        <f t="shared" si="155"/>
        <v>103000</v>
      </c>
      <c r="M258" s="121">
        <f t="shared" si="155"/>
        <v>0</v>
      </c>
      <c r="N258" s="121">
        <f t="shared" si="155"/>
        <v>0</v>
      </c>
      <c r="O258" s="121">
        <f t="shared" si="155"/>
        <v>0</v>
      </c>
      <c r="P258" s="121">
        <f t="shared" si="155"/>
        <v>139689039</v>
      </c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33"/>
      <c r="GZ258" s="33"/>
      <c r="HA258" s="33"/>
      <c r="HB258" s="33"/>
      <c r="HC258" s="33"/>
      <c r="HD258" s="33"/>
      <c r="HE258" s="33"/>
      <c r="HF258" s="33"/>
      <c r="HG258" s="33"/>
      <c r="HH258" s="33"/>
      <c r="HI258" s="33"/>
      <c r="HJ258" s="33"/>
      <c r="HK258" s="33"/>
      <c r="HL258" s="33"/>
      <c r="HM258" s="33"/>
      <c r="HN258" s="33"/>
      <c r="HO258" s="33"/>
      <c r="HP258" s="33"/>
      <c r="HQ258" s="33"/>
      <c r="HR258" s="33"/>
      <c r="HS258" s="33"/>
      <c r="HT258" s="33"/>
      <c r="HU258" s="33"/>
      <c r="HV258" s="33"/>
      <c r="HW258" s="33"/>
      <c r="HX258" s="33"/>
      <c r="HY258" s="33"/>
      <c r="HZ258" s="33"/>
      <c r="IA258" s="33"/>
      <c r="IB258" s="33"/>
      <c r="IC258" s="33"/>
      <c r="ID258" s="33"/>
      <c r="IE258" s="33"/>
      <c r="IF258" s="33"/>
      <c r="IG258" s="33"/>
      <c r="IH258" s="33"/>
      <c r="II258" s="33"/>
      <c r="IJ258" s="33"/>
      <c r="IK258" s="33"/>
      <c r="IL258" s="33"/>
      <c r="IM258" s="33"/>
      <c r="IN258" s="33"/>
      <c r="IO258" s="33"/>
      <c r="IP258" s="33"/>
      <c r="IQ258" s="33"/>
      <c r="IR258" s="33"/>
      <c r="IS258" s="33"/>
      <c r="IT258" s="33"/>
      <c r="IU258" s="33"/>
      <c r="IV258" s="33"/>
      <c r="IW258" s="33"/>
      <c r="IX258" s="33"/>
      <c r="IY258" s="33"/>
      <c r="IZ258" s="33"/>
      <c r="JA258" s="33"/>
      <c r="JB258" s="33"/>
      <c r="JC258" s="33"/>
      <c r="JD258" s="33"/>
      <c r="JE258" s="33"/>
      <c r="JF258" s="33"/>
      <c r="JG258" s="33"/>
      <c r="JH258" s="33"/>
      <c r="JI258" s="33"/>
      <c r="JJ258" s="33"/>
      <c r="JK258" s="33"/>
      <c r="JL258" s="33"/>
      <c r="JM258" s="33"/>
      <c r="JN258" s="33"/>
      <c r="JO258" s="33"/>
      <c r="JP258" s="33"/>
      <c r="JQ258" s="33"/>
      <c r="JR258" s="33"/>
      <c r="JS258" s="33"/>
      <c r="JT258" s="33"/>
      <c r="JU258" s="33"/>
      <c r="JV258" s="33"/>
      <c r="JW258" s="33"/>
      <c r="JX258" s="33"/>
      <c r="JY258" s="33"/>
      <c r="JZ258" s="33"/>
      <c r="KA258" s="33"/>
      <c r="KB258" s="33"/>
      <c r="KC258" s="33"/>
      <c r="KD258" s="33"/>
      <c r="KE258" s="33"/>
      <c r="KF258" s="33"/>
      <c r="KG258" s="33"/>
      <c r="KH258" s="33"/>
      <c r="KI258" s="33"/>
      <c r="KJ258" s="33"/>
      <c r="KK258" s="33"/>
      <c r="KL258" s="33"/>
      <c r="KM258" s="33"/>
      <c r="KN258" s="33"/>
      <c r="KO258" s="33"/>
      <c r="KP258" s="33"/>
      <c r="KQ258" s="33"/>
      <c r="KR258" s="33"/>
      <c r="KS258" s="33"/>
      <c r="KT258" s="33"/>
      <c r="KU258" s="33"/>
      <c r="KV258" s="33"/>
      <c r="KW258" s="33"/>
      <c r="KX258" s="33"/>
      <c r="KY258" s="33"/>
      <c r="KZ258" s="33"/>
      <c r="LA258" s="33"/>
      <c r="LB258" s="33"/>
      <c r="LC258" s="33"/>
      <c r="LD258" s="33"/>
      <c r="LE258" s="33"/>
      <c r="LF258" s="33"/>
      <c r="LG258" s="33"/>
      <c r="LH258" s="33"/>
      <c r="LI258" s="33"/>
      <c r="LJ258" s="33"/>
      <c r="LK258" s="33"/>
      <c r="LL258" s="33"/>
      <c r="LM258" s="33"/>
      <c r="LN258" s="33"/>
      <c r="LO258" s="33"/>
      <c r="LP258" s="33"/>
      <c r="LQ258" s="33"/>
      <c r="LR258" s="33"/>
      <c r="LS258" s="33"/>
      <c r="LT258" s="33"/>
      <c r="LU258" s="33"/>
      <c r="LV258" s="33"/>
      <c r="LW258" s="33"/>
      <c r="LX258" s="33"/>
      <c r="LY258" s="33"/>
      <c r="LZ258" s="33"/>
      <c r="MA258" s="33"/>
      <c r="MB258" s="33"/>
      <c r="MC258" s="33"/>
      <c r="MD258" s="33"/>
      <c r="ME258" s="33"/>
      <c r="MF258" s="33"/>
      <c r="MG258" s="33"/>
      <c r="MH258" s="33"/>
      <c r="MI258" s="33"/>
      <c r="MJ258" s="33"/>
      <c r="MK258" s="33"/>
      <c r="ML258" s="33"/>
      <c r="MM258" s="33"/>
      <c r="MN258" s="33"/>
      <c r="MO258" s="33"/>
      <c r="MP258" s="33"/>
      <c r="MQ258" s="33"/>
      <c r="MR258" s="33"/>
      <c r="MS258" s="33"/>
      <c r="MT258" s="33"/>
      <c r="MU258" s="33"/>
      <c r="MV258" s="33"/>
      <c r="MW258" s="33"/>
      <c r="MX258" s="33"/>
      <c r="MY258" s="33"/>
      <c r="MZ258" s="33"/>
      <c r="NA258" s="33"/>
      <c r="NB258" s="33"/>
      <c r="NC258" s="33"/>
      <c r="ND258" s="33"/>
      <c r="NE258" s="33"/>
      <c r="NF258" s="33"/>
      <c r="NG258" s="33"/>
      <c r="NH258" s="33"/>
      <c r="NI258" s="33"/>
      <c r="NJ258" s="33"/>
      <c r="NK258" s="33"/>
      <c r="NL258" s="33"/>
      <c r="NM258" s="33"/>
      <c r="NN258" s="33"/>
      <c r="NO258" s="33"/>
      <c r="NP258" s="33"/>
      <c r="NQ258" s="33"/>
      <c r="NR258" s="33"/>
      <c r="NS258" s="33"/>
      <c r="NT258" s="33"/>
      <c r="NU258" s="33"/>
      <c r="NV258" s="33"/>
      <c r="NW258" s="33"/>
      <c r="NX258" s="33"/>
      <c r="NY258" s="33"/>
      <c r="NZ258" s="33"/>
      <c r="OA258" s="33"/>
      <c r="OB258" s="33"/>
      <c r="OC258" s="33"/>
      <c r="OD258" s="33"/>
      <c r="OE258" s="33"/>
      <c r="OF258" s="33"/>
      <c r="OG258" s="33"/>
      <c r="OH258" s="33"/>
      <c r="OI258" s="33"/>
      <c r="OJ258" s="33"/>
      <c r="OK258" s="33"/>
      <c r="OL258" s="33"/>
      <c r="OM258" s="33"/>
      <c r="ON258" s="33"/>
      <c r="OO258" s="33"/>
      <c r="OP258" s="33"/>
      <c r="OQ258" s="33"/>
      <c r="OR258" s="33"/>
      <c r="OS258" s="33"/>
      <c r="OT258" s="33"/>
      <c r="OU258" s="33"/>
      <c r="OV258" s="33"/>
      <c r="OW258" s="33"/>
      <c r="OX258" s="33"/>
      <c r="OY258" s="33"/>
      <c r="OZ258" s="33"/>
      <c r="PA258" s="33"/>
      <c r="PB258" s="33"/>
      <c r="PC258" s="33"/>
      <c r="PD258" s="33"/>
      <c r="PE258" s="33"/>
      <c r="PF258" s="33"/>
      <c r="PG258" s="33"/>
      <c r="PH258" s="33"/>
      <c r="PI258" s="33"/>
      <c r="PJ258" s="33"/>
      <c r="PK258" s="33"/>
      <c r="PL258" s="33"/>
      <c r="PM258" s="33"/>
      <c r="PN258" s="33"/>
      <c r="PO258" s="33"/>
      <c r="PP258" s="33"/>
      <c r="PQ258" s="33"/>
      <c r="PR258" s="33"/>
      <c r="PS258" s="33"/>
      <c r="PT258" s="33"/>
      <c r="PU258" s="33"/>
      <c r="PV258" s="33"/>
      <c r="PW258" s="33"/>
      <c r="PX258" s="33"/>
      <c r="PY258" s="33"/>
      <c r="PZ258" s="33"/>
      <c r="QA258" s="33"/>
      <c r="QB258" s="33"/>
      <c r="QC258" s="33"/>
      <c r="QD258" s="33"/>
      <c r="QE258" s="33"/>
      <c r="QF258" s="33"/>
      <c r="QG258" s="33"/>
      <c r="QH258" s="33"/>
      <c r="QI258" s="33"/>
      <c r="QJ258" s="33"/>
      <c r="QK258" s="33"/>
      <c r="QL258" s="33"/>
      <c r="QM258" s="33"/>
      <c r="QN258" s="33"/>
      <c r="QO258" s="33"/>
      <c r="QP258" s="33"/>
      <c r="QQ258" s="33"/>
      <c r="QR258" s="33"/>
      <c r="QS258" s="33"/>
      <c r="QT258" s="33"/>
      <c r="QU258" s="33"/>
      <c r="QV258" s="33"/>
      <c r="QW258" s="33"/>
      <c r="QX258" s="33"/>
      <c r="QY258" s="33"/>
      <c r="QZ258" s="33"/>
      <c r="RA258" s="33"/>
      <c r="RB258" s="33"/>
      <c r="RC258" s="33"/>
      <c r="RD258" s="33"/>
      <c r="RE258" s="33"/>
      <c r="RF258" s="33"/>
      <c r="RG258" s="33"/>
      <c r="RH258" s="33"/>
      <c r="RI258" s="33"/>
      <c r="RJ258" s="33"/>
      <c r="RK258" s="33"/>
      <c r="RL258" s="33"/>
      <c r="RM258" s="33"/>
      <c r="RN258" s="33"/>
      <c r="RO258" s="33"/>
      <c r="RP258" s="33"/>
      <c r="RQ258" s="33"/>
      <c r="RR258" s="33"/>
      <c r="RS258" s="33"/>
      <c r="RT258" s="33"/>
      <c r="RU258" s="33"/>
      <c r="RV258" s="33"/>
      <c r="RW258" s="33"/>
      <c r="RX258" s="33"/>
      <c r="RY258" s="33"/>
      <c r="RZ258" s="33"/>
      <c r="SA258" s="33"/>
      <c r="SB258" s="33"/>
      <c r="SC258" s="33"/>
      <c r="SD258" s="33"/>
      <c r="SE258" s="33"/>
      <c r="SF258" s="33"/>
      <c r="SG258" s="33"/>
      <c r="SH258" s="33"/>
      <c r="SI258" s="33"/>
      <c r="SJ258" s="33"/>
      <c r="SK258" s="33"/>
      <c r="SL258" s="33"/>
      <c r="SM258" s="33"/>
      <c r="SN258" s="33"/>
      <c r="SO258" s="33"/>
      <c r="SP258" s="33"/>
      <c r="SQ258" s="33"/>
      <c r="SR258" s="33"/>
      <c r="SS258" s="33"/>
      <c r="ST258" s="33"/>
      <c r="SU258" s="33"/>
      <c r="SV258" s="33"/>
      <c r="SW258" s="33"/>
      <c r="SX258" s="33"/>
      <c r="SY258" s="33"/>
      <c r="SZ258" s="33"/>
      <c r="TA258" s="33"/>
      <c r="TB258" s="33"/>
      <c r="TC258" s="33"/>
      <c r="TD258" s="33"/>
      <c r="TE258" s="33"/>
      <c r="TF258" s="33"/>
      <c r="TG258" s="33"/>
      <c r="TH258" s="33"/>
    </row>
    <row r="259" spans="1:528" s="22" customFormat="1" ht="47.25" x14ac:dyDescent="0.25">
      <c r="A259" s="60" t="s">
        <v>224</v>
      </c>
      <c r="B259" s="112" t="str">
        <f>'дод 10'!A15</f>
        <v>0160</v>
      </c>
      <c r="C259" s="112" t="str">
        <f>'дод 10'!B15</f>
        <v>0111</v>
      </c>
      <c r="D259" s="36" t="s">
        <v>518</v>
      </c>
      <c r="E259" s="122">
        <f t="shared" ref="E259:E264" si="156">F259+I259</f>
        <v>20122100</v>
      </c>
      <c r="F259" s="122">
        <v>20122100</v>
      </c>
      <c r="G259" s="122">
        <v>15760200</v>
      </c>
      <c r="H259" s="122">
        <v>257700</v>
      </c>
      <c r="I259" s="122"/>
      <c r="J259" s="122">
        <f>L259+O259</f>
        <v>0</v>
      </c>
      <c r="K259" s="122"/>
      <c r="L259" s="122"/>
      <c r="M259" s="122"/>
      <c r="N259" s="122"/>
      <c r="O259" s="122"/>
      <c r="P259" s="122">
        <f t="shared" ref="P259:P266" si="157">E259+J259</f>
        <v>20122100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</row>
    <row r="260" spans="1:528" s="22" customFormat="1" ht="18.75" customHeight="1" x14ac:dyDescent="0.25">
      <c r="A260" s="60" t="s">
        <v>262</v>
      </c>
      <c r="B260" s="112" t="str">
        <f>'дод 10'!A173</f>
        <v>7640</v>
      </c>
      <c r="C260" s="112" t="str">
        <f>'дод 10'!B173</f>
        <v>0470</v>
      </c>
      <c r="D260" s="61" t="s">
        <v>432</v>
      </c>
      <c r="E260" s="122">
        <f t="shared" si="156"/>
        <v>426000</v>
      </c>
      <c r="F260" s="122">
        <v>426000</v>
      </c>
      <c r="G260" s="122"/>
      <c r="H260" s="122"/>
      <c r="I260" s="122"/>
      <c r="J260" s="122">
        <f t="shared" ref="J260:J266" si="158">L260+O260</f>
        <v>0</v>
      </c>
      <c r="K260" s="122"/>
      <c r="L260" s="122"/>
      <c r="M260" s="122"/>
      <c r="N260" s="122"/>
      <c r="O260" s="122"/>
      <c r="P260" s="122">
        <f t="shared" si="157"/>
        <v>426000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</row>
    <row r="261" spans="1:528" s="22" customFormat="1" ht="24" customHeight="1" x14ac:dyDescent="0.25">
      <c r="A261" s="60" t="s">
        <v>337</v>
      </c>
      <c r="B261" s="112" t="str">
        <f>'дод 10'!A181</f>
        <v>7693</v>
      </c>
      <c r="C261" s="112" t="str">
        <f>'дод 10'!B181</f>
        <v>0490</v>
      </c>
      <c r="D261" s="61" t="str">
        <f>'дод 10'!C181</f>
        <v>Інші заходи, пов'язані з економічною діяльністю</v>
      </c>
      <c r="E261" s="122">
        <f t="shared" si="156"/>
        <v>483750</v>
      </c>
      <c r="F261" s="122">
        <f>433750+50000</f>
        <v>483750</v>
      </c>
      <c r="G261" s="122"/>
      <c r="H261" s="122"/>
      <c r="I261" s="122"/>
      <c r="J261" s="122">
        <f t="shared" si="158"/>
        <v>0</v>
      </c>
      <c r="K261" s="122"/>
      <c r="L261" s="122"/>
      <c r="M261" s="122"/>
      <c r="N261" s="122"/>
      <c r="O261" s="122"/>
      <c r="P261" s="122">
        <f t="shared" si="157"/>
        <v>483750</v>
      </c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  <c r="TH261" s="23"/>
    </row>
    <row r="262" spans="1:528" s="22" customFormat="1" ht="33.75" customHeight="1" x14ac:dyDescent="0.25">
      <c r="A262" s="60">
        <v>3718330</v>
      </c>
      <c r="B262" s="112">
        <f>'дод 10'!A194</f>
        <v>8330</v>
      </c>
      <c r="C262" s="60" t="s">
        <v>94</v>
      </c>
      <c r="D262" s="61" t="str">
        <f>'дод 10'!C194</f>
        <v xml:space="preserve">Інша діяльність у сфері екології та охорони природних ресурсів </v>
      </c>
      <c r="E262" s="122">
        <f t="shared" si="156"/>
        <v>75000</v>
      </c>
      <c r="F262" s="122">
        <v>75000</v>
      </c>
      <c r="G262" s="122"/>
      <c r="H262" s="122"/>
      <c r="I262" s="122"/>
      <c r="J262" s="122">
        <f t="shared" si="158"/>
        <v>0</v>
      </c>
      <c r="K262" s="122"/>
      <c r="L262" s="122"/>
      <c r="M262" s="122"/>
      <c r="N262" s="122"/>
      <c r="O262" s="122"/>
      <c r="P262" s="122">
        <f t="shared" si="157"/>
        <v>75000</v>
      </c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  <c r="TH262" s="23"/>
    </row>
    <row r="263" spans="1:528" s="22" customFormat="1" ht="24" customHeight="1" x14ac:dyDescent="0.25">
      <c r="A263" s="60" t="s">
        <v>225</v>
      </c>
      <c r="B263" s="112" t="str">
        <f>'дод 10'!A195</f>
        <v>8340</v>
      </c>
      <c r="C263" s="60" t="str">
        <f>'дод 10'!B195</f>
        <v>0540</v>
      </c>
      <c r="D263" s="61" t="str">
        <f>'дод 10'!C195</f>
        <v>Природоохоронні заходи за рахунок цільових фондів</v>
      </c>
      <c r="E263" s="122">
        <f t="shared" si="156"/>
        <v>0</v>
      </c>
      <c r="F263" s="122"/>
      <c r="G263" s="122"/>
      <c r="H263" s="122"/>
      <c r="I263" s="122"/>
      <c r="J263" s="122">
        <f t="shared" si="158"/>
        <v>103000</v>
      </c>
      <c r="K263" s="122"/>
      <c r="L263" s="122">
        <v>103000</v>
      </c>
      <c r="M263" s="122"/>
      <c r="N263" s="122"/>
      <c r="O263" s="122"/>
      <c r="P263" s="122">
        <f t="shared" si="157"/>
        <v>103000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</row>
    <row r="264" spans="1:528" s="22" customFormat="1" ht="21.75" customHeight="1" x14ac:dyDescent="0.25">
      <c r="A264" s="60" t="s">
        <v>226</v>
      </c>
      <c r="B264" s="112" t="str">
        <f>'дод 10'!A198</f>
        <v>8600</v>
      </c>
      <c r="C264" s="112" t="str">
        <f>'дод 10'!B198</f>
        <v>0170</v>
      </c>
      <c r="D264" s="61" t="str">
        <f>'дод 10'!C198</f>
        <v>Обслуговування місцевого боргу</v>
      </c>
      <c r="E264" s="122">
        <f t="shared" si="156"/>
        <v>1833489</v>
      </c>
      <c r="F264" s="122">
        <v>1833489</v>
      </c>
      <c r="G264" s="122"/>
      <c r="H264" s="122"/>
      <c r="I264" s="122"/>
      <c r="J264" s="122">
        <f t="shared" si="158"/>
        <v>0</v>
      </c>
      <c r="K264" s="122"/>
      <c r="L264" s="122"/>
      <c r="M264" s="122"/>
      <c r="N264" s="122"/>
      <c r="O264" s="122"/>
      <c r="P264" s="122">
        <f t="shared" si="157"/>
        <v>1833489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</row>
    <row r="265" spans="1:528" s="22" customFormat="1" ht="21" customHeight="1" x14ac:dyDescent="0.25">
      <c r="A265" s="60" t="s">
        <v>554</v>
      </c>
      <c r="B265" s="112">
        <v>8710</v>
      </c>
      <c r="C265" s="112" t="str">
        <f>'дод 10'!B199</f>
        <v>0133</v>
      </c>
      <c r="D265" s="61" t="str">
        <f>'дод 10'!C199</f>
        <v>Резервний фонд місцевого бюджету</v>
      </c>
      <c r="E265" s="122">
        <f>21000000-1850000+150000-3525000</f>
        <v>15775000</v>
      </c>
      <c r="F265" s="122"/>
      <c r="G265" s="122"/>
      <c r="H265" s="122"/>
      <c r="I265" s="122"/>
      <c r="J265" s="122">
        <f t="shared" si="158"/>
        <v>0</v>
      </c>
      <c r="K265" s="122"/>
      <c r="L265" s="122"/>
      <c r="M265" s="122"/>
      <c r="N265" s="122"/>
      <c r="O265" s="122"/>
      <c r="P265" s="122">
        <f t="shared" si="157"/>
        <v>15775000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</row>
    <row r="266" spans="1:528" s="22" customFormat="1" ht="22.5" customHeight="1" x14ac:dyDescent="0.25">
      <c r="A266" s="60" t="s">
        <v>236</v>
      </c>
      <c r="B266" s="112" t="str">
        <f>'дод 10'!A202</f>
        <v>9110</v>
      </c>
      <c r="C266" s="112" t="str">
        <f>'дод 10'!B202</f>
        <v>0180</v>
      </c>
      <c r="D266" s="61" t="str">
        <f>'дод 10'!C202</f>
        <v>Реверсна дотація</v>
      </c>
      <c r="E266" s="122">
        <f>F266+I266</f>
        <v>100870700</v>
      </c>
      <c r="F266" s="122">
        <v>100870700</v>
      </c>
      <c r="G266" s="122"/>
      <c r="H266" s="122"/>
      <c r="I266" s="122"/>
      <c r="J266" s="122">
        <f t="shared" si="158"/>
        <v>0</v>
      </c>
      <c r="K266" s="122"/>
      <c r="L266" s="122"/>
      <c r="M266" s="122"/>
      <c r="N266" s="122"/>
      <c r="O266" s="122"/>
      <c r="P266" s="122">
        <f t="shared" si="157"/>
        <v>100870700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</row>
    <row r="267" spans="1:528" s="27" customFormat="1" ht="21" customHeight="1" x14ac:dyDescent="0.25">
      <c r="A267" s="144"/>
      <c r="B267" s="135"/>
      <c r="C267" s="114"/>
      <c r="D267" s="130" t="s">
        <v>417</v>
      </c>
      <c r="E267" s="118">
        <f t="shared" ref="E267:P267" si="159">E14+E58+E94+E127+E163+E171+E182+E216+E219+E237+E243+E246+E257</f>
        <v>2212951201</v>
      </c>
      <c r="F267" s="118">
        <f t="shared" si="159"/>
        <v>2120246705</v>
      </c>
      <c r="G267" s="118">
        <f t="shared" si="159"/>
        <v>1078229940</v>
      </c>
      <c r="H267" s="118">
        <f t="shared" si="159"/>
        <v>99702390</v>
      </c>
      <c r="I267" s="118">
        <f t="shared" si="159"/>
        <v>76929496</v>
      </c>
      <c r="J267" s="118">
        <f t="shared" si="159"/>
        <v>602734838</v>
      </c>
      <c r="K267" s="118">
        <f t="shared" si="159"/>
        <v>539919780</v>
      </c>
      <c r="L267" s="118">
        <f t="shared" si="159"/>
        <v>45536454</v>
      </c>
      <c r="M267" s="118">
        <f t="shared" si="159"/>
        <v>6033355</v>
      </c>
      <c r="N267" s="118">
        <f t="shared" si="159"/>
        <v>266522</v>
      </c>
      <c r="O267" s="118">
        <f t="shared" si="159"/>
        <v>557198384</v>
      </c>
      <c r="P267" s="118">
        <f t="shared" si="159"/>
        <v>2815686039</v>
      </c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  <c r="TH267" s="32"/>
    </row>
    <row r="268" spans="1:528" s="34" customFormat="1" ht="31.5" x14ac:dyDescent="0.25">
      <c r="A268" s="145"/>
      <c r="B268" s="132"/>
      <c r="C268" s="120"/>
      <c r="D268" s="82" t="s">
        <v>410</v>
      </c>
      <c r="E268" s="121">
        <f t="shared" ref="E268:P268" si="160">E60</f>
        <v>482448000</v>
      </c>
      <c r="F268" s="121">
        <f t="shared" si="160"/>
        <v>482448000</v>
      </c>
      <c r="G268" s="121">
        <f t="shared" si="160"/>
        <v>396066000</v>
      </c>
      <c r="H268" s="121">
        <f t="shared" si="160"/>
        <v>0</v>
      </c>
      <c r="I268" s="121">
        <f t="shared" si="160"/>
        <v>0</v>
      </c>
      <c r="J268" s="121">
        <f t="shared" si="160"/>
        <v>0</v>
      </c>
      <c r="K268" s="121">
        <f t="shared" si="160"/>
        <v>0</v>
      </c>
      <c r="L268" s="121">
        <f t="shared" si="160"/>
        <v>0</v>
      </c>
      <c r="M268" s="121">
        <f t="shared" si="160"/>
        <v>0</v>
      </c>
      <c r="N268" s="121">
        <f t="shared" si="160"/>
        <v>0</v>
      </c>
      <c r="O268" s="121">
        <f t="shared" si="160"/>
        <v>0</v>
      </c>
      <c r="P268" s="121">
        <f t="shared" si="160"/>
        <v>482448000</v>
      </c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  <c r="QA268" s="33"/>
      <c r="QB268" s="33"/>
      <c r="QC268" s="33"/>
      <c r="QD268" s="33"/>
      <c r="QE268" s="33"/>
      <c r="QF268" s="33"/>
      <c r="QG268" s="33"/>
      <c r="QH268" s="33"/>
      <c r="QI268" s="33"/>
      <c r="QJ268" s="33"/>
      <c r="QK268" s="33"/>
      <c r="QL268" s="33"/>
      <c r="QM268" s="33"/>
      <c r="QN268" s="33"/>
      <c r="QO268" s="33"/>
      <c r="QP268" s="33"/>
      <c r="QQ268" s="33"/>
      <c r="QR268" s="33"/>
      <c r="QS268" s="33"/>
      <c r="QT268" s="33"/>
      <c r="QU268" s="33"/>
      <c r="QV268" s="33"/>
      <c r="QW268" s="33"/>
      <c r="QX268" s="33"/>
      <c r="QY268" s="33"/>
      <c r="QZ268" s="33"/>
      <c r="RA268" s="33"/>
      <c r="RB268" s="33"/>
      <c r="RC268" s="33"/>
      <c r="RD268" s="33"/>
      <c r="RE268" s="33"/>
      <c r="RF268" s="33"/>
      <c r="RG268" s="33"/>
      <c r="RH268" s="33"/>
      <c r="RI268" s="33"/>
      <c r="RJ268" s="33"/>
      <c r="RK268" s="33"/>
      <c r="RL268" s="33"/>
      <c r="RM268" s="33"/>
      <c r="RN268" s="33"/>
      <c r="RO268" s="33"/>
      <c r="RP268" s="33"/>
      <c r="RQ268" s="33"/>
      <c r="RR268" s="33"/>
      <c r="RS268" s="33"/>
      <c r="RT268" s="33"/>
      <c r="RU268" s="33"/>
      <c r="RV268" s="33"/>
      <c r="RW268" s="33"/>
      <c r="RX268" s="33"/>
      <c r="RY268" s="33"/>
      <c r="RZ268" s="33"/>
      <c r="SA268" s="33"/>
      <c r="SB268" s="33"/>
      <c r="SC268" s="33"/>
      <c r="SD268" s="33"/>
      <c r="SE268" s="33"/>
      <c r="SF268" s="33"/>
      <c r="SG268" s="33"/>
      <c r="SH268" s="33"/>
      <c r="SI268" s="33"/>
      <c r="SJ268" s="33"/>
      <c r="SK268" s="33"/>
      <c r="SL268" s="33"/>
      <c r="SM268" s="33"/>
      <c r="SN268" s="33"/>
      <c r="SO268" s="33"/>
      <c r="SP268" s="33"/>
      <c r="SQ268" s="33"/>
      <c r="SR268" s="33"/>
      <c r="SS268" s="33"/>
      <c r="ST268" s="33"/>
      <c r="SU268" s="33"/>
      <c r="SV268" s="33"/>
      <c r="SW268" s="33"/>
      <c r="SX268" s="33"/>
      <c r="SY268" s="33"/>
      <c r="SZ268" s="33"/>
      <c r="TA268" s="33"/>
      <c r="TB268" s="33"/>
      <c r="TC268" s="33"/>
      <c r="TD268" s="33"/>
      <c r="TE268" s="33"/>
      <c r="TF268" s="33"/>
      <c r="TG268" s="33"/>
      <c r="TH268" s="33"/>
    </row>
    <row r="269" spans="1:528" s="34" customFormat="1" ht="31.5" x14ac:dyDescent="0.25">
      <c r="A269" s="145"/>
      <c r="B269" s="132"/>
      <c r="C269" s="120"/>
      <c r="D269" s="82" t="s">
        <v>411</v>
      </c>
      <c r="E269" s="121">
        <f t="shared" ref="E269:P269" si="161">E63+E65+E131</f>
        <v>6806075</v>
      </c>
      <c r="F269" s="121">
        <f t="shared" si="161"/>
        <v>6806075</v>
      </c>
      <c r="G269" s="121">
        <f t="shared" si="161"/>
        <v>2688440</v>
      </c>
      <c r="H269" s="121">
        <f t="shared" si="161"/>
        <v>0</v>
      </c>
      <c r="I269" s="121">
        <f t="shared" si="161"/>
        <v>0</v>
      </c>
      <c r="J269" s="121">
        <f t="shared" si="161"/>
        <v>903840</v>
      </c>
      <c r="K269" s="121">
        <f t="shared" si="161"/>
        <v>903840</v>
      </c>
      <c r="L269" s="121">
        <f t="shared" si="161"/>
        <v>0</v>
      </c>
      <c r="M269" s="121">
        <f t="shared" si="161"/>
        <v>0</v>
      </c>
      <c r="N269" s="121">
        <f t="shared" si="161"/>
        <v>0</v>
      </c>
      <c r="O269" s="121">
        <f t="shared" si="161"/>
        <v>903840</v>
      </c>
      <c r="P269" s="121">
        <f t="shared" si="161"/>
        <v>7709915</v>
      </c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  <c r="TH269" s="33"/>
    </row>
    <row r="270" spans="1:528" s="34" customFormat="1" ht="18.75" customHeight="1" x14ac:dyDescent="0.25">
      <c r="A270" s="119"/>
      <c r="B270" s="132"/>
      <c r="C270" s="132"/>
      <c r="D270" s="88" t="s">
        <v>429</v>
      </c>
      <c r="E270" s="121">
        <f t="shared" ref="E270:P270" si="162">E101+E221+E187</f>
        <v>0</v>
      </c>
      <c r="F270" s="121">
        <f t="shared" si="162"/>
        <v>0</v>
      </c>
      <c r="G270" s="121">
        <f t="shared" si="162"/>
        <v>0</v>
      </c>
      <c r="H270" s="121">
        <f t="shared" si="162"/>
        <v>0</v>
      </c>
      <c r="I270" s="121">
        <f t="shared" si="162"/>
        <v>0</v>
      </c>
      <c r="J270" s="121">
        <f t="shared" si="162"/>
        <v>124581065</v>
      </c>
      <c r="K270" s="121">
        <f t="shared" si="162"/>
        <v>124581065</v>
      </c>
      <c r="L270" s="121">
        <f t="shared" si="162"/>
        <v>0</v>
      </c>
      <c r="M270" s="121">
        <f t="shared" si="162"/>
        <v>0</v>
      </c>
      <c r="N270" s="121">
        <f t="shared" si="162"/>
        <v>0</v>
      </c>
      <c r="O270" s="121">
        <f t="shared" si="162"/>
        <v>124581065</v>
      </c>
      <c r="P270" s="121">
        <f t="shared" si="162"/>
        <v>124581065</v>
      </c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  <c r="TH270" s="33"/>
    </row>
    <row r="271" spans="1:528" s="27" customFormat="1" ht="25.5" customHeight="1" x14ac:dyDescent="0.2">
      <c r="A271" s="71"/>
      <c r="B271" s="72"/>
      <c r="C271" s="73"/>
      <c r="D271" s="74"/>
      <c r="E271" s="75">
        <f>'дод 10'!D205-'дод 3'!E267</f>
        <v>0</v>
      </c>
      <c r="F271" s="75">
        <f>'дод 10'!E205-'дод 3'!F267</f>
        <v>0</v>
      </c>
      <c r="G271" s="75">
        <f>'дод 10'!F205-'дод 3'!G267</f>
        <v>0</v>
      </c>
      <c r="H271" s="75">
        <f>'дод 10'!G205-'дод 3'!H267</f>
        <v>0</v>
      </c>
      <c r="I271" s="75">
        <f>'дод 10'!H205-'дод 3'!I267</f>
        <v>0</v>
      </c>
      <c r="J271" s="75">
        <f>'дод 10'!I205-'дод 3'!J267</f>
        <v>0</v>
      </c>
      <c r="K271" s="75">
        <f>'дод 10'!J205-'дод 3'!K267</f>
        <v>0</v>
      </c>
      <c r="L271" s="75">
        <f>'дод 10'!K205-'дод 3'!L267</f>
        <v>0</v>
      </c>
      <c r="M271" s="75">
        <f>'дод 10'!L205-'дод 3'!M267</f>
        <v>0</v>
      </c>
      <c r="N271" s="75">
        <f>'дод 10'!M205-'дод 3'!N267</f>
        <v>0</v>
      </c>
      <c r="O271" s="75">
        <f>'дод 10'!N205-'дод 3'!O267</f>
        <v>0</v>
      </c>
      <c r="P271" s="75">
        <f>'дод 10'!O205-'дод 3'!P267</f>
        <v>0</v>
      </c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  <c r="TH271" s="32"/>
    </row>
    <row r="272" spans="1:528" s="27" customFormat="1" ht="25.5" customHeight="1" x14ac:dyDescent="0.2">
      <c r="A272" s="71"/>
      <c r="B272" s="72"/>
      <c r="C272" s="73"/>
      <c r="D272" s="74"/>
      <c r="E272" s="75">
        <f>'дод 10'!D206-'дод 3'!E268</f>
        <v>0</v>
      </c>
      <c r="F272" s="75">
        <f>'дод 10'!E206-'дод 3'!F268</f>
        <v>0</v>
      </c>
      <c r="G272" s="75">
        <f>'дод 10'!F206-'дод 3'!G268</f>
        <v>0</v>
      </c>
      <c r="H272" s="75">
        <f>'дод 10'!G206-'дод 3'!H268</f>
        <v>0</v>
      </c>
      <c r="I272" s="75">
        <f>'дод 10'!H206-'дод 3'!I268</f>
        <v>0</v>
      </c>
      <c r="J272" s="75">
        <f>'дод 10'!I206-'дод 3'!J268</f>
        <v>0</v>
      </c>
      <c r="K272" s="75">
        <f>'дод 10'!J206-'дод 3'!K268</f>
        <v>0</v>
      </c>
      <c r="L272" s="75">
        <f>'дод 10'!K206-'дод 3'!L268</f>
        <v>0</v>
      </c>
      <c r="M272" s="75">
        <f>'дод 10'!L206-'дод 3'!M268</f>
        <v>0</v>
      </c>
      <c r="N272" s="75">
        <f>'дод 10'!M206-'дод 3'!N268</f>
        <v>0</v>
      </c>
      <c r="O272" s="75">
        <f>'дод 10'!N206-'дод 3'!O268</f>
        <v>0</v>
      </c>
      <c r="P272" s="75">
        <f>'дод 10'!O206-'дод 3'!P268</f>
        <v>0</v>
      </c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  <c r="SQ272" s="32"/>
      <c r="SR272" s="32"/>
      <c r="SS272" s="32"/>
      <c r="ST272" s="32"/>
      <c r="SU272" s="32"/>
      <c r="SV272" s="32"/>
      <c r="SW272" s="32"/>
      <c r="SX272" s="32"/>
      <c r="SY272" s="32"/>
      <c r="SZ272" s="32"/>
      <c r="TA272" s="32"/>
      <c r="TB272" s="32"/>
      <c r="TC272" s="32"/>
      <c r="TD272" s="32"/>
      <c r="TE272" s="32"/>
      <c r="TF272" s="32"/>
      <c r="TG272" s="32"/>
      <c r="TH272" s="32"/>
    </row>
    <row r="273" spans="1:528" s="27" customFormat="1" ht="25.5" customHeight="1" x14ac:dyDescent="0.2">
      <c r="A273" s="71"/>
      <c r="B273" s="72"/>
      <c r="C273" s="73"/>
      <c r="D273" s="74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  <c r="IT273" s="32"/>
      <c r="IU273" s="32"/>
      <c r="IV273" s="32"/>
      <c r="IW273" s="32"/>
      <c r="IX273" s="32"/>
      <c r="IY273" s="32"/>
      <c r="IZ273" s="32"/>
      <c r="JA273" s="32"/>
      <c r="JB273" s="32"/>
      <c r="JC273" s="32"/>
      <c r="JD273" s="32"/>
      <c r="JE273" s="32"/>
      <c r="JF273" s="32"/>
      <c r="JG273" s="32"/>
      <c r="JH273" s="32"/>
      <c r="JI273" s="32"/>
      <c r="JJ273" s="32"/>
      <c r="JK273" s="32"/>
      <c r="JL273" s="32"/>
      <c r="JM273" s="32"/>
      <c r="JN273" s="32"/>
      <c r="JO273" s="32"/>
      <c r="JP273" s="32"/>
      <c r="JQ273" s="32"/>
      <c r="JR273" s="32"/>
      <c r="JS273" s="32"/>
      <c r="JT273" s="32"/>
      <c r="JU273" s="32"/>
      <c r="JV273" s="32"/>
      <c r="JW273" s="32"/>
      <c r="JX273" s="32"/>
      <c r="JY273" s="32"/>
      <c r="JZ273" s="32"/>
      <c r="KA273" s="32"/>
      <c r="KB273" s="32"/>
      <c r="KC273" s="32"/>
      <c r="KD273" s="32"/>
      <c r="KE273" s="32"/>
      <c r="KF273" s="32"/>
      <c r="KG273" s="32"/>
      <c r="KH273" s="32"/>
      <c r="KI273" s="32"/>
      <c r="KJ273" s="32"/>
      <c r="KK273" s="32"/>
      <c r="KL273" s="32"/>
      <c r="KM273" s="32"/>
      <c r="KN273" s="32"/>
      <c r="KO273" s="32"/>
      <c r="KP273" s="32"/>
      <c r="KQ273" s="32"/>
      <c r="KR273" s="32"/>
      <c r="KS273" s="32"/>
      <c r="KT273" s="32"/>
      <c r="KU273" s="32"/>
      <c r="KV273" s="32"/>
      <c r="KW273" s="32"/>
      <c r="KX273" s="32"/>
      <c r="KY273" s="32"/>
      <c r="KZ273" s="32"/>
      <c r="LA273" s="32"/>
      <c r="LB273" s="32"/>
      <c r="LC273" s="32"/>
      <c r="LD273" s="32"/>
      <c r="LE273" s="32"/>
      <c r="LF273" s="32"/>
      <c r="LG273" s="32"/>
      <c r="LH273" s="32"/>
      <c r="LI273" s="32"/>
      <c r="LJ273" s="32"/>
      <c r="LK273" s="32"/>
      <c r="LL273" s="32"/>
      <c r="LM273" s="32"/>
      <c r="LN273" s="32"/>
      <c r="LO273" s="32"/>
      <c r="LP273" s="32"/>
      <c r="LQ273" s="32"/>
      <c r="LR273" s="32"/>
      <c r="LS273" s="32"/>
      <c r="LT273" s="32"/>
      <c r="LU273" s="32"/>
      <c r="LV273" s="32"/>
      <c r="LW273" s="32"/>
      <c r="LX273" s="32"/>
      <c r="LY273" s="32"/>
      <c r="LZ273" s="32"/>
      <c r="MA273" s="32"/>
      <c r="MB273" s="32"/>
      <c r="MC273" s="32"/>
      <c r="MD273" s="32"/>
      <c r="ME273" s="32"/>
      <c r="MF273" s="32"/>
      <c r="MG273" s="32"/>
      <c r="MH273" s="32"/>
      <c r="MI273" s="32"/>
      <c r="MJ273" s="32"/>
      <c r="MK273" s="32"/>
      <c r="ML273" s="32"/>
      <c r="MM273" s="32"/>
      <c r="MN273" s="32"/>
      <c r="MO273" s="32"/>
      <c r="MP273" s="32"/>
      <c r="MQ273" s="32"/>
      <c r="MR273" s="32"/>
      <c r="MS273" s="32"/>
      <c r="MT273" s="32"/>
      <c r="MU273" s="32"/>
      <c r="MV273" s="32"/>
      <c r="MW273" s="32"/>
      <c r="MX273" s="32"/>
      <c r="MY273" s="32"/>
      <c r="MZ273" s="32"/>
      <c r="NA273" s="32"/>
      <c r="NB273" s="32"/>
      <c r="NC273" s="32"/>
      <c r="ND273" s="32"/>
      <c r="NE273" s="32"/>
      <c r="NF273" s="32"/>
      <c r="NG273" s="32"/>
      <c r="NH273" s="32"/>
      <c r="NI273" s="32"/>
      <c r="NJ273" s="32"/>
      <c r="NK273" s="32"/>
      <c r="NL273" s="32"/>
      <c r="NM273" s="32"/>
      <c r="NN273" s="32"/>
      <c r="NO273" s="32"/>
      <c r="NP273" s="32"/>
      <c r="NQ273" s="32"/>
      <c r="NR273" s="32"/>
      <c r="NS273" s="32"/>
      <c r="NT273" s="32"/>
      <c r="NU273" s="32"/>
      <c r="NV273" s="32"/>
      <c r="NW273" s="32"/>
      <c r="NX273" s="32"/>
      <c r="NY273" s="32"/>
      <c r="NZ273" s="32"/>
      <c r="OA273" s="32"/>
      <c r="OB273" s="32"/>
      <c r="OC273" s="32"/>
      <c r="OD273" s="32"/>
      <c r="OE273" s="32"/>
      <c r="OF273" s="32"/>
      <c r="OG273" s="32"/>
      <c r="OH273" s="32"/>
      <c r="OI273" s="32"/>
      <c r="OJ273" s="32"/>
      <c r="OK273" s="32"/>
      <c r="OL273" s="32"/>
      <c r="OM273" s="32"/>
      <c r="ON273" s="32"/>
      <c r="OO273" s="32"/>
      <c r="OP273" s="32"/>
      <c r="OQ273" s="32"/>
      <c r="OR273" s="32"/>
      <c r="OS273" s="32"/>
      <c r="OT273" s="32"/>
      <c r="OU273" s="32"/>
      <c r="OV273" s="32"/>
      <c r="OW273" s="32"/>
      <c r="OX273" s="32"/>
      <c r="OY273" s="32"/>
      <c r="OZ273" s="32"/>
      <c r="PA273" s="32"/>
      <c r="PB273" s="32"/>
      <c r="PC273" s="32"/>
      <c r="PD273" s="32"/>
      <c r="PE273" s="32"/>
      <c r="PF273" s="32"/>
      <c r="PG273" s="32"/>
      <c r="PH273" s="32"/>
      <c r="PI273" s="32"/>
      <c r="PJ273" s="32"/>
      <c r="PK273" s="32"/>
      <c r="PL273" s="32"/>
      <c r="PM273" s="32"/>
      <c r="PN273" s="32"/>
      <c r="PO273" s="32"/>
      <c r="PP273" s="32"/>
      <c r="PQ273" s="32"/>
      <c r="PR273" s="32"/>
      <c r="PS273" s="32"/>
      <c r="PT273" s="32"/>
      <c r="PU273" s="32"/>
      <c r="PV273" s="32"/>
      <c r="PW273" s="32"/>
      <c r="PX273" s="32"/>
      <c r="PY273" s="32"/>
      <c r="PZ273" s="32"/>
      <c r="QA273" s="32"/>
      <c r="QB273" s="32"/>
      <c r="QC273" s="32"/>
      <c r="QD273" s="32"/>
      <c r="QE273" s="32"/>
      <c r="QF273" s="32"/>
      <c r="QG273" s="32"/>
      <c r="QH273" s="32"/>
      <c r="QI273" s="32"/>
      <c r="QJ273" s="32"/>
      <c r="QK273" s="32"/>
      <c r="QL273" s="32"/>
      <c r="QM273" s="32"/>
      <c r="QN273" s="32"/>
      <c r="QO273" s="32"/>
      <c r="QP273" s="32"/>
      <c r="QQ273" s="32"/>
      <c r="QR273" s="32"/>
      <c r="QS273" s="32"/>
      <c r="QT273" s="32"/>
      <c r="QU273" s="32"/>
      <c r="QV273" s="32"/>
      <c r="QW273" s="32"/>
      <c r="QX273" s="32"/>
      <c r="QY273" s="32"/>
      <c r="QZ273" s="32"/>
      <c r="RA273" s="32"/>
      <c r="RB273" s="32"/>
      <c r="RC273" s="32"/>
      <c r="RD273" s="32"/>
      <c r="RE273" s="32"/>
      <c r="RF273" s="32"/>
      <c r="RG273" s="32"/>
      <c r="RH273" s="32"/>
      <c r="RI273" s="32"/>
      <c r="RJ273" s="32"/>
      <c r="RK273" s="32"/>
      <c r="RL273" s="32"/>
      <c r="RM273" s="32"/>
      <c r="RN273" s="32"/>
      <c r="RO273" s="32"/>
      <c r="RP273" s="32"/>
      <c r="RQ273" s="32"/>
      <c r="RR273" s="32"/>
      <c r="RS273" s="32"/>
      <c r="RT273" s="32"/>
      <c r="RU273" s="32"/>
      <c r="RV273" s="32"/>
      <c r="RW273" s="32"/>
      <c r="RX273" s="32"/>
      <c r="RY273" s="32"/>
      <c r="RZ273" s="32"/>
      <c r="SA273" s="32"/>
      <c r="SB273" s="32"/>
      <c r="SC273" s="32"/>
      <c r="SD273" s="32"/>
      <c r="SE273" s="32"/>
      <c r="SF273" s="32"/>
      <c r="SG273" s="32"/>
      <c r="SH273" s="32"/>
      <c r="SI273" s="32"/>
      <c r="SJ273" s="32"/>
      <c r="SK273" s="32"/>
      <c r="SL273" s="32"/>
      <c r="SM273" s="32"/>
      <c r="SN273" s="32"/>
      <c r="SO273" s="32"/>
      <c r="SP273" s="32"/>
      <c r="SQ273" s="32"/>
      <c r="SR273" s="32"/>
      <c r="SS273" s="32"/>
      <c r="ST273" s="32"/>
      <c r="SU273" s="32"/>
      <c r="SV273" s="32"/>
      <c r="SW273" s="32"/>
      <c r="SX273" s="32"/>
      <c r="SY273" s="32"/>
      <c r="SZ273" s="32"/>
      <c r="TA273" s="32"/>
      <c r="TB273" s="32"/>
      <c r="TC273" s="32"/>
      <c r="TD273" s="32"/>
      <c r="TE273" s="32"/>
      <c r="TF273" s="32"/>
      <c r="TG273" s="32"/>
      <c r="TH273" s="32"/>
    </row>
    <row r="274" spans="1:528" s="27" customFormat="1" ht="25.5" customHeight="1" x14ac:dyDescent="0.2">
      <c r="A274" s="71"/>
      <c r="B274" s="72"/>
      <c r="C274" s="73"/>
      <c r="D274" s="74"/>
      <c r="E274" s="75">
        <f>'дод 10'!D208-'дод 3'!E270</f>
        <v>0</v>
      </c>
      <c r="F274" s="75">
        <f>'дод 10'!E208-'дод 3'!F270</f>
        <v>0</v>
      </c>
      <c r="G274" s="75">
        <f>'дод 10'!F208-'дод 3'!G270</f>
        <v>0</v>
      </c>
      <c r="H274" s="75">
        <f>'дод 10'!G208-'дод 3'!H270</f>
        <v>0</v>
      </c>
      <c r="I274" s="75">
        <f>'дод 10'!H208-'дод 3'!I270</f>
        <v>0</v>
      </c>
      <c r="J274" s="75">
        <f>'дод 10'!I208-'дод 3'!J270</f>
        <v>0</v>
      </c>
      <c r="K274" s="75">
        <f>'дод 10'!J208-'дод 3'!K270</f>
        <v>0</v>
      </c>
      <c r="L274" s="75">
        <f>'дод 10'!K208-'дод 3'!L270</f>
        <v>0</v>
      </c>
      <c r="M274" s="75">
        <f>'дод 10'!L208-'дод 3'!M270</f>
        <v>0</v>
      </c>
      <c r="N274" s="75">
        <f>'дод 10'!M208-'дод 3'!N270</f>
        <v>0</v>
      </c>
      <c r="O274" s="75">
        <f>'дод 10'!N208-'дод 3'!O270</f>
        <v>0</v>
      </c>
      <c r="P274" s="75">
        <f>'дод 10'!O208-'дод 3'!P270</f>
        <v>0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  <c r="TH274" s="32"/>
    </row>
    <row r="275" spans="1:528" s="27" customFormat="1" ht="29.25" customHeight="1" x14ac:dyDescent="0.2">
      <c r="A275" s="71"/>
      <c r="B275" s="72"/>
      <c r="C275" s="73"/>
      <c r="D275" s="74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  <c r="TH275" s="32"/>
    </row>
    <row r="276" spans="1:528" s="27" customFormat="1" ht="39.75" customHeight="1" x14ac:dyDescent="0.5">
      <c r="A276" s="106" t="s">
        <v>490</v>
      </c>
      <c r="B276" s="103"/>
      <c r="C276" s="104"/>
      <c r="D276" s="105"/>
      <c r="E276" s="75"/>
      <c r="F276" s="105"/>
      <c r="G276" s="105"/>
      <c r="H276" s="105"/>
      <c r="I276" s="105"/>
      <c r="J276" s="105"/>
      <c r="M276" s="105"/>
      <c r="N276" s="105" t="s">
        <v>491</v>
      </c>
      <c r="O276" s="75"/>
      <c r="P276" s="75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  <c r="IT276" s="32"/>
      <c r="IU276" s="32"/>
      <c r="IV276" s="32"/>
      <c r="IW276" s="32"/>
      <c r="IX276" s="32"/>
      <c r="IY276" s="32"/>
      <c r="IZ276" s="32"/>
      <c r="JA276" s="32"/>
      <c r="JB276" s="32"/>
      <c r="JC276" s="32"/>
      <c r="JD276" s="32"/>
      <c r="JE276" s="32"/>
      <c r="JF276" s="32"/>
      <c r="JG276" s="32"/>
      <c r="JH276" s="32"/>
      <c r="JI276" s="32"/>
      <c r="JJ276" s="32"/>
      <c r="JK276" s="32"/>
      <c r="JL276" s="32"/>
      <c r="JM276" s="32"/>
      <c r="JN276" s="32"/>
      <c r="JO276" s="32"/>
      <c r="JP276" s="32"/>
      <c r="JQ276" s="32"/>
      <c r="JR276" s="32"/>
      <c r="JS276" s="32"/>
      <c r="JT276" s="32"/>
      <c r="JU276" s="32"/>
      <c r="JV276" s="32"/>
      <c r="JW276" s="32"/>
      <c r="JX276" s="32"/>
      <c r="JY276" s="32"/>
      <c r="JZ276" s="32"/>
      <c r="KA276" s="32"/>
      <c r="KB276" s="32"/>
      <c r="KC276" s="32"/>
      <c r="KD276" s="32"/>
      <c r="KE276" s="32"/>
      <c r="KF276" s="32"/>
      <c r="KG276" s="32"/>
      <c r="KH276" s="32"/>
      <c r="KI276" s="32"/>
      <c r="KJ276" s="32"/>
      <c r="KK276" s="32"/>
      <c r="KL276" s="32"/>
      <c r="KM276" s="32"/>
      <c r="KN276" s="32"/>
      <c r="KO276" s="32"/>
      <c r="KP276" s="32"/>
      <c r="KQ276" s="32"/>
      <c r="KR276" s="32"/>
      <c r="KS276" s="32"/>
      <c r="KT276" s="32"/>
      <c r="KU276" s="32"/>
      <c r="KV276" s="32"/>
      <c r="KW276" s="32"/>
      <c r="KX276" s="32"/>
      <c r="KY276" s="32"/>
      <c r="KZ276" s="32"/>
      <c r="LA276" s="32"/>
      <c r="LB276" s="32"/>
      <c r="LC276" s="32"/>
      <c r="LD276" s="32"/>
      <c r="LE276" s="32"/>
      <c r="LF276" s="32"/>
      <c r="LG276" s="32"/>
      <c r="LH276" s="32"/>
      <c r="LI276" s="32"/>
      <c r="LJ276" s="32"/>
      <c r="LK276" s="32"/>
      <c r="LL276" s="32"/>
      <c r="LM276" s="32"/>
      <c r="LN276" s="32"/>
      <c r="LO276" s="32"/>
      <c r="LP276" s="32"/>
      <c r="LQ276" s="32"/>
      <c r="LR276" s="32"/>
      <c r="LS276" s="32"/>
      <c r="LT276" s="32"/>
      <c r="LU276" s="32"/>
      <c r="LV276" s="32"/>
      <c r="LW276" s="32"/>
      <c r="LX276" s="32"/>
      <c r="LY276" s="32"/>
      <c r="LZ276" s="32"/>
      <c r="MA276" s="32"/>
      <c r="MB276" s="32"/>
      <c r="MC276" s="32"/>
      <c r="MD276" s="32"/>
      <c r="ME276" s="32"/>
      <c r="MF276" s="32"/>
      <c r="MG276" s="32"/>
      <c r="MH276" s="32"/>
      <c r="MI276" s="32"/>
      <c r="MJ276" s="32"/>
      <c r="MK276" s="32"/>
      <c r="ML276" s="32"/>
      <c r="MM276" s="32"/>
      <c r="MN276" s="32"/>
      <c r="MO276" s="32"/>
      <c r="MP276" s="32"/>
      <c r="MQ276" s="32"/>
      <c r="MR276" s="32"/>
      <c r="MS276" s="32"/>
      <c r="MT276" s="32"/>
      <c r="MU276" s="32"/>
      <c r="MV276" s="32"/>
      <c r="MW276" s="32"/>
      <c r="MX276" s="32"/>
      <c r="MY276" s="32"/>
      <c r="MZ276" s="32"/>
      <c r="NA276" s="32"/>
      <c r="NB276" s="32"/>
      <c r="NC276" s="32"/>
      <c r="ND276" s="32"/>
      <c r="NE276" s="32"/>
      <c r="NF276" s="32"/>
      <c r="NG276" s="32"/>
      <c r="NH276" s="32"/>
      <c r="NI276" s="32"/>
      <c r="NJ276" s="32"/>
      <c r="NK276" s="32"/>
      <c r="NL276" s="32"/>
      <c r="NM276" s="32"/>
      <c r="NN276" s="32"/>
      <c r="NO276" s="32"/>
      <c r="NP276" s="32"/>
      <c r="NQ276" s="32"/>
      <c r="NR276" s="32"/>
      <c r="NS276" s="32"/>
      <c r="NT276" s="32"/>
      <c r="NU276" s="32"/>
      <c r="NV276" s="32"/>
      <c r="NW276" s="32"/>
      <c r="NX276" s="32"/>
      <c r="NY276" s="32"/>
      <c r="NZ276" s="32"/>
      <c r="OA276" s="32"/>
      <c r="OB276" s="32"/>
      <c r="OC276" s="32"/>
      <c r="OD276" s="32"/>
      <c r="OE276" s="32"/>
      <c r="OF276" s="32"/>
      <c r="OG276" s="32"/>
      <c r="OH276" s="32"/>
      <c r="OI276" s="32"/>
      <c r="OJ276" s="32"/>
      <c r="OK276" s="32"/>
      <c r="OL276" s="32"/>
      <c r="OM276" s="32"/>
      <c r="ON276" s="32"/>
      <c r="OO276" s="32"/>
      <c r="OP276" s="32"/>
      <c r="OQ276" s="32"/>
      <c r="OR276" s="32"/>
      <c r="OS276" s="32"/>
      <c r="OT276" s="32"/>
      <c r="OU276" s="32"/>
      <c r="OV276" s="32"/>
      <c r="OW276" s="32"/>
      <c r="OX276" s="32"/>
      <c r="OY276" s="32"/>
      <c r="OZ276" s="32"/>
      <c r="PA276" s="32"/>
      <c r="PB276" s="32"/>
      <c r="PC276" s="32"/>
      <c r="PD276" s="32"/>
      <c r="PE276" s="32"/>
      <c r="PF276" s="32"/>
      <c r="PG276" s="32"/>
      <c r="PH276" s="32"/>
      <c r="PI276" s="32"/>
      <c r="PJ276" s="32"/>
      <c r="PK276" s="32"/>
      <c r="PL276" s="32"/>
      <c r="PM276" s="32"/>
      <c r="PN276" s="32"/>
      <c r="PO276" s="32"/>
      <c r="PP276" s="32"/>
      <c r="PQ276" s="32"/>
      <c r="PR276" s="32"/>
      <c r="PS276" s="32"/>
      <c r="PT276" s="32"/>
      <c r="PU276" s="32"/>
      <c r="PV276" s="32"/>
      <c r="PW276" s="32"/>
      <c r="PX276" s="32"/>
      <c r="PY276" s="32"/>
      <c r="PZ276" s="32"/>
      <c r="QA276" s="32"/>
      <c r="QB276" s="32"/>
      <c r="QC276" s="32"/>
      <c r="QD276" s="32"/>
      <c r="QE276" s="32"/>
      <c r="QF276" s="32"/>
      <c r="QG276" s="32"/>
      <c r="QH276" s="32"/>
      <c r="QI276" s="32"/>
      <c r="QJ276" s="32"/>
      <c r="QK276" s="32"/>
      <c r="QL276" s="32"/>
      <c r="QM276" s="32"/>
      <c r="QN276" s="32"/>
      <c r="QO276" s="32"/>
      <c r="QP276" s="32"/>
      <c r="QQ276" s="32"/>
      <c r="QR276" s="32"/>
      <c r="QS276" s="32"/>
      <c r="QT276" s="32"/>
      <c r="QU276" s="32"/>
      <c r="QV276" s="32"/>
      <c r="QW276" s="32"/>
      <c r="QX276" s="32"/>
      <c r="QY276" s="32"/>
      <c r="QZ276" s="32"/>
      <c r="RA276" s="32"/>
      <c r="RB276" s="32"/>
      <c r="RC276" s="32"/>
      <c r="RD276" s="32"/>
      <c r="RE276" s="32"/>
      <c r="RF276" s="32"/>
      <c r="RG276" s="32"/>
      <c r="RH276" s="32"/>
      <c r="RI276" s="32"/>
      <c r="RJ276" s="32"/>
      <c r="RK276" s="32"/>
      <c r="RL276" s="32"/>
      <c r="RM276" s="32"/>
      <c r="RN276" s="32"/>
      <c r="RO276" s="32"/>
      <c r="RP276" s="32"/>
      <c r="RQ276" s="32"/>
      <c r="RR276" s="32"/>
      <c r="RS276" s="32"/>
      <c r="RT276" s="32"/>
      <c r="RU276" s="32"/>
      <c r="RV276" s="32"/>
      <c r="RW276" s="32"/>
      <c r="RX276" s="32"/>
      <c r="RY276" s="32"/>
      <c r="RZ276" s="32"/>
      <c r="SA276" s="32"/>
      <c r="SB276" s="32"/>
      <c r="SC276" s="32"/>
      <c r="SD276" s="32"/>
      <c r="SE276" s="32"/>
      <c r="SF276" s="32"/>
      <c r="SG276" s="32"/>
      <c r="SH276" s="32"/>
      <c r="SI276" s="32"/>
      <c r="SJ276" s="32"/>
      <c r="SK276" s="32"/>
      <c r="SL276" s="32"/>
      <c r="SM276" s="32"/>
      <c r="SN276" s="32"/>
      <c r="SO276" s="32"/>
      <c r="SP276" s="32"/>
      <c r="SQ276" s="32"/>
      <c r="SR276" s="32"/>
      <c r="SS276" s="32"/>
      <c r="ST276" s="32"/>
      <c r="SU276" s="32"/>
      <c r="SV276" s="32"/>
      <c r="SW276" s="32"/>
      <c r="SX276" s="32"/>
      <c r="SY276" s="32"/>
      <c r="SZ276" s="32"/>
      <c r="TA276" s="32"/>
      <c r="TB276" s="32"/>
      <c r="TC276" s="32"/>
      <c r="TD276" s="32"/>
      <c r="TE276" s="32"/>
      <c r="TF276" s="32"/>
      <c r="TG276" s="32"/>
      <c r="TH276" s="32"/>
    </row>
    <row r="277" spans="1:528" s="28" customFormat="1" x14ac:dyDescent="0.25">
      <c r="A277" s="56"/>
      <c r="B277" s="62"/>
      <c r="C277" s="62"/>
      <c r="D277" s="35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96"/>
    </row>
    <row r="278" spans="1:528" s="108" customFormat="1" ht="31.5" x14ac:dyDescent="0.45">
      <c r="A278" s="109" t="s">
        <v>492</v>
      </c>
      <c r="B278" s="109"/>
      <c r="C278" s="109"/>
      <c r="D278" s="109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1:528" s="28" customFormat="1" ht="27" customHeight="1" x14ac:dyDescent="0.25">
      <c r="A279" s="149" t="s">
        <v>493</v>
      </c>
      <c r="B279" s="149"/>
      <c r="C279" s="149"/>
      <c r="D279" s="149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96"/>
    </row>
    <row r="280" spans="1:528" s="28" customFormat="1" x14ac:dyDescent="0.25">
      <c r="A280" s="56"/>
      <c r="B280" s="62"/>
      <c r="C280" s="62"/>
      <c r="D280" s="35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</row>
    <row r="281" spans="1:528" s="28" customFormat="1" x14ac:dyDescent="0.25">
      <c r="A281" s="56"/>
      <c r="B281" s="62"/>
      <c r="C281" s="62"/>
      <c r="D281" s="35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</row>
    <row r="282" spans="1:528" s="28" customFormat="1" x14ac:dyDescent="0.25">
      <c r="A282" s="56"/>
      <c r="B282" s="62"/>
      <c r="C282" s="62"/>
      <c r="D282" s="35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</row>
    <row r="283" spans="1:528" s="28" customFormat="1" x14ac:dyDescent="0.25">
      <c r="A283" s="56"/>
      <c r="B283" s="62"/>
      <c r="C283" s="62"/>
      <c r="D283" s="35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</row>
    <row r="284" spans="1:528" s="28" customFormat="1" x14ac:dyDescent="0.25">
      <c r="A284" s="56"/>
      <c r="B284" s="62"/>
      <c r="C284" s="62"/>
      <c r="D284" s="35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</row>
    <row r="285" spans="1:528" s="28" customFormat="1" x14ac:dyDescent="0.25">
      <c r="A285" s="56"/>
      <c r="B285" s="62"/>
      <c r="C285" s="62"/>
      <c r="D285" s="35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96"/>
    </row>
    <row r="286" spans="1:528" s="28" customFormat="1" x14ac:dyDescent="0.25">
      <c r="A286" s="56"/>
      <c r="B286" s="62"/>
      <c r="C286" s="62"/>
      <c r="D286" s="35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96"/>
    </row>
    <row r="287" spans="1:528" s="28" customFormat="1" x14ac:dyDescent="0.25">
      <c r="A287" s="56"/>
      <c r="B287" s="62"/>
      <c r="C287" s="62"/>
      <c r="D287" s="35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96"/>
    </row>
    <row r="288" spans="1:528" s="28" customFormat="1" x14ac:dyDescent="0.25">
      <c r="A288" s="56"/>
      <c r="B288" s="62"/>
      <c r="C288" s="62"/>
      <c r="D288" s="35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96"/>
    </row>
    <row r="289" spans="1:16" s="28" customFormat="1" x14ac:dyDescent="0.25">
      <c r="A289" s="56"/>
      <c r="B289" s="62"/>
      <c r="C289" s="62"/>
      <c r="D289" s="35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96"/>
    </row>
    <row r="290" spans="1:16" s="28" customFormat="1" x14ac:dyDescent="0.25">
      <c r="A290" s="56"/>
      <c r="B290" s="62"/>
      <c r="C290" s="62"/>
      <c r="D290" s="35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96"/>
    </row>
    <row r="291" spans="1:16" s="28" customFormat="1" x14ac:dyDescent="0.25">
      <c r="A291" s="56"/>
      <c r="B291" s="62"/>
      <c r="C291" s="62"/>
      <c r="D291" s="35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96"/>
    </row>
    <row r="292" spans="1:16" s="28" customFormat="1" x14ac:dyDescent="0.25">
      <c r="A292" s="56"/>
      <c r="B292" s="62"/>
      <c r="C292" s="62"/>
      <c r="D292" s="35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96"/>
    </row>
    <row r="293" spans="1:16" s="28" customFormat="1" x14ac:dyDescent="0.25">
      <c r="A293" s="56"/>
      <c r="B293" s="62"/>
      <c r="C293" s="62"/>
      <c r="D293" s="35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96"/>
    </row>
    <row r="294" spans="1:16" s="28" customFormat="1" x14ac:dyDescent="0.25">
      <c r="A294" s="56"/>
      <c r="B294" s="62"/>
      <c r="C294" s="62"/>
      <c r="D294" s="35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96"/>
    </row>
    <row r="295" spans="1:16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96"/>
    </row>
    <row r="296" spans="1:16" s="28" customFormat="1" x14ac:dyDescent="0.25">
      <c r="A296" s="56"/>
      <c r="B296" s="62"/>
      <c r="C296" s="62"/>
      <c r="D296" s="35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96"/>
    </row>
    <row r="297" spans="1:16" s="28" customFormat="1" x14ac:dyDescent="0.25">
      <c r="A297" s="56"/>
      <c r="B297" s="62"/>
      <c r="C297" s="62"/>
      <c r="D297" s="35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96"/>
    </row>
    <row r="298" spans="1:16" s="28" customFormat="1" x14ac:dyDescent="0.25">
      <c r="A298" s="56"/>
      <c r="B298" s="62"/>
      <c r="C298" s="62"/>
      <c r="D298" s="35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96"/>
    </row>
    <row r="299" spans="1:16" s="28" customForma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96"/>
    </row>
    <row r="300" spans="1:16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96"/>
    </row>
    <row r="301" spans="1:16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96"/>
    </row>
    <row r="302" spans="1:16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96"/>
    </row>
    <row r="303" spans="1:16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96"/>
    </row>
    <row r="304" spans="1:16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96"/>
    </row>
    <row r="305" spans="1:16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96"/>
    </row>
    <row r="306" spans="1:16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96"/>
    </row>
    <row r="307" spans="1:16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96"/>
    </row>
    <row r="308" spans="1:16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96"/>
    </row>
    <row r="309" spans="1:16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96"/>
    </row>
    <row r="310" spans="1:16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96"/>
    </row>
    <row r="311" spans="1:16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96"/>
    </row>
    <row r="312" spans="1:16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96"/>
    </row>
    <row r="313" spans="1:16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96"/>
    </row>
    <row r="314" spans="1:16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96"/>
    </row>
    <row r="315" spans="1:16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96"/>
    </row>
    <row r="316" spans="1:16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96"/>
    </row>
    <row r="317" spans="1:16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96"/>
    </row>
    <row r="318" spans="1:16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96"/>
    </row>
    <row r="319" spans="1:16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96"/>
    </row>
    <row r="320" spans="1:16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96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96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96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96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96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96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96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96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96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96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96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96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96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96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96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96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96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96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96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96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96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96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96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96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96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96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96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96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96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96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96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96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96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96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96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96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96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96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96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96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96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96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96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96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96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96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96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96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96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96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96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96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96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96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96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96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96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96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96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96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96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96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96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96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96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96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96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96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96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96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96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96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96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96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96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96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96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96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96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96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96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96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96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96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96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96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96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96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96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96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96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96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96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96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96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96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96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96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96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96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96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96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96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96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96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96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96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96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96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96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96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96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96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96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96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96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96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96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96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96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96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96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96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96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96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96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96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96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96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96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96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96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96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96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96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96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96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96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96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96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96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96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96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96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96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96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96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96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96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96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96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96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96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96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96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96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96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96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96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96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96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96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96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96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96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96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96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96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96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96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96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96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96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96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96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96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96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96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96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96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96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96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96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96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96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96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96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96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96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96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96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96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96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96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96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96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96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96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96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96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96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96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96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96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96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96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96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96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96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96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96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96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96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96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96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96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96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96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96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96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96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96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96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96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96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96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96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96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96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96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96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96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96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96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96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96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96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96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96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96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96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96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96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96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96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96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96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96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96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96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96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96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96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96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96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96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96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96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96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96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96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96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96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96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96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96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96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96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96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96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96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96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96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96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96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96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96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96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96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96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96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96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96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96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96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96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96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96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96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96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96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96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96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96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96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96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96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96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96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96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96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96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96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96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96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96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96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96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96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96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96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96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96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96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96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96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96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96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96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96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96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96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96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96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96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96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96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96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96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96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96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96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96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96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96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96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96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96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96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96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96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96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96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96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96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96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96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96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96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96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96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96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96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96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96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96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96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96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96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96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96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96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96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96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96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96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96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96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96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96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96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96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96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96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96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96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96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96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96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96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96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96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96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96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96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96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96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96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96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96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96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96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96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96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96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96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96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96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96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96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96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96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96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96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96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96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96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96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96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96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96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96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96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96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96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96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96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96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96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96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96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96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96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96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96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96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96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96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96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96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96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96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96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96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96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96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96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96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96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96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96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96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96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96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96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96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96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96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96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96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96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96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96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96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96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96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96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96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96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96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96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96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96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96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96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96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96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96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96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96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96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96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96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96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96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96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96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96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96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96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96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96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96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96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96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96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96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96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96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96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96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96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96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96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96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96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96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96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96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96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96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96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96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96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96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96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96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96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96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96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96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96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96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96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96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96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96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96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96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96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96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96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96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96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96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96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96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96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96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96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96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96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96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96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96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96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96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96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96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96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96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96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96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96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96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96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96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96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96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96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96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96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96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96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96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96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96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96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96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96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96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96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96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96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96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96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96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96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96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96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96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96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96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96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96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96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96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96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96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96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96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96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96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96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96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96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96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96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96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96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96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96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96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96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96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96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96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96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96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96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96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96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96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96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96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96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96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96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96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96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96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96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96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96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96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96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96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96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96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96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96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96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96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96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96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96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96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96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96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96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96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96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96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96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96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96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96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96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96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96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96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96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96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96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96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96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96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96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96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96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96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96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96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96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96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96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96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96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96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96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96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96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96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96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96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96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96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96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96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96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96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96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96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96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96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96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96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96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96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96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96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96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96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96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96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96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96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96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96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96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96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96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96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96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96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96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96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96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96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96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96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96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96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96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96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96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96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96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96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96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96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96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96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96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96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96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96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96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96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96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96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96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96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96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96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96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96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96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96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96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96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96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96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96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96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96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96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96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96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96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96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96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96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96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96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96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96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96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96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96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96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96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96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96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96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96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96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96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96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96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96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96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96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96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96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96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96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96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96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96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96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96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96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96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96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96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96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96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96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96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96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96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96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96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96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96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96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96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96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96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96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96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96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96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96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96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96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96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96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96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96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96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96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96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96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96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96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96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96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96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96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96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96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96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96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96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96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96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96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96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96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96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96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96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96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96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96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96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96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96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96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96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96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96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96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96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96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96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96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96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96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96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96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96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96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96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96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96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96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96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96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96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96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96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96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96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96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96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96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96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96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96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96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96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96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96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96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96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96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96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96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96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96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96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96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96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96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96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96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96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96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96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96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96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96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96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96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96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96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96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96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96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96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96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96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96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96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96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96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96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96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96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96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96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96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96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96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96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96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96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96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96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96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96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96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96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96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96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96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96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96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96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96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96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96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96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96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96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96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96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96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96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96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96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96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96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96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96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96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96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96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96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96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96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96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96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96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96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96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96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96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96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96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96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96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96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96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96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96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96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96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96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96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96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96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96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96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96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96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96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96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96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96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96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96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96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96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96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96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96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96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96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96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96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96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96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96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96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96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96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96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96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96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96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96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96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96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96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96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96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96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96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96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96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96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96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96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96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96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96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96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96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96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96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96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96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96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96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96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96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96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96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96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96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96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96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96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96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96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96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96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96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96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96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96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96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96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96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96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96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96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96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96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96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96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96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96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96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96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96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96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96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96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96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96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96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96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96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96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96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96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96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96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96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96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96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96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96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96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96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96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96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96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96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96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96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96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96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96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96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96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96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96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96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96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96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96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96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96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96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96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96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96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96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96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96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96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96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96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96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96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96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96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96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96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96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96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96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96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96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96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96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96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96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96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96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96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96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96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96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96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96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96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96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96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96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96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96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96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96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96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96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96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96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96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96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96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96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96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96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96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96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96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96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96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96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96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96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96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96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96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96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96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96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96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96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96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96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96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96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96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96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96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96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96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96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96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96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96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96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96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96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96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96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96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96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96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96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96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96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96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96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96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96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96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96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96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96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96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96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96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96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96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96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96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96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96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96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96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96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96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96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96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96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96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96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96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96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96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96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96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96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96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96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96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96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96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96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96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96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96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96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96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96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96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96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96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96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96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96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96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96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96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96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96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96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96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96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96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96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96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96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96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96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96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96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96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96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96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96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96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96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96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96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96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96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96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96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96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96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96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96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96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96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96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96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96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96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96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96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96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96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96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96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96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96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96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96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96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96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96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96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96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96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96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96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96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96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96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96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96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96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96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96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96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96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96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96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96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96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96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96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96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96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96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96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96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96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96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96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96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96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96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96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96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96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96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96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96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96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96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96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96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96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96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96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96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96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96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96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96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96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96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96"/>
    </row>
  </sheetData>
  <mergeCells count="18">
    <mergeCell ref="L12:L13"/>
    <mergeCell ref="M12:N12"/>
    <mergeCell ref="O12:O13"/>
    <mergeCell ref="A279:D279"/>
    <mergeCell ref="A7:P7"/>
    <mergeCell ref="A11:A13"/>
    <mergeCell ref="C11:C13"/>
    <mergeCell ref="B11:B13"/>
    <mergeCell ref="D11:D13"/>
    <mergeCell ref="G12:H12"/>
    <mergeCell ref="J11:O11"/>
    <mergeCell ref="I12:I13"/>
    <mergeCell ref="P11:P13"/>
    <mergeCell ref="J12:J13"/>
    <mergeCell ref="K12:K13"/>
    <mergeCell ref="E12:E13"/>
    <mergeCell ref="F12:F13"/>
    <mergeCell ref="E11:I11"/>
  </mergeCells>
  <phoneticPr fontId="3" type="noConversion"/>
  <printOptions horizontalCentered="1"/>
  <pageMargins left="0.15748031496062992" right="0" top="0.78740157480314965" bottom="0.78740157480314965" header="0.47244094488188981" footer="0.39370078740157483"/>
  <pageSetup paperSize="9" scale="48" fitToHeight="100" orientation="landscape" useFirstPageNumber="1" r:id="rId1"/>
  <headerFooter scaleWithDoc="0" alignWithMargins="0">
    <oddFooter>&amp;RСторнка &amp;P</oddFooter>
  </headerFooter>
  <rowBreaks count="1" manualBreakCount="1">
    <brk id="26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H218"/>
  <sheetViews>
    <sheetView showGridLines="0" showZeros="0" tabSelected="1" view="pageBreakPreview" zoomScale="86" zoomScaleNormal="87" zoomScaleSheetLayoutView="86" workbookViewId="0">
      <selection activeCell="C200" sqref="C200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384" width="9.1640625" style="4"/>
  </cols>
  <sheetData>
    <row r="1" spans="1:15" ht="27.75" x14ac:dyDescent="0.4">
      <c r="J1" s="152" t="s">
        <v>546</v>
      </c>
      <c r="K1" s="152"/>
      <c r="L1" s="152"/>
      <c r="M1" s="152"/>
      <c r="N1" s="152"/>
      <c r="O1" s="152"/>
    </row>
    <row r="2" spans="1:15" ht="24" customHeight="1" x14ac:dyDescent="0.25">
      <c r="J2" s="111" t="s">
        <v>542</v>
      </c>
      <c r="K2" s="111"/>
      <c r="L2" s="111"/>
      <c r="M2" s="111"/>
      <c r="N2" s="111"/>
      <c r="O2" s="102"/>
    </row>
    <row r="3" spans="1:15" ht="26.25" customHeight="1" x14ac:dyDescent="0.25">
      <c r="J3" s="111" t="s">
        <v>543</v>
      </c>
      <c r="K3" s="111"/>
      <c r="L3" s="111"/>
      <c r="M3" s="111"/>
      <c r="N3" s="111"/>
      <c r="O3" s="102"/>
    </row>
    <row r="4" spans="1:15" ht="26.25" customHeight="1" x14ac:dyDescent="0.25">
      <c r="J4" s="111" t="s">
        <v>544</v>
      </c>
      <c r="K4" s="111"/>
      <c r="L4" s="111"/>
      <c r="M4" s="111"/>
      <c r="N4" s="111"/>
      <c r="O4" s="102"/>
    </row>
    <row r="5" spans="1:15" ht="29.25" customHeight="1" x14ac:dyDescent="0.25">
      <c r="J5" s="111" t="s">
        <v>545</v>
      </c>
      <c r="K5" s="111"/>
      <c r="L5" s="111"/>
      <c r="M5" s="111"/>
      <c r="N5" s="111"/>
      <c r="O5" s="102"/>
    </row>
    <row r="6" spans="1:15" ht="105.75" customHeight="1" x14ac:dyDescent="0.25">
      <c r="A6" s="153" t="s">
        <v>462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31.5" customHeight="1" x14ac:dyDescent="0.25">
      <c r="A7" s="66"/>
      <c r="B7" s="66"/>
      <c r="C7" s="58"/>
      <c r="D7" s="58"/>
      <c r="E7" s="58"/>
      <c r="F7" s="146" t="s">
        <v>553</v>
      </c>
      <c r="G7" s="58"/>
      <c r="H7" s="58"/>
      <c r="I7" s="58"/>
      <c r="J7" s="58"/>
      <c r="K7" s="58"/>
      <c r="L7" s="58"/>
      <c r="M7" s="58"/>
      <c r="N7" s="58"/>
      <c r="O7" s="58"/>
    </row>
    <row r="8" spans="1:15" ht="21" customHeight="1" x14ac:dyDescent="0.25">
      <c r="A8" s="67"/>
      <c r="B8" s="67"/>
      <c r="C8" s="58"/>
      <c r="D8" s="58"/>
      <c r="E8" s="58"/>
      <c r="F8" s="67" t="s">
        <v>552</v>
      </c>
      <c r="G8" s="58"/>
      <c r="H8" s="58"/>
      <c r="I8" s="58"/>
      <c r="J8" s="58"/>
      <c r="K8" s="58"/>
      <c r="L8" s="58"/>
      <c r="M8" s="58"/>
      <c r="N8" s="58"/>
      <c r="O8" s="58"/>
    </row>
    <row r="9" spans="1:15" s="17" customFormat="1" ht="24" customHeight="1" x14ac:dyDescent="0.3">
      <c r="A9" s="14"/>
      <c r="B9" s="15"/>
      <c r="C9" s="16"/>
      <c r="O9" s="65" t="s">
        <v>366</v>
      </c>
    </row>
    <row r="10" spans="1:15" s="52" customFormat="1" ht="21.75" customHeight="1" x14ac:dyDescent="0.25">
      <c r="A10" s="154" t="s">
        <v>345</v>
      </c>
      <c r="B10" s="154" t="s">
        <v>334</v>
      </c>
      <c r="C10" s="154" t="s">
        <v>347</v>
      </c>
      <c r="D10" s="148" t="s">
        <v>228</v>
      </c>
      <c r="E10" s="148"/>
      <c r="F10" s="148"/>
      <c r="G10" s="148"/>
      <c r="H10" s="148"/>
      <c r="I10" s="148" t="s">
        <v>229</v>
      </c>
      <c r="J10" s="148"/>
      <c r="K10" s="148"/>
      <c r="L10" s="148"/>
      <c r="M10" s="148"/>
      <c r="N10" s="148"/>
      <c r="O10" s="148" t="s">
        <v>230</v>
      </c>
    </row>
    <row r="11" spans="1:15" s="52" customFormat="1" ht="29.25" customHeight="1" x14ac:dyDescent="0.25">
      <c r="A11" s="154"/>
      <c r="B11" s="154"/>
      <c r="C11" s="154"/>
      <c r="D11" s="148" t="s">
        <v>335</v>
      </c>
      <c r="E11" s="148" t="s">
        <v>231</v>
      </c>
      <c r="F11" s="148" t="s">
        <v>232</v>
      </c>
      <c r="G11" s="148"/>
      <c r="H11" s="148" t="s">
        <v>233</v>
      </c>
      <c r="I11" s="148" t="s">
        <v>335</v>
      </c>
      <c r="J11" s="148" t="s">
        <v>336</v>
      </c>
      <c r="K11" s="148" t="s">
        <v>231</v>
      </c>
      <c r="L11" s="148" t="s">
        <v>232</v>
      </c>
      <c r="M11" s="148"/>
      <c r="N11" s="148" t="s">
        <v>233</v>
      </c>
      <c r="O11" s="148"/>
    </row>
    <row r="12" spans="1:15" s="52" customFormat="1" ht="75.75" customHeight="1" x14ac:dyDescent="0.25">
      <c r="A12" s="154"/>
      <c r="B12" s="154"/>
      <c r="C12" s="154"/>
      <c r="D12" s="148"/>
      <c r="E12" s="148"/>
      <c r="F12" s="94" t="s">
        <v>234</v>
      </c>
      <c r="G12" s="94" t="s">
        <v>235</v>
      </c>
      <c r="H12" s="148"/>
      <c r="I12" s="148"/>
      <c r="J12" s="148"/>
      <c r="K12" s="148"/>
      <c r="L12" s="94" t="s">
        <v>234</v>
      </c>
      <c r="M12" s="94" t="s">
        <v>235</v>
      </c>
      <c r="N12" s="148"/>
      <c r="O12" s="148"/>
    </row>
    <row r="13" spans="1:15" s="52" customFormat="1" ht="21" customHeight="1" x14ac:dyDescent="0.25">
      <c r="A13" s="7" t="s">
        <v>44</v>
      </c>
      <c r="B13" s="8"/>
      <c r="C13" s="9" t="s">
        <v>45</v>
      </c>
      <c r="D13" s="48">
        <f>D15+D16+D17+D18</f>
        <v>259852700</v>
      </c>
      <c r="E13" s="48">
        <f t="shared" ref="E13:O13" si="0">E15+E16+E17+E18</f>
        <v>259852700</v>
      </c>
      <c r="F13" s="48">
        <f>F15+F16+F17+F18</f>
        <v>197271700</v>
      </c>
      <c r="G13" s="48">
        <f t="shared" si="0"/>
        <v>4147100</v>
      </c>
      <c r="H13" s="48">
        <f t="shared" si="0"/>
        <v>0</v>
      </c>
      <c r="I13" s="48">
        <f t="shared" si="0"/>
        <v>2776000</v>
      </c>
      <c r="J13" s="48">
        <f t="shared" si="0"/>
        <v>876000</v>
      </c>
      <c r="K13" s="48">
        <f t="shared" si="0"/>
        <v>1900000</v>
      </c>
      <c r="L13" s="48">
        <f t="shared" si="0"/>
        <v>1332000</v>
      </c>
      <c r="M13" s="48">
        <f t="shared" si="0"/>
        <v>71500</v>
      </c>
      <c r="N13" s="48">
        <f t="shared" si="0"/>
        <v>876000</v>
      </c>
      <c r="O13" s="48">
        <f t="shared" si="0"/>
        <v>262628700</v>
      </c>
    </row>
    <row r="14" spans="1:15" s="52" customFormat="1" ht="61.5" hidden="1" customHeight="1" x14ac:dyDescent="0.25">
      <c r="A14" s="7"/>
      <c r="B14" s="8"/>
      <c r="C14" s="9" t="s">
        <v>450</v>
      </c>
      <c r="D14" s="48">
        <f>D19</f>
        <v>0</v>
      </c>
      <c r="E14" s="48">
        <f t="shared" ref="E14:O14" si="1">E19</f>
        <v>0</v>
      </c>
      <c r="F14" s="48">
        <f t="shared" si="1"/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</row>
    <row r="15" spans="1:15" ht="37.5" customHeight="1" x14ac:dyDescent="0.25">
      <c r="A15" s="37" t="s">
        <v>122</v>
      </c>
      <c r="B15" s="37" t="s">
        <v>47</v>
      </c>
      <c r="C15" s="6" t="s">
        <v>518</v>
      </c>
      <c r="D15" s="49">
        <f>'дод 3'!E18+'дод 3'!E68+'дод 3'!E102+'дод 3'!E132+'дод 3'!E166+'дод 3'!E173+'дод 3'!E188+'дод 3'!E218+'дод 3'!E222+'дод 3'!E239+'дод 3'!E245+'дод 3'!E248+'дод 3'!E259+'дод 3'!E256</f>
        <v>259256700</v>
      </c>
      <c r="E15" s="49">
        <f>'дод 3'!F18+'дод 3'!F68+'дод 3'!F102+'дод 3'!F132+'дод 3'!F166+'дод 3'!F173+'дод 3'!F188+'дод 3'!F218+'дод 3'!F222+'дод 3'!F239+'дод 3'!F245+'дод 3'!F248+'дод 3'!F259+'дод 3'!F256</f>
        <v>259256700</v>
      </c>
      <c r="F15" s="49">
        <f>'дод 3'!G18+'дод 3'!G68+'дод 3'!G102+'дод 3'!G132+'дод 3'!G166+'дод 3'!G173+'дод 3'!G188+'дод 3'!G218+'дод 3'!G222+'дод 3'!G239+'дод 3'!G245+'дод 3'!G248+'дод 3'!G259+'дод 3'!G256</f>
        <v>197271700</v>
      </c>
      <c r="G15" s="49">
        <f>'дод 3'!H18+'дод 3'!H68+'дод 3'!H102+'дод 3'!H132+'дод 3'!H166+'дод 3'!H173+'дод 3'!H188+'дод 3'!H218+'дод 3'!H222+'дод 3'!H239+'дод 3'!H245+'дод 3'!H248+'дод 3'!H259+'дод 3'!H256</f>
        <v>4147100</v>
      </c>
      <c r="H15" s="49">
        <f>'дод 3'!I18+'дод 3'!I68+'дод 3'!I102+'дод 3'!I132+'дод 3'!I166+'дод 3'!I173+'дод 3'!I188+'дод 3'!I218+'дод 3'!I222+'дод 3'!I239+'дод 3'!I245+'дод 3'!I248+'дод 3'!I259+'дод 3'!I256</f>
        <v>0</v>
      </c>
      <c r="I15" s="49">
        <f>'дод 3'!J18+'дод 3'!J68+'дод 3'!J102+'дод 3'!J132+'дод 3'!J166+'дод 3'!J173+'дод 3'!J188+'дод 3'!J218+'дод 3'!J222+'дод 3'!J239+'дод 3'!J245+'дод 3'!J248+'дод 3'!J259+'дод 3'!J256</f>
        <v>2776000</v>
      </c>
      <c r="J15" s="49">
        <f>'дод 3'!K18+'дод 3'!K68+'дод 3'!K102+'дод 3'!K132+'дод 3'!K166+'дод 3'!K173+'дод 3'!K188+'дод 3'!K218+'дод 3'!K222+'дод 3'!K239+'дод 3'!K245+'дод 3'!K248+'дод 3'!K259+'дод 3'!K256</f>
        <v>876000</v>
      </c>
      <c r="K15" s="49">
        <f>'дод 3'!L18+'дод 3'!L68+'дод 3'!L102+'дод 3'!L132+'дод 3'!L166+'дод 3'!L173+'дод 3'!L188+'дод 3'!L218+'дод 3'!L222+'дод 3'!L239+'дод 3'!L245+'дод 3'!L248+'дод 3'!L259+'дод 3'!L256</f>
        <v>1900000</v>
      </c>
      <c r="L15" s="49">
        <f>'дод 3'!M18+'дод 3'!M68+'дод 3'!M102+'дод 3'!M132+'дод 3'!M166+'дод 3'!M173+'дод 3'!M188+'дод 3'!M218+'дод 3'!M222+'дод 3'!M239+'дод 3'!M245+'дод 3'!M248+'дод 3'!M259+'дод 3'!M256</f>
        <v>1332000</v>
      </c>
      <c r="M15" s="49">
        <f>'дод 3'!N18+'дод 3'!N68+'дод 3'!N102+'дод 3'!N132+'дод 3'!N166+'дод 3'!N173+'дод 3'!N188+'дод 3'!N218+'дод 3'!N222+'дод 3'!N239+'дод 3'!N245+'дод 3'!N248+'дод 3'!N259+'дод 3'!N256</f>
        <v>71500</v>
      </c>
      <c r="N15" s="49">
        <f>'дод 3'!O18+'дод 3'!O68+'дод 3'!O102+'дод 3'!O132+'дод 3'!O166+'дод 3'!O173+'дод 3'!O188+'дод 3'!O218+'дод 3'!O222+'дод 3'!O239+'дод 3'!O245+'дод 3'!O248+'дод 3'!O259+'дод 3'!O256</f>
        <v>876000</v>
      </c>
      <c r="O15" s="49">
        <f>'дод 3'!P18+'дод 3'!P68+'дод 3'!P102+'дод 3'!P132+'дод 3'!P166+'дод 3'!P173+'дод 3'!P188+'дод 3'!P218+'дод 3'!P222+'дод 3'!P239+'дод 3'!P245+'дод 3'!P248+'дод 3'!P259+'дод 3'!P256</f>
        <v>262032700</v>
      </c>
    </row>
    <row r="16" spans="1:15" ht="33" customHeight="1" x14ac:dyDescent="0.25">
      <c r="A16" s="59" t="s">
        <v>92</v>
      </c>
      <c r="B16" s="59" t="s">
        <v>476</v>
      </c>
      <c r="C16" s="6" t="s">
        <v>465</v>
      </c>
      <c r="D16" s="49">
        <f>'дод 3'!E19</f>
        <v>200000</v>
      </c>
      <c r="E16" s="49">
        <f>'дод 3'!F19</f>
        <v>200000</v>
      </c>
      <c r="F16" s="49">
        <f>'дод 3'!G19</f>
        <v>0</v>
      </c>
      <c r="G16" s="49">
        <f>'дод 3'!H19</f>
        <v>0</v>
      </c>
      <c r="H16" s="49">
        <f>'дод 3'!I19</f>
        <v>0</v>
      </c>
      <c r="I16" s="49">
        <f>'дод 3'!J19</f>
        <v>0</v>
      </c>
      <c r="J16" s="49">
        <f>'дод 3'!K19</f>
        <v>0</v>
      </c>
      <c r="K16" s="49">
        <f>'дод 3'!L19</f>
        <v>0</v>
      </c>
      <c r="L16" s="49">
        <f>'дод 3'!M19</f>
        <v>0</v>
      </c>
      <c r="M16" s="49">
        <f>'дод 3'!N19</f>
        <v>0</v>
      </c>
      <c r="N16" s="49">
        <f>'дод 3'!O19</f>
        <v>0</v>
      </c>
      <c r="O16" s="49">
        <f>'дод 3'!P19</f>
        <v>200000</v>
      </c>
    </row>
    <row r="17" spans="1:15" ht="22.5" customHeight="1" x14ac:dyDescent="0.25">
      <c r="A17" s="37" t="s">
        <v>46</v>
      </c>
      <c r="B17" s="37" t="s">
        <v>95</v>
      </c>
      <c r="C17" s="6" t="s">
        <v>246</v>
      </c>
      <c r="D17" s="49">
        <f>'дод 3'!E20</f>
        <v>396000</v>
      </c>
      <c r="E17" s="49">
        <f>'дод 3'!F20</f>
        <v>396000</v>
      </c>
      <c r="F17" s="49">
        <f>'дод 3'!G20</f>
        <v>0</v>
      </c>
      <c r="G17" s="49">
        <f>'дод 3'!H20</f>
        <v>0</v>
      </c>
      <c r="H17" s="49">
        <f>'дод 3'!I20</f>
        <v>0</v>
      </c>
      <c r="I17" s="49">
        <f>'дод 3'!J20</f>
        <v>0</v>
      </c>
      <c r="J17" s="49">
        <f>'дод 3'!K20</f>
        <v>0</v>
      </c>
      <c r="K17" s="49">
        <f>'дод 3'!L20</f>
        <v>0</v>
      </c>
      <c r="L17" s="49">
        <f>'дод 3'!M20</f>
        <v>0</v>
      </c>
      <c r="M17" s="49">
        <f>'дод 3'!N20</f>
        <v>0</v>
      </c>
      <c r="N17" s="49">
        <f>'дод 3'!O20</f>
        <v>0</v>
      </c>
      <c r="O17" s="49">
        <f>'дод 3'!P20</f>
        <v>396000</v>
      </c>
    </row>
    <row r="18" spans="1:15" ht="27" hidden="1" customHeight="1" x14ac:dyDescent="0.25">
      <c r="A18" s="59" t="s">
        <v>446</v>
      </c>
      <c r="B18" s="59" t="s">
        <v>122</v>
      </c>
      <c r="C18" s="6" t="s">
        <v>447</v>
      </c>
      <c r="D18" s="49">
        <f>'дод 3'!E21</f>
        <v>0</v>
      </c>
      <c r="E18" s="49">
        <f>'дод 3'!F21</f>
        <v>0</v>
      </c>
      <c r="F18" s="49">
        <f>'дод 3'!G21</f>
        <v>0</v>
      </c>
      <c r="G18" s="49">
        <f>'дод 3'!H21</f>
        <v>0</v>
      </c>
      <c r="H18" s="49">
        <f>'дод 3'!I21</f>
        <v>0</v>
      </c>
      <c r="I18" s="49">
        <f>'дод 3'!J21</f>
        <v>0</v>
      </c>
      <c r="J18" s="49">
        <f>'дод 3'!K21</f>
        <v>0</v>
      </c>
      <c r="K18" s="49">
        <f>'дод 3'!L21</f>
        <v>0</v>
      </c>
      <c r="L18" s="49">
        <f>'дод 3'!M21</f>
        <v>0</v>
      </c>
      <c r="M18" s="49">
        <f>'дод 3'!N21</f>
        <v>0</v>
      </c>
      <c r="N18" s="49">
        <f>'дод 3'!O21</f>
        <v>0</v>
      </c>
      <c r="O18" s="49">
        <f>'дод 3'!P21</f>
        <v>0</v>
      </c>
    </row>
    <row r="19" spans="1:15" s="54" customFormat="1" ht="63" hidden="1" customHeight="1" x14ac:dyDescent="0.25">
      <c r="A19" s="83"/>
      <c r="B19" s="98"/>
      <c r="C19" s="84" t="s">
        <v>450</v>
      </c>
      <c r="D19" s="85">
        <f>'дод 3'!E22</f>
        <v>0</v>
      </c>
      <c r="E19" s="85">
        <f>'дод 3'!F22</f>
        <v>0</v>
      </c>
      <c r="F19" s="85">
        <f>'дод 3'!G22</f>
        <v>0</v>
      </c>
      <c r="G19" s="85">
        <f>'дод 3'!H22</f>
        <v>0</v>
      </c>
      <c r="H19" s="85">
        <f>'дод 3'!I22</f>
        <v>0</v>
      </c>
      <c r="I19" s="85">
        <f>'дод 3'!J22</f>
        <v>0</v>
      </c>
      <c r="J19" s="85">
        <f>'дод 3'!K22</f>
        <v>0</v>
      </c>
      <c r="K19" s="85">
        <f>'дод 3'!L22</f>
        <v>0</v>
      </c>
      <c r="L19" s="85">
        <f>'дод 3'!M22</f>
        <v>0</v>
      </c>
      <c r="M19" s="85">
        <f>'дод 3'!N22</f>
        <v>0</v>
      </c>
      <c r="N19" s="85">
        <f>'дод 3'!O22</f>
        <v>0</v>
      </c>
      <c r="O19" s="85">
        <f>'дод 3'!P22</f>
        <v>0</v>
      </c>
    </row>
    <row r="20" spans="1:15" s="52" customFormat="1" ht="18.75" customHeight="1" x14ac:dyDescent="0.25">
      <c r="A20" s="38" t="s">
        <v>48</v>
      </c>
      <c r="B20" s="39"/>
      <c r="C20" s="9" t="s">
        <v>412</v>
      </c>
      <c r="D20" s="48">
        <f>D28+D30+D37+D39+D42+D44+D45+D46+D47+D48+D49+D51+D52</f>
        <v>1098491026</v>
      </c>
      <c r="E20" s="48">
        <f t="shared" ref="E20:O20" si="2">E28+E30+E37+E39+E42+E44+E45+E46+E47+E48+E49+E51+E52</f>
        <v>1098491026</v>
      </c>
      <c r="F20" s="48">
        <f t="shared" si="2"/>
        <v>809191140</v>
      </c>
      <c r="G20" s="48">
        <f t="shared" si="2"/>
        <v>57096650</v>
      </c>
      <c r="H20" s="48">
        <f t="shared" si="2"/>
        <v>0</v>
      </c>
      <c r="I20" s="48">
        <f t="shared" si="2"/>
        <v>40923440</v>
      </c>
      <c r="J20" s="48">
        <f t="shared" si="2"/>
        <v>1303840</v>
      </c>
      <c r="K20" s="48">
        <f t="shared" si="2"/>
        <v>39616470</v>
      </c>
      <c r="L20" s="48">
        <f t="shared" si="2"/>
        <v>4494964</v>
      </c>
      <c r="M20" s="48">
        <f t="shared" si="2"/>
        <v>139890</v>
      </c>
      <c r="N20" s="48">
        <f t="shared" si="2"/>
        <v>1306970</v>
      </c>
      <c r="O20" s="48">
        <f t="shared" si="2"/>
        <v>1139414466</v>
      </c>
    </row>
    <row r="21" spans="1:15" s="53" customFormat="1" ht="31.5" x14ac:dyDescent="0.25">
      <c r="A21" s="76"/>
      <c r="B21" s="79"/>
      <c r="C21" s="80" t="s">
        <v>398</v>
      </c>
      <c r="D21" s="81">
        <f>D40+D43</f>
        <v>482448000</v>
      </c>
      <c r="E21" s="81">
        <f t="shared" ref="E21:O21" si="3">E40+E43</f>
        <v>482448000</v>
      </c>
      <c r="F21" s="81">
        <f t="shared" si="3"/>
        <v>396066000</v>
      </c>
      <c r="G21" s="81">
        <f t="shared" si="3"/>
        <v>0</v>
      </c>
      <c r="H21" s="81">
        <f t="shared" si="3"/>
        <v>0</v>
      </c>
      <c r="I21" s="81">
        <f t="shared" si="3"/>
        <v>0</v>
      </c>
      <c r="J21" s="81">
        <f t="shared" si="3"/>
        <v>0</v>
      </c>
      <c r="K21" s="81">
        <f t="shared" si="3"/>
        <v>0</v>
      </c>
      <c r="L21" s="81">
        <f t="shared" si="3"/>
        <v>0</v>
      </c>
      <c r="M21" s="81">
        <f t="shared" si="3"/>
        <v>0</v>
      </c>
      <c r="N21" s="81">
        <f t="shared" si="3"/>
        <v>0</v>
      </c>
      <c r="O21" s="81">
        <f t="shared" si="3"/>
        <v>482448000</v>
      </c>
    </row>
    <row r="22" spans="1:15" s="53" customFormat="1" ht="69" hidden="1" customHeight="1" x14ac:dyDescent="0.25">
      <c r="A22" s="76"/>
      <c r="B22" s="79"/>
      <c r="C22" s="80" t="s">
        <v>396</v>
      </c>
      <c r="D22" s="81" t="e">
        <f>D31+D38</f>
        <v>#REF!</v>
      </c>
      <c r="E22" s="81" t="e">
        <f t="shared" ref="E22:O22" si="4">E31+E38</f>
        <v>#REF!</v>
      </c>
      <c r="F22" s="81" t="e">
        <f t="shared" si="4"/>
        <v>#REF!</v>
      </c>
      <c r="G22" s="81" t="e">
        <f t="shared" si="4"/>
        <v>#REF!</v>
      </c>
      <c r="H22" s="81" t="e">
        <f t="shared" si="4"/>
        <v>#REF!</v>
      </c>
      <c r="I22" s="81" t="e">
        <f t="shared" si="4"/>
        <v>#REF!</v>
      </c>
      <c r="J22" s="81" t="e">
        <f t="shared" si="4"/>
        <v>#REF!</v>
      </c>
      <c r="K22" s="81" t="e">
        <f t="shared" si="4"/>
        <v>#REF!</v>
      </c>
      <c r="L22" s="81" t="e">
        <f t="shared" si="4"/>
        <v>#REF!</v>
      </c>
      <c r="M22" s="81" t="e">
        <f t="shared" si="4"/>
        <v>#REF!</v>
      </c>
      <c r="N22" s="81" t="e">
        <f t="shared" si="4"/>
        <v>#REF!</v>
      </c>
      <c r="O22" s="81" t="e">
        <f t="shared" si="4"/>
        <v>#REF!</v>
      </c>
    </row>
    <row r="23" spans="1:15" s="53" customFormat="1" ht="47.25" x14ac:dyDescent="0.25">
      <c r="A23" s="76"/>
      <c r="B23" s="79"/>
      <c r="C23" s="80" t="s">
        <v>393</v>
      </c>
      <c r="D23" s="81">
        <f>D41+D50</f>
        <v>3578416</v>
      </c>
      <c r="E23" s="81">
        <f t="shared" ref="E23:O23" si="5">E41+E50</f>
        <v>3578416</v>
      </c>
      <c r="F23" s="81">
        <f t="shared" si="5"/>
        <v>1228720</v>
      </c>
      <c r="G23" s="81">
        <f t="shared" si="5"/>
        <v>0</v>
      </c>
      <c r="H23" s="81">
        <f t="shared" si="5"/>
        <v>0</v>
      </c>
      <c r="I23" s="81">
        <f t="shared" si="5"/>
        <v>0</v>
      </c>
      <c r="J23" s="81">
        <f t="shared" si="5"/>
        <v>0</v>
      </c>
      <c r="K23" s="81">
        <f t="shared" si="5"/>
        <v>0</v>
      </c>
      <c r="L23" s="81">
        <f t="shared" si="5"/>
        <v>0</v>
      </c>
      <c r="M23" s="81">
        <f t="shared" si="5"/>
        <v>0</v>
      </c>
      <c r="N23" s="81">
        <f t="shared" si="5"/>
        <v>0</v>
      </c>
      <c r="O23" s="81">
        <f t="shared" si="5"/>
        <v>3578416</v>
      </c>
    </row>
    <row r="24" spans="1:15" s="53" customFormat="1" ht="47.25" hidden="1" customHeight="1" x14ac:dyDescent="0.25">
      <c r="A24" s="76"/>
      <c r="B24" s="79"/>
      <c r="C24" s="80" t="s">
        <v>395</v>
      </c>
      <c r="D24" s="81">
        <f>D33+D46</f>
        <v>11229130</v>
      </c>
      <c r="E24" s="81">
        <f t="shared" ref="E24:O24" si="6">E33+E46</f>
        <v>11229130</v>
      </c>
      <c r="F24" s="81">
        <f t="shared" si="6"/>
        <v>8331500</v>
      </c>
      <c r="G24" s="81">
        <f t="shared" si="6"/>
        <v>527130</v>
      </c>
      <c r="H24" s="81">
        <f t="shared" si="6"/>
        <v>0</v>
      </c>
      <c r="I24" s="81">
        <f t="shared" si="6"/>
        <v>100000</v>
      </c>
      <c r="J24" s="81">
        <f t="shared" si="6"/>
        <v>100000</v>
      </c>
      <c r="K24" s="81">
        <f t="shared" si="6"/>
        <v>0</v>
      </c>
      <c r="L24" s="81">
        <f t="shared" si="6"/>
        <v>0</v>
      </c>
      <c r="M24" s="81">
        <f t="shared" si="6"/>
        <v>0</v>
      </c>
      <c r="N24" s="81">
        <f t="shared" si="6"/>
        <v>100000</v>
      </c>
      <c r="O24" s="81">
        <f t="shared" si="6"/>
        <v>11329130</v>
      </c>
    </row>
    <row r="25" spans="1:15" s="53" customFormat="1" ht="63" x14ac:dyDescent="0.25">
      <c r="A25" s="76"/>
      <c r="B25" s="79"/>
      <c r="C25" s="82" t="s">
        <v>392</v>
      </c>
      <c r="D25" s="81">
        <f>D53</f>
        <v>1780860</v>
      </c>
      <c r="E25" s="81">
        <f t="shared" ref="E25:O25" si="7">E53</f>
        <v>1780860</v>
      </c>
      <c r="F25" s="81">
        <f t="shared" si="7"/>
        <v>1459720</v>
      </c>
      <c r="G25" s="81">
        <f t="shared" si="7"/>
        <v>0</v>
      </c>
      <c r="H25" s="81">
        <f t="shared" si="7"/>
        <v>0</v>
      </c>
      <c r="I25" s="81">
        <f t="shared" si="7"/>
        <v>903840</v>
      </c>
      <c r="J25" s="81">
        <f t="shared" si="7"/>
        <v>903840</v>
      </c>
      <c r="K25" s="81">
        <f t="shared" si="7"/>
        <v>0</v>
      </c>
      <c r="L25" s="81">
        <f t="shared" si="7"/>
        <v>0</v>
      </c>
      <c r="M25" s="81">
        <f t="shared" si="7"/>
        <v>0</v>
      </c>
      <c r="N25" s="81">
        <f t="shared" si="7"/>
        <v>903840</v>
      </c>
      <c r="O25" s="81">
        <f t="shared" si="7"/>
        <v>2684700</v>
      </c>
    </row>
    <row r="26" spans="1:15" s="53" customFormat="1" ht="63" hidden="1" x14ac:dyDescent="0.25">
      <c r="A26" s="76"/>
      <c r="B26" s="79"/>
      <c r="C26" s="80" t="s">
        <v>394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s="53" customFormat="1" ht="56.25" hidden="1" customHeight="1" x14ac:dyDescent="0.25">
      <c r="A27" s="76"/>
      <c r="B27" s="76"/>
      <c r="C27" s="80" t="s">
        <v>440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ht="17.25" customHeight="1" x14ac:dyDescent="0.25">
      <c r="A28" s="37" t="s">
        <v>49</v>
      </c>
      <c r="B28" s="37" t="s">
        <v>50</v>
      </c>
      <c r="C28" s="6" t="s">
        <v>527</v>
      </c>
      <c r="D28" s="49">
        <f>'дод 3'!E69</f>
        <v>290084900</v>
      </c>
      <c r="E28" s="49">
        <f>'дод 3'!F69</f>
        <v>290084900</v>
      </c>
      <c r="F28" s="49">
        <f>'дод 3'!G69</f>
        <v>205054200</v>
      </c>
      <c r="G28" s="49">
        <f>'дод 3'!H69</f>
        <v>21914800</v>
      </c>
      <c r="H28" s="49">
        <f>'дод 3'!I69</f>
        <v>0</v>
      </c>
      <c r="I28" s="49">
        <f>'дод 3'!J69</f>
        <v>11759700</v>
      </c>
      <c r="J28" s="49">
        <f>'дод 3'!K69</f>
        <v>0</v>
      </c>
      <c r="K28" s="49">
        <f>'дод 3'!L69</f>
        <v>11759700</v>
      </c>
      <c r="L28" s="49">
        <f>'дод 3'!M69</f>
        <v>0</v>
      </c>
      <c r="M28" s="49">
        <f>'дод 3'!N69</f>
        <v>0</v>
      </c>
      <c r="N28" s="49">
        <f>'дод 3'!O69</f>
        <v>0</v>
      </c>
      <c r="O28" s="49">
        <f>'дод 3'!P69</f>
        <v>301844600</v>
      </c>
    </row>
    <row r="29" spans="1:15" s="54" customFormat="1" ht="47.25" hidden="1" x14ac:dyDescent="0.25">
      <c r="A29" s="83"/>
      <c r="B29" s="83"/>
      <c r="C29" s="84" t="s">
        <v>392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51.75" customHeight="1" x14ac:dyDescent="0.25">
      <c r="A30" s="37">
        <v>1021</v>
      </c>
      <c r="B30" s="37" t="s">
        <v>52</v>
      </c>
      <c r="C30" s="61" t="s">
        <v>495</v>
      </c>
      <c r="D30" s="49">
        <f>'дод 3'!E70</f>
        <v>207798800</v>
      </c>
      <c r="E30" s="49">
        <f>'дод 3'!F70</f>
        <v>207798800</v>
      </c>
      <c r="F30" s="49">
        <f>'дод 3'!G70</f>
        <v>119643500</v>
      </c>
      <c r="G30" s="49">
        <f>'дод 3'!H70</f>
        <v>30342200</v>
      </c>
      <c r="H30" s="49">
        <f>'дод 3'!I70</f>
        <v>0</v>
      </c>
      <c r="I30" s="49">
        <f>'дод 3'!J70</f>
        <v>25130800</v>
      </c>
      <c r="J30" s="49">
        <f>'дод 3'!K70</f>
        <v>0</v>
      </c>
      <c r="K30" s="49">
        <f>'дод 3'!L70</f>
        <v>25130800</v>
      </c>
      <c r="L30" s="49">
        <f>'дод 3'!M70</f>
        <v>2268060</v>
      </c>
      <c r="M30" s="49">
        <f>'дод 3'!N70</f>
        <v>139890</v>
      </c>
      <c r="N30" s="49">
        <f>'дод 3'!O70</f>
        <v>0</v>
      </c>
      <c r="O30" s="49">
        <f>'дод 3'!P70</f>
        <v>232929600</v>
      </c>
    </row>
    <row r="31" spans="1:15" s="54" customFormat="1" ht="63" hidden="1" customHeight="1" x14ac:dyDescent="0.25">
      <c r="A31" s="83"/>
      <c r="B31" s="83"/>
      <c r="C31" s="84" t="s">
        <v>396</v>
      </c>
      <c r="D31" s="85" t="e">
        <f>'дод 3'!#REF!</f>
        <v>#REF!</v>
      </c>
      <c r="E31" s="85" t="e">
        <f>'дод 3'!#REF!</f>
        <v>#REF!</v>
      </c>
      <c r="F31" s="85" t="e">
        <f>'дод 3'!#REF!</f>
        <v>#REF!</v>
      </c>
      <c r="G31" s="85" t="e">
        <f>'дод 3'!#REF!</f>
        <v>#REF!</v>
      </c>
      <c r="H31" s="85" t="e">
        <f>'дод 3'!#REF!</f>
        <v>#REF!</v>
      </c>
      <c r="I31" s="85" t="e">
        <f>'дод 3'!#REF!</f>
        <v>#REF!</v>
      </c>
      <c r="J31" s="85" t="e">
        <f>'дод 3'!#REF!</f>
        <v>#REF!</v>
      </c>
      <c r="K31" s="85" t="e">
        <f>'дод 3'!#REF!</f>
        <v>#REF!</v>
      </c>
      <c r="L31" s="85" t="e">
        <f>'дод 3'!#REF!</f>
        <v>#REF!</v>
      </c>
      <c r="M31" s="85" t="e">
        <f>'дод 3'!#REF!</f>
        <v>#REF!</v>
      </c>
      <c r="N31" s="85" t="e">
        <f>'дод 3'!#REF!</f>
        <v>#REF!</v>
      </c>
      <c r="O31" s="85" t="e">
        <f>'дод 3'!#REF!</f>
        <v>#REF!</v>
      </c>
    </row>
    <row r="32" spans="1:15" s="54" customFormat="1" ht="47.25" hidden="1" x14ac:dyDescent="0.25">
      <c r="A32" s="83"/>
      <c r="B32" s="83"/>
      <c r="C32" s="84" t="s">
        <v>393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s="54" customFormat="1" ht="47.25" hidden="1" customHeight="1" x14ac:dyDescent="0.25">
      <c r="A33" s="83"/>
      <c r="B33" s="83"/>
      <c r="C33" s="84" t="s">
        <v>395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s="54" customFormat="1" ht="47.25" hidden="1" x14ac:dyDescent="0.25">
      <c r="A34" s="83"/>
      <c r="B34" s="83"/>
      <c r="C34" s="84" t="s">
        <v>392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s="54" customFormat="1" ht="31.5" hidden="1" x14ac:dyDescent="0.25">
      <c r="A35" s="83"/>
      <c r="B35" s="83"/>
      <c r="C35" s="84" t="s">
        <v>398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s="54" customFormat="1" ht="63" hidden="1" customHeight="1" x14ac:dyDescent="0.25">
      <c r="A36" s="83"/>
      <c r="B36" s="83"/>
      <c r="C36" s="84" t="s">
        <v>394</v>
      </c>
      <c r="D36" s="85">
        <f>'дод 3'!E71</f>
        <v>13632600</v>
      </c>
      <c r="E36" s="85">
        <f>'дод 3'!F71</f>
        <v>13632600</v>
      </c>
      <c r="F36" s="85">
        <f>'дод 3'!G71</f>
        <v>8830500</v>
      </c>
      <c r="G36" s="85">
        <f>'дод 3'!H71</f>
        <v>1210000</v>
      </c>
      <c r="H36" s="85">
        <f>'дод 3'!I71</f>
        <v>0</v>
      </c>
      <c r="I36" s="85">
        <f>'дод 3'!J71</f>
        <v>250000</v>
      </c>
      <c r="J36" s="85">
        <f>'дод 3'!K71</f>
        <v>250000</v>
      </c>
      <c r="K36" s="85">
        <f>'дод 3'!L71</f>
        <v>0</v>
      </c>
      <c r="L36" s="85">
        <f>'дод 3'!M71</f>
        <v>0</v>
      </c>
      <c r="M36" s="85">
        <f>'дод 3'!N71</f>
        <v>0</v>
      </c>
      <c r="N36" s="85">
        <f>'дод 3'!O71</f>
        <v>250000</v>
      </c>
      <c r="O36" s="85">
        <f>'дод 3'!P71</f>
        <v>13882600</v>
      </c>
    </row>
    <row r="37" spans="1:15" ht="55.5" customHeight="1" x14ac:dyDescent="0.25">
      <c r="A37" s="37">
        <v>1022</v>
      </c>
      <c r="B37" s="60" t="s">
        <v>56</v>
      </c>
      <c r="C37" s="36" t="s">
        <v>497</v>
      </c>
      <c r="D37" s="49">
        <f>'дод 3'!E71</f>
        <v>13632600</v>
      </c>
      <c r="E37" s="49">
        <f>'дод 3'!F71</f>
        <v>13632600</v>
      </c>
      <c r="F37" s="49">
        <f>'дод 3'!G71</f>
        <v>8830500</v>
      </c>
      <c r="G37" s="49">
        <f>'дод 3'!H71</f>
        <v>1210000</v>
      </c>
      <c r="H37" s="49">
        <f>'дод 3'!I71</f>
        <v>0</v>
      </c>
      <c r="I37" s="49">
        <f>'дод 3'!J71</f>
        <v>250000</v>
      </c>
      <c r="J37" s="49">
        <f>'дод 3'!K71</f>
        <v>250000</v>
      </c>
      <c r="K37" s="49">
        <f>'дод 3'!L71</f>
        <v>0</v>
      </c>
      <c r="L37" s="49">
        <f>'дод 3'!M71</f>
        <v>0</v>
      </c>
      <c r="M37" s="49">
        <f>'дод 3'!N71</f>
        <v>0</v>
      </c>
      <c r="N37" s="49">
        <f>'дод 3'!O71</f>
        <v>250000</v>
      </c>
      <c r="O37" s="49">
        <f>'дод 3'!P71</f>
        <v>13882600</v>
      </c>
    </row>
    <row r="38" spans="1:15" ht="63" hidden="1" customHeight="1" x14ac:dyDescent="0.25">
      <c r="A38" s="37"/>
      <c r="B38" s="37"/>
      <c r="C38" s="84" t="s">
        <v>396</v>
      </c>
      <c r="D38" s="49" t="e">
        <f>'дод 3'!#REF!</f>
        <v>#REF!</v>
      </c>
      <c r="E38" s="49" t="e">
        <f>'дод 3'!#REF!</f>
        <v>#REF!</v>
      </c>
      <c r="F38" s="49" t="e">
        <f>'дод 3'!#REF!</f>
        <v>#REF!</v>
      </c>
      <c r="G38" s="49" t="e">
        <f>'дод 3'!#REF!</f>
        <v>#REF!</v>
      </c>
      <c r="H38" s="49" t="e">
        <f>'дод 3'!#REF!</f>
        <v>#REF!</v>
      </c>
      <c r="I38" s="49" t="e">
        <f>'дод 3'!#REF!</f>
        <v>#REF!</v>
      </c>
      <c r="J38" s="49" t="e">
        <f>'дод 3'!#REF!</f>
        <v>#REF!</v>
      </c>
      <c r="K38" s="49" t="e">
        <f>'дод 3'!#REF!</f>
        <v>#REF!</v>
      </c>
      <c r="L38" s="49" t="e">
        <f>'дод 3'!#REF!</f>
        <v>#REF!</v>
      </c>
      <c r="M38" s="49" t="e">
        <f>'дод 3'!#REF!</f>
        <v>#REF!</v>
      </c>
      <c r="N38" s="49" t="e">
        <f>'дод 3'!#REF!</f>
        <v>#REF!</v>
      </c>
      <c r="O38" s="49" t="e">
        <f>'дод 3'!#REF!</f>
        <v>#REF!</v>
      </c>
    </row>
    <row r="39" spans="1:15" s="54" customFormat="1" ht="35.25" customHeight="1" x14ac:dyDescent="0.25">
      <c r="A39" s="112">
        <v>1031</v>
      </c>
      <c r="B39" s="60" t="s">
        <v>52</v>
      </c>
      <c r="C39" s="61" t="s">
        <v>528</v>
      </c>
      <c r="D39" s="49">
        <f>'дод 3'!E72</f>
        <v>468962880</v>
      </c>
      <c r="E39" s="49">
        <f>'дод 3'!F72</f>
        <v>468962880</v>
      </c>
      <c r="F39" s="49">
        <f>'дод 3'!G72</f>
        <v>383296900</v>
      </c>
      <c r="G39" s="49">
        <f>'дод 3'!H72</f>
        <v>0</v>
      </c>
      <c r="H39" s="49">
        <f>'дод 3'!I72</f>
        <v>0</v>
      </c>
      <c r="I39" s="49">
        <f>'дод 3'!J72</f>
        <v>0</v>
      </c>
      <c r="J39" s="49">
        <f>'дод 3'!K72</f>
        <v>0</v>
      </c>
      <c r="K39" s="49">
        <f>'дод 3'!L72</f>
        <v>0</v>
      </c>
      <c r="L39" s="49">
        <f>'дод 3'!M72</f>
        <v>0</v>
      </c>
      <c r="M39" s="49">
        <f>'дод 3'!N72</f>
        <v>0</v>
      </c>
      <c r="N39" s="49">
        <f>'дод 3'!O72</f>
        <v>0</v>
      </c>
      <c r="O39" s="49">
        <f>'дод 3'!P72</f>
        <v>468962880</v>
      </c>
    </row>
    <row r="40" spans="1:15" s="54" customFormat="1" ht="31.5" x14ac:dyDescent="0.25">
      <c r="A40" s="83"/>
      <c r="B40" s="83"/>
      <c r="C40" s="92" t="s">
        <v>398</v>
      </c>
      <c r="D40" s="85">
        <f>'дод 3'!E73</f>
        <v>466883500</v>
      </c>
      <c r="E40" s="85">
        <f>'дод 3'!F73</f>
        <v>466883500</v>
      </c>
      <c r="F40" s="85">
        <f>'дод 3'!G73</f>
        <v>383296900</v>
      </c>
      <c r="G40" s="85">
        <f>'дод 3'!H73</f>
        <v>0</v>
      </c>
      <c r="H40" s="85">
        <f>'дод 3'!I73</f>
        <v>0</v>
      </c>
      <c r="I40" s="85">
        <f>'дод 3'!J73</f>
        <v>0</v>
      </c>
      <c r="J40" s="85">
        <f>'дод 3'!K73</f>
        <v>0</v>
      </c>
      <c r="K40" s="85">
        <f>'дод 3'!L73</f>
        <v>0</v>
      </c>
      <c r="L40" s="85">
        <f>'дод 3'!M73</f>
        <v>0</v>
      </c>
      <c r="M40" s="85">
        <f>'дод 3'!N73</f>
        <v>0</v>
      </c>
      <c r="N40" s="85">
        <f>'дод 3'!O73</f>
        <v>0</v>
      </c>
      <c r="O40" s="85">
        <f>'дод 3'!P73</f>
        <v>466883500</v>
      </c>
    </row>
    <row r="41" spans="1:15" ht="50.25" customHeight="1" x14ac:dyDescent="0.25">
      <c r="A41" s="37"/>
      <c r="B41" s="37"/>
      <c r="C41" s="92" t="s">
        <v>393</v>
      </c>
      <c r="D41" s="85">
        <f>'дод 3'!E74</f>
        <v>2079380</v>
      </c>
      <c r="E41" s="85">
        <f>'дод 3'!F74</f>
        <v>2079380</v>
      </c>
      <c r="F41" s="85">
        <f>'дод 3'!G74</f>
        <v>0</v>
      </c>
      <c r="G41" s="85">
        <f>'дод 3'!H74</f>
        <v>0</v>
      </c>
      <c r="H41" s="85">
        <f>'дод 3'!I74</f>
        <v>0</v>
      </c>
      <c r="I41" s="85">
        <f>'дод 3'!J74</f>
        <v>0</v>
      </c>
      <c r="J41" s="85">
        <f>'дод 3'!K74</f>
        <v>0</v>
      </c>
      <c r="K41" s="85">
        <f>'дод 3'!L74</f>
        <v>0</v>
      </c>
      <c r="L41" s="85">
        <f>'дод 3'!M74</f>
        <v>0</v>
      </c>
      <c r="M41" s="85">
        <f>'дод 3'!N74</f>
        <v>0</v>
      </c>
      <c r="N41" s="85">
        <f>'дод 3'!O74</f>
        <v>0</v>
      </c>
      <c r="O41" s="85">
        <f>'дод 3'!P74</f>
        <v>2079380</v>
      </c>
    </row>
    <row r="42" spans="1:15" ht="63.75" customHeight="1" x14ac:dyDescent="0.25">
      <c r="A42" s="60" t="s">
        <v>500</v>
      </c>
      <c r="B42" s="60" t="s">
        <v>56</v>
      </c>
      <c r="C42" s="61" t="s">
        <v>529</v>
      </c>
      <c r="D42" s="49">
        <f>'дод 3'!E75</f>
        <v>15564500</v>
      </c>
      <c r="E42" s="49">
        <f>'дод 3'!F75</f>
        <v>15564500</v>
      </c>
      <c r="F42" s="49">
        <f>'дод 3'!G75</f>
        <v>12769100</v>
      </c>
      <c r="G42" s="49">
        <f>'дод 3'!H75</f>
        <v>0</v>
      </c>
      <c r="H42" s="49">
        <f>'дод 3'!I75</f>
        <v>0</v>
      </c>
      <c r="I42" s="49">
        <f>'дод 3'!J75</f>
        <v>0</v>
      </c>
      <c r="J42" s="49">
        <f>'дод 3'!K75</f>
        <v>0</v>
      </c>
      <c r="K42" s="49">
        <f>'дод 3'!L75</f>
        <v>0</v>
      </c>
      <c r="L42" s="49">
        <f>'дод 3'!M75</f>
        <v>0</v>
      </c>
      <c r="M42" s="49">
        <f>'дод 3'!N75</f>
        <v>0</v>
      </c>
      <c r="N42" s="49">
        <f>'дод 3'!O75</f>
        <v>0</v>
      </c>
      <c r="O42" s="49">
        <f>'дод 3'!P75</f>
        <v>15564500</v>
      </c>
    </row>
    <row r="43" spans="1:15" ht="31.5" x14ac:dyDescent="0.25">
      <c r="A43" s="37"/>
      <c r="B43" s="37"/>
      <c r="C43" s="92" t="s">
        <v>398</v>
      </c>
      <c r="D43" s="85">
        <f>'дод 3'!E76</f>
        <v>15564500</v>
      </c>
      <c r="E43" s="85">
        <f>'дод 3'!F76</f>
        <v>15564500</v>
      </c>
      <c r="F43" s="85">
        <f>'дод 3'!G76</f>
        <v>12769100</v>
      </c>
      <c r="G43" s="85">
        <f>'дод 3'!H76</f>
        <v>0</v>
      </c>
      <c r="H43" s="85">
        <f>'дод 3'!I76</f>
        <v>0</v>
      </c>
      <c r="I43" s="85">
        <f>'дод 3'!J76</f>
        <v>0</v>
      </c>
      <c r="J43" s="85">
        <f>'дод 3'!K76</f>
        <v>0</v>
      </c>
      <c r="K43" s="85">
        <f>'дод 3'!L76</f>
        <v>0</v>
      </c>
      <c r="L43" s="85">
        <f>'дод 3'!M76</f>
        <v>0</v>
      </c>
      <c r="M43" s="85">
        <f>'дод 3'!N76</f>
        <v>0</v>
      </c>
      <c r="N43" s="85">
        <f>'дод 3'!O76</f>
        <v>0</v>
      </c>
      <c r="O43" s="85">
        <f>'дод 3'!P76</f>
        <v>15564500</v>
      </c>
    </row>
    <row r="44" spans="1:15" s="54" customFormat="1" ht="38.25" customHeight="1" x14ac:dyDescent="0.25">
      <c r="A44" s="60" t="s">
        <v>55</v>
      </c>
      <c r="B44" s="60" t="s">
        <v>58</v>
      </c>
      <c r="C44" s="61" t="s">
        <v>374</v>
      </c>
      <c r="D44" s="49">
        <f>'дод 3'!E77</f>
        <v>34328200</v>
      </c>
      <c r="E44" s="49">
        <f>'дод 3'!F77</f>
        <v>34328200</v>
      </c>
      <c r="F44" s="49">
        <f>'дод 3'!G77</f>
        <v>25836800</v>
      </c>
      <c r="G44" s="49">
        <f>'дод 3'!H77</f>
        <v>2353200</v>
      </c>
      <c r="H44" s="49">
        <f>'дод 3'!I77</f>
        <v>0</v>
      </c>
      <c r="I44" s="49">
        <f>'дод 3'!J77</f>
        <v>0</v>
      </c>
      <c r="J44" s="49">
        <f>'дод 3'!K77</f>
        <v>0</v>
      </c>
      <c r="K44" s="49">
        <f>'дод 3'!L77</f>
        <v>0</v>
      </c>
      <c r="L44" s="49">
        <f>'дод 3'!M77</f>
        <v>0</v>
      </c>
      <c r="M44" s="49">
        <f>'дод 3'!N77</f>
        <v>0</v>
      </c>
      <c r="N44" s="49">
        <f>'дод 3'!O77</f>
        <v>0</v>
      </c>
      <c r="O44" s="49">
        <f>'дод 3'!P77</f>
        <v>34328200</v>
      </c>
    </row>
    <row r="45" spans="1:15" s="54" customFormat="1" ht="16.5" customHeight="1" x14ac:dyDescent="0.25">
      <c r="A45" s="112">
        <v>1080</v>
      </c>
      <c r="B45" s="60" t="s">
        <v>58</v>
      </c>
      <c r="C45" s="61" t="s">
        <v>534</v>
      </c>
      <c r="D45" s="49">
        <f>'дод 3'!E174</f>
        <v>50652500</v>
      </c>
      <c r="E45" s="49">
        <f>'дод 3'!F174</f>
        <v>50652500</v>
      </c>
      <c r="F45" s="49">
        <f>'дод 3'!G174</f>
        <v>40594000</v>
      </c>
      <c r="G45" s="49">
        <f>'дод 3'!H174</f>
        <v>612300</v>
      </c>
      <c r="H45" s="49">
        <f>'дод 3'!I174</f>
        <v>0</v>
      </c>
      <c r="I45" s="49">
        <f>'дод 3'!J174</f>
        <v>2729100</v>
      </c>
      <c r="J45" s="49">
        <f>'дод 3'!K174</f>
        <v>0</v>
      </c>
      <c r="K45" s="49">
        <f>'дод 3'!L174</f>
        <v>2725970</v>
      </c>
      <c r="L45" s="49">
        <f>'дод 3'!M174</f>
        <v>2226904</v>
      </c>
      <c r="M45" s="49">
        <f>'дод 3'!N174</f>
        <v>0</v>
      </c>
      <c r="N45" s="49">
        <f>'дод 3'!O174</f>
        <v>3130</v>
      </c>
      <c r="O45" s="49">
        <f>'дод 3'!P174</f>
        <v>53381600</v>
      </c>
    </row>
    <row r="46" spans="1:15" s="54" customFormat="1" ht="21" customHeight="1" x14ac:dyDescent="0.25">
      <c r="A46" s="60" t="s">
        <v>503</v>
      </c>
      <c r="B46" s="60" t="s">
        <v>59</v>
      </c>
      <c r="C46" s="36" t="s">
        <v>535</v>
      </c>
      <c r="D46" s="49">
        <f>'дод 3'!E78</f>
        <v>11229130</v>
      </c>
      <c r="E46" s="49">
        <f>'дод 3'!F78</f>
        <v>11229130</v>
      </c>
      <c r="F46" s="49">
        <f>'дод 3'!G78</f>
        <v>8331500</v>
      </c>
      <c r="G46" s="49">
        <f>'дод 3'!H78</f>
        <v>527130</v>
      </c>
      <c r="H46" s="49">
        <f>'дод 3'!I78</f>
        <v>0</v>
      </c>
      <c r="I46" s="49">
        <f>'дод 3'!J78</f>
        <v>100000</v>
      </c>
      <c r="J46" s="49">
        <f>'дод 3'!K78</f>
        <v>100000</v>
      </c>
      <c r="K46" s="49">
        <f>'дод 3'!L78</f>
        <v>0</v>
      </c>
      <c r="L46" s="49">
        <f>'дод 3'!M78</f>
        <v>0</v>
      </c>
      <c r="M46" s="49">
        <f>'дод 3'!N78</f>
        <v>0</v>
      </c>
      <c r="N46" s="49">
        <f>'дод 3'!O78</f>
        <v>100000</v>
      </c>
      <c r="O46" s="49">
        <f>'дод 3'!P78</f>
        <v>11329130</v>
      </c>
    </row>
    <row r="47" spans="1:15" x14ac:dyDescent="0.25">
      <c r="A47" s="60" t="s">
        <v>505</v>
      </c>
      <c r="B47" s="60" t="s">
        <v>59</v>
      </c>
      <c r="C47" s="36" t="s">
        <v>288</v>
      </c>
      <c r="D47" s="49">
        <f>'дод 3'!E79</f>
        <v>113000</v>
      </c>
      <c r="E47" s="49">
        <f>'дод 3'!F79</f>
        <v>113000</v>
      </c>
      <c r="F47" s="49">
        <f>'дод 3'!G79</f>
        <v>0</v>
      </c>
      <c r="G47" s="49">
        <f>'дод 3'!H79</f>
        <v>0</v>
      </c>
      <c r="H47" s="49">
        <f>'дод 3'!I79</f>
        <v>0</v>
      </c>
      <c r="I47" s="49">
        <f>'дод 3'!J79</f>
        <v>0</v>
      </c>
      <c r="J47" s="49">
        <f>'дод 3'!K79</f>
        <v>0</v>
      </c>
      <c r="K47" s="49">
        <f>'дод 3'!L79</f>
        <v>0</v>
      </c>
      <c r="L47" s="49">
        <f>'дод 3'!M79</f>
        <v>0</v>
      </c>
      <c r="M47" s="49">
        <f>'дод 3'!N79</f>
        <v>0</v>
      </c>
      <c r="N47" s="49">
        <f>'дод 3'!O79</f>
        <v>0</v>
      </c>
      <c r="O47" s="49">
        <f>'дод 3'!P79</f>
        <v>113000</v>
      </c>
    </row>
    <row r="48" spans="1:15" ht="31.5" x14ac:dyDescent="0.25">
      <c r="A48" s="60" t="s">
        <v>507</v>
      </c>
      <c r="B48" s="60" t="s">
        <v>59</v>
      </c>
      <c r="C48" s="61" t="s">
        <v>508</v>
      </c>
      <c r="D48" s="49">
        <f>'дод 3'!E80</f>
        <v>431850</v>
      </c>
      <c r="E48" s="49">
        <f>'дод 3'!F80</f>
        <v>431850</v>
      </c>
      <c r="F48" s="49">
        <f>'дод 3'!G80</f>
        <v>266200</v>
      </c>
      <c r="G48" s="49">
        <f>'дод 3'!H80</f>
        <v>52650</v>
      </c>
      <c r="H48" s="49">
        <f>'дод 3'!I80</f>
        <v>0</v>
      </c>
      <c r="I48" s="49">
        <f>'дод 3'!J80</f>
        <v>0</v>
      </c>
      <c r="J48" s="49">
        <f>'дод 3'!K80</f>
        <v>0</v>
      </c>
      <c r="K48" s="49">
        <f>'дод 3'!L80</f>
        <v>0</v>
      </c>
      <c r="L48" s="49">
        <f>'дод 3'!M80</f>
        <v>0</v>
      </c>
      <c r="M48" s="49">
        <f>'дод 3'!N80</f>
        <v>0</v>
      </c>
      <c r="N48" s="49">
        <f>'дод 3'!O80</f>
        <v>0</v>
      </c>
      <c r="O48" s="49">
        <f>'дод 3'!P80</f>
        <v>431850</v>
      </c>
    </row>
    <row r="49" spans="1:15" ht="36.75" customHeight="1" x14ac:dyDescent="0.25">
      <c r="A49" s="60" t="s">
        <v>510</v>
      </c>
      <c r="B49" s="60" t="s">
        <v>59</v>
      </c>
      <c r="C49" s="61" t="s">
        <v>536</v>
      </c>
      <c r="D49" s="49">
        <f>'дод 3'!E81</f>
        <v>1499036</v>
      </c>
      <c r="E49" s="49">
        <f>'дод 3'!F81</f>
        <v>1499036</v>
      </c>
      <c r="F49" s="49">
        <f>'дод 3'!G81</f>
        <v>1228720</v>
      </c>
      <c r="G49" s="49">
        <f>'дод 3'!H81</f>
        <v>0</v>
      </c>
      <c r="H49" s="49">
        <f>'дод 3'!I81</f>
        <v>0</v>
      </c>
      <c r="I49" s="49">
        <f>'дод 3'!J81</f>
        <v>0</v>
      </c>
      <c r="J49" s="49">
        <f>'дод 3'!K81</f>
        <v>0</v>
      </c>
      <c r="K49" s="49">
        <f>'дод 3'!L81</f>
        <v>0</v>
      </c>
      <c r="L49" s="49">
        <f>'дод 3'!M81</f>
        <v>0</v>
      </c>
      <c r="M49" s="49">
        <f>'дод 3'!N81</f>
        <v>0</v>
      </c>
      <c r="N49" s="49">
        <f>'дод 3'!O81</f>
        <v>0</v>
      </c>
      <c r="O49" s="49">
        <f>'дод 3'!P81</f>
        <v>1499036</v>
      </c>
    </row>
    <row r="50" spans="1:15" ht="49.5" customHeight="1" x14ac:dyDescent="0.25">
      <c r="A50" s="37"/>
      <c r="B50" s="37"/>
      <c r="C50" s="92" t="s">
        <v>393</v>
      </c>
      <c r="D50" s="85">
        <f>'дод 3'!E82</f>
        <v>1499036</v>
      </c>
      <c r="E50" s="85">
        <f>'дод 3'!F82</f>
        <v>1499036</v>
      </c>
      <c r="F50" s="85">
        <f>'дод 3'!G82</f>
        <v>1228720</v>
      </c>
      <c r="G50" s="85">
        <f>'дод 3'!H82</f>
        <v>0</v>
      </c>
      <c r="H50" s="85">
        <f>'дод 3'!I82</f>
        <v>0</v>
      </c>
      <c r="I50" s="85">
        <f>'дод 3'!J82</f>
        <v>0</v>
      </c>
      <c r="J50" s="85">
        <f>'дод 3'!K82</f>
        <v>0</v>
      </c>
      <c r="K50" s="85">
        <f>'дод 3'!L82</f>
        <v>0</v>
      </c>
      <c r="L50" s="85">
        <f>'дод 3'!M82</f>
        <v>0</v>
      </c>
      <c r="M50" s="85">
        <f>'дод 3'!N82</f>
        <v>0</v>
      </c>
      <c r="N50" s="85">
        <f>'дод 3'!O82</f>
        <v>0</v>
      </c>
      <c r="O50" s="85">
        <f>'дод 3'!P82</f>
        <v>1499036</v>
      </c>
    </row>
    <row r="51" spans="1:15" s="54" customFormat="1" ht="31.5" x14ac:dyDescent="0.25">
      <c r="A51" s="60" t="s">
        <v>512</v>
      </c>
      <c r="B51" s="60" t="str">
        <f>'дод 10'!A15</f>
        <v>0160</v>
      </c>
      <c r="C51" s="61" t="s">
        <v>513</v>
      </c>
      <c r="D51" s="49">
        <f>'дод 3'!E83</f>
        <v>2412770</v>
      </c>
      <c r="E51" s="49">
        <f>'дод 3'!F83</f>
        <v>2412770</v>
      </c>
      <c r="F51" s="49">
        <f>'дод 3'!G83</f>
        <v>1880000</v>
      </c>
      <c r="G51" s="49">
        <f>'дод 3'!H83</f>
        <v>84370</v>
      </c>
      <c r="H51" s="49">
        <f>'дод 3'!I83</f>
        <v>0</v>
      </c>
      <c r="I51" s="49">
        <f>'дод 3'!J83</f>
        <v>50000</v>
      </c>
      <c r="J51" s="49">
        <f>'дод 3'!K83</f>
        <v>50000</v>
      </c>
      <c r="K51" s="49">
        <f>'дод 3'!L83</f>
        <v>0</v>
      </c>
      <c r="L51" s="49">
        <f>'дод 3'!M83</f>
        <v>0</v>
      </c>
      <c r="M51" s="49">
        <f>'дод 3'!N83</f>
        <v>0</v>
      </c>
      <c r="N51" s="49">
        <f>'дод 3'!O83</f>
        <v>50000</v>
      </c>
      <c r="O51" s="49">
        <f>'дод 3'!P83</f>
        <v>2462770</v>
      </c>
    </row>
    <row r="52" spans="1:15" s="54" customFormat="1" ht="63" x14ac:dyDescent="0.25">
      <c r="A52" s="60" t="s">
        <v>515</v>
      </c>
      <c r="B52" s="60" t="s">
        <v>59</v>
      </c>
      <c r="C52" s="113" t="s">
        <v>537</v>
      </c>
      <c r="D52" s="49">
        <f>'дод 3'!E84</f>
        <v>1780860</v>
      </c>
      <c r="E52" s="49">
        <f>'дод 3'!F84</f>
        <v>1780860</v>
      </c>
      <c r="F52" s="49">
        <f>'дод 3'!G84</f>
        <v>1459720</v>
      </c>
      <c r="G52" s="49">
        <f>'дод 3'!H84</f>
        <v>0</v>
      </c>
      <c r="H52" s="49">
        <f>'дод 3'!I84</f>
        <v>0</v>
      </c>
      <c r="I52" s="49">
        <f>'дод 3'!J84</f>
        <v>903840</v>
      </c>
      <c r="J52" s="49">
        <f>'дод 3'!K84</f>
        <v>903840</v>
      </c>
      <c r="K52" s="49">
        <f>'дод 3'!L84</f>
        <v>0</v>
      </c>
      <c r="L52" s="49">
        <f>'дод 3'!M84</f>
        <v>0</v>
      </c>
      <c r="M52" s="49">
        <f>'дод 3'!N84</f>
        <v>0</v>
      </c>
      <c r="N52" s="49">
        <f>'дод 3'!O84</f>
        <v>903840</v>
      </c>
      <c r="O52" s="49">
        <f>'дод 3'!P84</f>
        <v>2684700</v>
      </c>
    </row>
    <row r="53" spans="1:15" s="54" customFormat="1" ht="47.25" x14ac:dyDescent="0.25">
      <c r="A53" s="60"/>
      <c r="B53" s="60"/>
      <c r="C53" s="92" t="s">
        <v>392</v>
      </c>
      <c r="D53" s="85">
        <f>'дод 3'!E85</f>
        <v>1780860</v>
      </c>
      <c r="E53" s="85">
        <f>'дод 3'!F85</f>
        <v>1780860</v>
      </c>
      <c r="F53" s="85">
        <f>'дод 3'!G85</f>
        <v>1459720</v>
      </c>
      <c r="G53" s="85">
        <f>'дод 3'!H85</f>
        <v>0</v>
      </c>
      <c r="H53" s="85">
        <f>'дод 3'!I85</f>
        <v>0</v>
      </c>
      <c r="I53" s="85">
        <f>'дод 3'!J85</f>
        <v>903840</v>
      </c>
      <c r="J53" s="85">
        <f>'дод 3'!K85</f>
        <v>903840</v>
      </c>
      <c r="K53" s="85">
        <f>'дод 3'!L85</f>
        <v>0</v>
      </c>
      <c r="L53" s="85">
        <f>'дод 3'!M85</f>
        <v>0</v>
      </c>
      <c r="M53" s="85">
        <f>'дод 3'!N85</f>
        <v>0</v>
      </c>
      <c r="N53" s="85">
        <f>'дод 3'!O85</f>
        <v>903840</v>
      </c>
      <c r="O53" s="85">
        <f>'дод 3'!P85</f>
        <v>2684700</v>
      </c>
    </row>
    <row r="54" spans="1:15" s="52" customFormat="1" ht="19.5" customHeight="1" x14ac:dyDescent="0.25">
      <c r="A54" s="38" t="s">
        <v>60</v>
      </c>
      <c r="B54" s="39"/>
      <c r="C54" s="9" t="s">
        <v>480</v>
      </c>
      <c r="D54" s="48">
        <f>D59+D64+D66+D68+D70+D73+D74+D63</f>
        <v>70505200</v>
      </c>
      <c r="E54" s="48">
        <f t="shared" ref="E54:O54" si="8">E59+E64+E66+E68+E70+E73+E74+E63</f>
        <v>70505200</v>
      </c>
      <c r="F54" s="48">
        <f t="shared" si="8"/>
        <v>2387600</v>
      </c>
      <c r="G54" s="48">
        <f t="shared" si="8"/>
        <v>48700</v>
      </c>
      <c r="H54" s="48">
        <f t="shared" si="8"/>
        <v>0</v>
      </c>
      <c r="I54" s="48">
        <f t="shared" si="8"/>
        <v>63837500</v>
      </c>
      <c r="J54" s="48">
        <f t="shared" si="8"/>
        <v>63837500</v>
      </c>
      <c r="K54" s="48">
        <f t="shared" si="8"/>
        <v>0</v>
      </c>
      <c r="L54" s="48">
        <f t="shared" si="8"/>
        <v>0</v>
      </c>
      <c r="M54" s="48">
        <f t="shared" si="8"/>
        <v>0</v>
      </c>
      <c r="N54" s="48">
        <f t="shared" si="8"/>
        <v>63837500</v>
      </c>
      <c r="O54" s="48">
        <f t="shared" si="8"/>
        <v>134342700</v>
      </c>
    </row>
    <row r="55" spans="1:15" s="53" customFormat="1" ht="31.5" hidden="1" customHeight="1" x14ac:dyDescent="0.25">
      <c r="A55" s="76"/>
      <c r="B55" s="79"/>
      <c r="C55" s="80" t="s">
        <v>399</v>
      </c>
      <c r="D55" s="81">
        <f>D60+D65+D67</f>
        <v>0</v>
      </c>
      <c r="E55" s="81">
        <f t="shared" ref="E55:O55" si="9">E60+E65+E67</f>
        <v>0</v>
      </c>
      <c r="F55" s="81">
        <f t="shared" si="9"/>
        <v>0</v>
      </c>
      <c r="G55" s="81">
        <f t="shared" si="9"/>
        <v>0</v>
      </c>
      <c r="H55" s="81">
        <f t="shared" si="9"/>
        <v>0</v>
      </c>
      <c r="I55" s="81">
        <f t="shared" si="9"/>
        <v>0</v>
      </c>
      <c r="J55" s="81">
        <f t="shared" si="9"/>
        <v>0</v>
      </c>
      <c r="K55" s="81">
        <f t="shared" si="9"/>
        <v>0</v>
      </c>
      <c r="L55" s="81">
        <f t="shared" si="9"/>
        <v>0</v>
      </c>
      <c r="M55" s="81">
        <f t="shared" si="9"/>
        <v>0</v>
      </c>
      <c r="N55" s="81">
        <f t="shared" si="9"/>
        <v>0</v>
      </c>
      <c r="O55" s="81">
        <f t="shared" si="9"/>
        <v>0</v>
      </c>
    </row>
    <row r="56" spans="1:15" s="53" customFormat="1" ht="47.25" hidden="1" customHeight="1" x14ac:dyDescent="0.25">
      <c r="A56" s="76"/>
      <c r="B56" s="79"/>
      <c r="C56" s="80" t="s">
        <v>400</v>
      </c>
      <c r="D56" s="81">
        <f>D61+D71</f>
        <v>0</v>
      </c>
      <c r="E56" s="81">
        <f t="shared" ref="E56:O56" si="10">E61+E71</f>
        <v>0</v>
      </c>
      <c r="F56" s="81">
        <f t="shared" si="10"/>
        <v>0</v>
      </c>
      <c r="G56" s="81">
        <f t="shared" si="10"/>
        <v>0</v>
      </c>
      <c r="H56" s="81">
        <f t="shared" si="10"/>
        <v>0</v>
      </c>
      <c r="I56" s="81">
        <f t="shared" si="10"/>
        <v>0</v>
      </c>
      <c r="J56" s="81">
        <f t="shared" si="10"/>
        <v>0</v>
      </c>
      <c r="K56" s="81">
        <f t="shared" si="10"/>
        <v>0</v>
      </c>
      <c r="L56" s="81">
        <f t="shared" si="10"/>
        <v>0</v>
      </c>
      <c r="M56" s="81">
        <f t="shared" si="10"/>
        <v>0</v>
      </c>
      <c r="N56" s="81">
        <f t="shared" si="10"/>
        <v>0</v>
      </c>
      <c r="O56" s="81">
        <f t="shared" si="10"/>
        <v>0</v>
      </c>
    </row>
    <row r="57" spans="1:15" s="53" customFormat="1" ht="63" hidden="1" customHeight="1" x14ac:dyDescent="0.25">
      <c r="A57" s="76"/>
      <c r="B57" s="79"/>
      <c r="C57" s="80" t="s">
        <v>401</v>
      </c>
      <c r="D57" s="81">
        <f>D69+D72</f>
        <v>0</v>
      </c>
      <c r="E57" s="81">
        <f t="shared" ref="E57:O57" si="11">E69+E72</f>
        <v>0</v>
      </c>
      <c r="F57" s="81">
        <f t="shared" si="11"/>
        <v>0</v>
      </c>
      <c r="G57" s="81">
        <f t="shared" si="11"/>
        <v>0</v>
      </c>
      <c r="H57" s="81">
        <f t="shared" si="11"/>
        <v>0</v>
      </c>
      <c r="I57" s="81">
        <f t="shared" si="11"/>
        <v>0</v>
      </c>
      <c r="J57" s="81">
        <f t="shared" si="11"/>
        <v>0</v>
      </c>
      <c r="K57" s="81">
        <f t="shared" si="11"/>
        <v>0</v>
      </c>
      <c r="L57" s="81">
        <f t="shared" si="11"/>
        <v>0</v>
      </c>
      <c r="M57" s="81">
        <f t="shared" si="11"/>
        <v>0</v>
      </c>
      <c r="N57" s="81">
        <f t="shared" si="11"/>
        <v>0</v>
      </c>
      <c r="O57" s="81">
        <f t="shared" si="11"/>
        <v>0</v>
      </c>
    </row>
    <row r="58" spans="1:15" s="53" customFormat="1" ht="15.75" hidden="1" customHeight="1" x14ac:dyDescent="0.25">
      <c r="A58" s="76"/>
      <c r="B58" s="79"/>
      <c r="C58" s="80" t="s">
        <v>402</v>
      </c>
      <c r="D58" s="81">
        <f>D62</f>
        <v>0</v>
      </c>
      <c r="E58" s="81">
        <f t="shared" ref="E58:O58" si="12">E62</f>
        <v>0</v>
      </c>
      <c r="F58" s="81">
        <f t="shared" si="12"/>
        <v>0</v>
      </c>
      <c r="G58" s="81">
        <f t="shared" si="12"/>
        <v>0</v>
      </c>
      <c r="H58" s="81">
        <f t="shared" si="12"/>
        <v>0</v>
      </c>
      <c r="I58" s="81">
        <f t="shared" si="12"/>
        <v>0</v>
      </c>
      <c r="J58" s="81">
        <f t="shared" si="12"/>
        <v>0</v>
      </c>
      <c r="K58" s="81">
        <f t="shared" si="12"/>
        <v>0</v>
      </c>
      <c r="L58" s="81">
        <f t="shared" si="12"/>
        <v>0</v>
      </c>
      <c r="M58" s="81">
        <f t="shared" si="12"/>
        <v>0</v>
      </c>
      <c r="N58" s="81">
        <f t="shared" si="12"/>
        <v>0</v>
      </c>
      <c r="O58" s="81">
        <f t="shared" si="12"/>
        <v>0</v>
      </c>
    </row>
    <row r="59" spans="1:15" ht="24" customHeight="1" x14ac:dyDescent="0.25">
      <c r="A59" s="37" t="s">
        <v>61</v>
      </c>
      <c r="B59" s="37" t="s">
        <v>62</v>
      </c>
      <c r="C59" s="6" t="s">
        <v>478</v>
      </c>
      <c r="D59" s="49">
        <f>'дод 3'!E103</f>
        <v>31536400</v>
      </c>
      <c r="E59" s="49">
        <f>'дод 3'!F103</f>
        <v>31536400</v>
      </c>
      <c r="F59" s="49">
        <f>'дод 3'!G103</f>
        <v>0</v>
      </c>
      <c r="G59" s="49">
        <f>'дод 3'!H103</f>
        <v>0</v>
      </c>
      <c r="H59" s="49">
        <f>'дод 3'!I103</f>
        <v>0</v>
      </c>
      <c r="I59" s="49">
        <f>'дод 3'!J103</f>
        <v>39000000</v>
      </c>
      <c r="J59" s="49">
        <f>'дод 3'!K103</f>
        <v>39000000</v>
      </c>
      <c r="K59" s="49">
        <f>'дод 3'!L103</f>
        <v>0</v>
      </c>
      <c r="L59" s="49">
        <f>'дод 3'!M103</f>
        <v>0</v>
      </c>
      <c r="M59" s="49">
        <f>'дод 3'!N103</f>
        <v>0</v>
      </c>
      <c r="N59" s="49">
        <f>'дод 3'!O103</f>
        <v>39000000</v>
      </c>
      <c r="O59" s="49">
        <f>'дод 3'!P103</f>
        <v>70536400</v>
      </c>
    </row>
    <row r="60" spans="1:15" s="54" customFormat="1" ht="31.5" hidden="1" customHeight="1" x14ac:dyDescent="0.25">
      <c r="A60" s="83"/>
      <c r="B60" s="83"/>
      <c r="C60" s="84" t="s">
        <v>399</v>
      </c>
      <c r="D60" s="85">
        <f>'дод 3'!E104</f>
        <v>0</v>
      </c>
      <c r="E60" s="85">
        <f>'дод 3'!F104</f>
        <v>0</v>
      </c>
      <c r="F60" s="85">
        <f>'дод 3'!G104</f>
        <v>0</v>
      </c>
      <c r="G60" s="85">
        <f>'дод 3'!H104</f>
        <v>0</v>
      </c>
      <c r="H60" s="85">
        <f>'дод 3'!I104</f>
        <v>0</v>
      </c>
      <c r="I60" s="85">
        <f>'дод 3'!J104</f>
        <v>0</v>
      </c>
      <c r="J60" s="85">
        <f>'дод 3'!K104</f>
        <v>0</v>
      </c>
      <c r="K60" s="85">
        <f>'дод 3'!L104</f>
        <v>0</v>
      </c>
      <c r="L60" s="85">
        <f>'дод 3'!M104</f>
        <v>0</v>
      </c>
      <c r="M60" s="85">
        <f>'дод 3'!N104</f>
        <v>0</v>
      </c>
      <c r="N60" s="85">
        <f>'дод 3'!O104</f>
        <v>0</v>
      </c>
      <c r="O60" s="85">
        <f>'дод 3'!P104</f>
        <v>0</v>
      </c>
    </row>
    <row r="61" spans="1:15" s="54" customFormat="1" ht="47.25" hidden="1" customHeight="1" x14ac:dyDescent="0.25">
      <c r="A61" s="83"/>
      <c r="B61" s="83"/>
      <c r="C61" s="84" t="s">
        <v>400</v>
      </c>
      <c r="D61" s="85">
        <f>'дод 3'!E105</f>
        <v>0</v>
      </c>
      <c r="E61" s="85">
        <f>'дод 3'!F105</f>
        <v>0</v>
      </c>
      <c r="F61" s="85">
        <f>'дод 3'!G105</f>
        <v>0</v>
      </c>
      <c r="G61" s="85">
        <f>'дод 3'!H105</f>
        <v>0</v>
      </c>
      <c r="H61" s="85">
        <f>'дод 3'!I105</f>
        <v>0</v>
      </c>
      <c r="I61" s="85">
        <f>'дод 3'!J105</f>
        <v>0</v>
      </c>
      <c r="J61" s="85">
        <f>'дод 3'!K105</f>
        <v>0</v>
      </c>
      <c r="K61" s="85">
        <f>'дод 3'!L105</f>
        <v>0</v>
      </c>
      <c r="L61" s="85">
        <f>'дод 3'!M105</f>
        <v>0</v>
      </c>
      <c r="M61" s="85">
        <f>'дод 3'!N105</f>
        <v>0</v>
      </c>
      <c r="N61" s="85">
        <f>'дод 3'!O105</f>
        <v>0</v>
      </c>
      <c r="O61" s="85">
        <f>'дод 3'!P105</f>
        <v>0</v>
      </c>
    </row>
    <row r="62" spans="1:15" s="54" customFormat="1" ht="15.75" hidden="1" customHeight="1" x14ac:dyDescent="0.25">
      <c r="A62" s="83"/>
      <c r="B62" s="83"/>
      <c r="C62" s="84" t="s">
        <v>402</v>
      </c>
      <c r="D62" s="85">
        <f>'дод 3'!E106</f>
        <v>0</v>
      </c>
      <c r="E62" s="85">
        <f>'дод 3'!F106</f>
        <v>0</v>
      </c>
      <c r="F62" s="85">
        <f>'дод 3'!G106</f>
        <v>0</v>
      </c>
      <c r="G62" s="85">
        <f>'дод 3'!H106</f>
        <v>0</v>
      </c>
      <c r="H62" s="85">
        <f>'дод 3'!I106</f>
        <v>0</v>
      </c>
      <c r="I62" s="85">
        <f>'дод 3'!J106</f>
        <v>0</v>
      </c>
      <c r="J62" s="85">
        <f>'дод 3'!K106</f>
        <v>0</v>
      </c>
      <c r="K62" s="85">
        <f>'дод 3'!L106</f>
        <v>0</v>
      </c>
      <c r="L62" s="85">
        <f>'дод 3'!M106</f>
        <v>0</v>
      </c>
      <c r="M62" s="85">
        <f>'дод 3'!N106</f>
        <v>0</v>
      </c>
      <c r="N62" s="85">
        <f>'дод 3'!O106</f>
        <v>0</v>
      </c>
      <c r="O62" s="85">
        <f>'дод 3'!P106</f>
        <v>0</v>
      </c>
    </row>
    <row r="63" spans="1:15" ht="24" hidden="1" customHeight="1" x14ac:dyDescent="0.25">
      <c r="A63" s="37">
        <v>2020</v>
      </c>
      <c r="B63" s="59" t="s">
        <v>460</v>
      </c>
      <c r="C63" s="6" t="s">
        <v>463</v>
      </c>
      <c r="D63" s="49">
        <f>'дод 3'!E107</f>
        <v>0</v>
      </c>
      <c r="E63" s="49">
        <f>'дод 3'!F107</f>
        <v>0</v>
      </c>
      <c r="F63" s="49">
        <f>'дод 3'!G107</f>
        <v>0</v>
      </c>
      <c r="G63" s="49">
        <f>'дод 3'!H107</f>
        <v>0</v>
      </c>
      <c r="H63" s="49">
        <f>'дод 3'!I107</f>
        <v>0</v>
      </c>
      <c r="I63" s="49">
        <f>'дод 3'!J107</f>
        <v>0</v>
      </c>
      <c r="J63" s="49">
        <f>'дод 3'!K107</f>
        <v>0</v>
      </c>
      <c r="K63" s="49">
        <f>'дод 3'!L107</f>
        <v>0</v>
      </c>
      <c r="L63" s="49">
        <f>'дод 3'!M107</f>
        <v>0</v>
      </c>
      <c r="M63" s="49">
        <f>'дод 3'!N107</f>
        <v>0</v>
      </c>
      <c r="N63" s="49">
        <f>'дод 3'!O107</f>
        <v>0</v>
      </c>
      <c r="O63" s="49">
        <f>'дод 3'!P107</f>
        <v>0</v>
      </c>
    </row>
    <row r="64" spans="1:15" ht="36.75" customHeight="1" x14ac:dyDescent="0.25">
      <c r="A64" s="37" t="s">
        <v>124</v>
      </c>
      <c r="B64" s="37" t="s">
        <v>63</v>
      </c>
      <c r="C64" s="6" t="s">
        <v>479</v>
      </c>
      <c r="D64" s="49">
        <f>'дод 3'!E108</f>
        <v>3317600</v>
      </c>
      <c r="E64" s="49">
        <f>'дод 3'!F108</f>
        <v>3317600</v>
      </c>
      <c r="F64" s="49">
        <f>'дод 3'!G108</f>
        <v>0</v>
      </c>
      <c r="G64" s="49">
        <f>'дод 3'!H108</f>
        <v>0</v>
      </c>
      <c r="H64" s="49">
        <f>'дод 3'!I108</f>
        <v>0</v>
      </c>
      <c r="I64" s="49">
        <f>'дод 3'!J108</f>
        <v>5100000</v>
      </c>
      <c r="J64" s="49">
        <f>'дод 3'!K108</f>
        <v>5100000</v>
      </c>
      <c r="K64" s="49">
        <f>'дод 3'!L108</f>
        <v>0</v>
      </c>
      <c r="L64" s="49">
        <f>'дод 3'!M108</f>
        <v>0</v>
      </c>
      <c r="M64" s="49">
        <f>'дод 3'!N108</f>
        <v>0</v>
      </c>
      <c r="N64" s="49">
        <f>'дод 3'!O108</f>
        <v>5100000</v>
      </c>
      <c r="O64" s="49">
        <f>'дод 3'!P108</f>
        <v>8417600</v>
      </c>
    </row>
    <row r="65" spans="1:15" s="54" customFormat="1" ht="31.5" hidden="1" customHeight="1" x14ac:dyDescent="0.25">
      <c r="A65" s="83"/>
      <c r="B65" s="83"/>
      <c r="C65" s="84" t="s">
        <v>399</v>
      </c>
      <c r="D65" s="85">
        <f>'дод 3'!E109</f>
        <v>0</v>
      </c>
      <c r="E65" s="85">
        <f>'дод 3'!F109</f>
        <v>0</v>
      </c>
      <c r="F65" s="85">
        <f>'дод 3'!G109</f>
        <v>0</v>
      </c>
      <c r="G65" s="85">
        <f>'дод 3'!H109</f>
        <v>0</v>
      </c>
      <c r="H65" s="85">
        <f>'дод 3'!I109</f>
        <v>0</v>
      </c>
      <c r="I65" s="85">
        <f>'дод 3'!J109</f>
        <v>0</v>
      </c>
      <c r="J65" s="85">
        <f>'дод 3'!K109</f>
        <v>0</v>
      </c>
      <c r="K65" s="85">
        <f>'дод 3'!L109</f>
        <v>0</v>
      </c>
      <c r="L65" s="85">
        <f>'дод 3'!M109</f>
        <v>0</v>
      </c>
      <c r="M65" s="85">
        <f>'дод 3'!N109</f>
        <v>0</v>
      </c>
      <c r="N65" s="85">
        <f>'дод 3'!O109</f>
        <v>0</v>
      </c>
      <c r="O65" s="85">
        <f>'дод 3'!P109</f>
        <v>0</v>
      </c>
    </row>
    <row r="66" spans="1:15" ht="19.5" customHeight="1" x14ac:dyDescent="0.25">
      <c r="A66" s="37" t="s">
        <v>125</v>
      </c>
      <c r="B66" s="37" t="s">
        <v>64</v>
      </c>
      <c r="C66" s="6" t="s">
        <v>481</v>
      </c>
      <c r="D66" s="49">
        <f>'дод 3'!E110</f>
        <v>7602100</v>
      </c>
      <c r="E66" s="49">
        <f>'дод 3'!F110</f>
        <v>7602100</v>
      </c>
      <c r="F66" s="49">
        <f>'дод 3'!G110</f>
        <v>0</v>
      </c>
      <c r="G66" s="49">
        <f>'дод 3'!H110</f>
        <v>0</v>
      </c>
      <c r="H66" s="49">
        <f>'дод 3'!I110</f>
        <v>0</v>
      </c>
      <c r="I66" s="49">
        <f>'дод 3'!J110</f>
        <v>0</v>
      </c>
      <c r="J66" s="49">
        <f>'дод 3'!K110</f>
        <v>0</v>
      </c>
      <c r="K66" s="49">
        <f>'дод 3'!L110</f>
        <v>0</v>
      </c>
      <c r="L66" s="49">
        <f>'дод 3'!M110</f>
        <v>0</v>
      </c>
      <c r="M66" s="49">
        <f>'дод 3'!N110</f>
        <v>0</v>
      </c>
      <c r="N66" s="49">
        <f>'дод 3'!O110</f>
        <v>0</v>
      </c>
      <c r="O66" s="49">
        <f>'дод 3'!P110</f>
        <v>7602100</v>
      </c>
    </row>
    <row r="67" spans="1:15" s="54" customFormat="1" ht="31.5" hidden="1" customHeight="1" x14ac:dyDescent="0.25">
      <c r="A67" s="83"/>
      <c r="B67" s="83"/>
      <c r="C67" s="84" t="s">
        <v>399</v>
      </c>
      <c r="D67" s="85">
        <f>'дод 3'!E111</f>
        <v>0</v>
      </c>
      <c r="E67" s="85">
        <f>'дод 3'!F111</f>
        <v>0</v>
      </c>
      <c r="F67" s="85">
        <f>'дод 3'!G111</f>
        <v>0</v>
      </c>
      <c r="G67" s="85">
        <f>'дод 3'!H111</f>
        <v>0</v>
      </c>
      <c r="H67" s="85">
        <f>'дод 3'!I111</f>
        <v>0</v>
      </c>
      <c r="I67" s="85">
        <f>'дод 3'!J111</f>
        <v>0</v>
      </c>
      <c r="J67" s="85">
        <f>'дод 3'!K111</f>
        <v>0</v>
      </c>
      <c r="K67" s="85">
        <f>'дод 3'!L111</f>
        <v>0</v>
      </c>
      <c r="L67" s="85">
        <f>'дод 3'!M111</f>
        <v>0</v>
      </c>
      <c r="M67" s="85">
        <f>'дод 3'!N111</f>
        <v>0</v>
      </c>
      <c r="N67" s="85">
        <f>'дод 3'!O111</f>
        <v>0</v>
      </c>
      <c r="O67" s="85">
        <f>'дод 3'!P111</f>
        <v>0</v>
      </c>
    </row>
    <row r="68" spans="1:15" ht="48.75" customHeight="1" x14ac:dyDescent="0.25">
      <c r="A68" s="37" t="s">
        <v>126</v>
      </c>
      <c r="B68" s="37" t="s">
        <v>320</v>
      </c>
      <c r="C68" s="6" t="s">
        <v>482</v>
      </c>
      <c r="D68" s="49">
        <f>'дод 3'!E112</f>
        <v>2716000</v>
      </c>
      <c r="E68" s="49">
        <f>'дод 3'!F112</f>
        <v>2716000</v>
      </c>
      <c r="F68" s="49">
        <f>'дод 3'!G112</f>
        <v>0</v>
      </c>
      <c r="G68" s="49">
        <f>'дод 3'!H112</f>
        <v>0</v>
      </c>
      <c r="H68" s="49">
        <f>'дод 3'!I112</f>
        <v>0</v>
      </c>
      <c r="I68" s="49">
        <f>'дод 3'!J112</f>
        <v>0</v>
      </c>
      <c r="J68" s="49">
        <f>'дод 3'!K112</f>
        <v>0</v>
      </c>
      <c r="K68" s="49">
        <f>'дод 3'!L112</f>
        <v>0</v>
      </c>
      <c r="L68" s="49">
        <f>'дод 3'!M112</f>
        <v>0</v>
      </c>
      <c r="M68" s="49">
        <f>'дод 3'!N112</f>
        <v>0</v>
      </c>
      <c r="N68" s="49">
        <f>'дод 3'!O112</f>
        <v>0</v>
      </c>
      <c r="O68" s="49">
        <f>'дод 3'!P112</f>
        <v>2716000</v>
      </c>
    </row>
    <row r="69" spans="1:15" s="54" customFormat="1" ht="47.25" hidden="1" customHeight="1" x14ac:dyDescent="0.25">
      <c r="A69" s="83"/>
      <c r="B69" s="83"/>
      <c r="C69" s="86" t="s">
        <v>401</v>
      </c>
      <c r="D69" s="85">
        <f>'дод 3'!E113</f>
        <v>0</v>
      </c>
      <c r="E69" s="85">
        <f>'дод 3'!F113</f>
        <v>0</v>
      </c>
      <c r="F69" s="85">
        <f>'дод 3'!G113</f>
        <v>0</v>
      </c>
      <c r="G69" s="85">
        <f>'дод 3'!H113</f>
        <v>0</v>
      </c>
      <c r="H69" s="85">
        <f>'дод 3'!I113</f>
        <v>0</v>
      </c>
      <c r="I69" s="85">
        <f>'дод 3'!J113</f>
        <v>0</v>
      </c>
      <c r="J69" s="85">
        <f>'дод 3'!K113</f>
        <v>0</v>
      </c>
      <c r="K69" s="85">
        <f>'дод 3'!L113</f>
        <v>0</v>
      </c>
      <c r="L69" s="85">
        <f>'дод 3'!M113</f>
        <v>0</v>
      </c>
      <c r="M69" s="85">
        <f>'дод 3'!N113</f>
        <v>0</v>
      </c>
      <c r="N69" s="85">
        <f>'дод 3'!O113</f>
        <v>0</v>
      </c>
      <c r="O69" s="85">
        <f>'дод 3'!P113</f>
        <v>0</v>
      </c>
    </row>
    <row r="70" spans="1:15" ht="36.75" hidden="1" customHeight="1" x14ac:dyDescent="0.25">
      <c r="A70" s="40">
        <v>2144</v>
      </c>
      <c r="B70" s="37" t="s">
        <v>65</v>
      </c>
      <c r="C70" s="6" t="s">
        <v>413</v>
      </c>
      <c r="D70" s="49">
        <f>'дод 3'!E114</f>
        <v>0</v>
      </c>
      <c r="E70" s="49">
        <f>'дод 3'!F114</f>
        <v>0</v>
      </c>
      <c r="F70" s="49">
        <f>'дод 3'!G114</f>
        <v>0</v>
      </c>
      <c r="G70" s="49">
        <f>'дод 3'!H114</f>
        <v>0</v>
      </c>
      <c r="H70" s="49">
        <f>'дод 3'!I114</f>
        <v>0</v>
      </c>
      <c r="I70" s="49">
        <f>'дод 3'!J114</f>
        <v>0</v>
      </c>
      <c r="J70" s="49">
        <f>'дод 3'!K114</f>
        <v>0</v>
      </c>
      <c r="K70" s="49">
        <f>'дод 3'!L114</f>
        <v>0</v>
      </c>
      <c r="L70" s="49">
        <f>'дод 3'!M114</f>
        <v>0</v>
      </c>
      <c r="M70" s="49">
        <f>'дод 3'!N114</f>
        <v>0</v>
      </c>
      <c r="N70" s="49">
        <f>'дод 3'!O114</f>
        <v>0</v>
      </c>
      <c r="O70" s="49">
        <f>'дод 3'!P114</f>
        <v>0</v>
      </c>
    </row>
    <row r="71" spans="1:15" s="54" customFormat="1" ht="47.25" hidden="1" customHeight="1" x14ac:dyDescent="0.25">
      <c r="A71" s="87"/>
      <c r="B71" s="83"/>
      <c r="C71" s="84" t="s">
        <v>400</v>
      </c>
      <c r="D71" s="85">
        <f>'дод 3'!E115</f>
        <v>0</v>
      </c>
      <c r="E71" s="85">
        <f>'дод 3'!F115</f>
        <v>0</v>
      </c>
      <c r="F71" s="85">
        <f>'дод 3'!G115</f>
        <v>0</v>
      </c>
      <c r="G71" s="85">
        <f>'дод 3'!H115</f>
        <v>0</v>
      </c>
      <c r="H71" s="85">
        <f>'дод 3'!I115</f>
        <v>0</v>
      </c>
      <c r="I71" s="85">
        <f>'дод 3'!J115</f>
        <v>0</v>
      </c>
      <c r="J71" s="85">
        <f>'дод 3'!K115</f>
        <v>0</v>
      </c>
      <c r="K71" s="85">
        <f>'дод 3'!L115</f>
        <v>0</v>
      </c>
      <c r="L71" s="85">
        <f>'дод 3'!M115</f>
        <v>0</v>
      </c>
      <c r="M71" s="85">
        <f>'дод 3'!N115</f>
        <v>0</v>
      </c>
      <c r="N71" s="85">
        <f>'дод 3'!O115</f>
        <v>0</v>
      </c>
      <c r="O71" s="85">
        <f>'дод 3'!P115</f>
        <v>0</v>
      </c>
    </row>
    <row r="72" spans="1:15" s="54" customFormat="1" ht="47.25" hidden="1" customHeight="1" x14ac:dyDescent="0.25">
      <c r="A72" s="87"/>
      <c r="B72" s="83"/>
      <c r="C72" s="84" t="s">
        <v>401</v>
      </c>
      <c r="D72" s="85">
        <f>'дод 3'!E116</f>
        <v>0</v>
      </c>
      <c r="E72" s="85">
        <f>'дод 3'!F116</f>
        <v>0</v>
      </c>
      <c r="F72" s="85">
        <f>'дод 3'!G116</f>
        <v>0</v>
      </c>
      <c r="G72" s="85">
        <f>'дод 3'!H116</f>
        <v>0</v>
      </c>
      <c r="H72" s="85">
        <f>'дод 3'!I116</f>
        <v>0</v>
      </c>
      <c r="I72" s="85">
        <f>'дод 3'!J116</f>
        <v>0</v>
      </c>
      <c r="J72" s="85">
        <f>'дод 3'!K116</f>
        <v>0</v>
      </c>
      <c r="K72" s="85">
        <f>'дод 3'!L116</f>
        <v>0</v>
      </c>
      <c r="L72" s="85">
        <f>'дод 3'!M116</f>
        <v>0</v>
      </c>
      <c r="M72" s="85">
        <f>'дод 3'!N116</f>
        <v>0</v>
      </c>
      <c r="N72" s="85">
        <f>'дод 3'!O116</f>
        <v>0</v>
      </c>
      <c r="O72" s="85">
        <f>'дод 3'!P116</f>
        <v>0</v>
      </c>
    </row>
    <row r="73" spans="1:15" ht="33.75" customHeight="1" x14ac:dyDescent="0.25">
      <c r="A73" s="37" t="s">
        <v>289</v>
      </c>
      <c r="B73" s="37" t="s">
        <v>65</v>
      </c>
      <c r="C73" s="3" t="s">
        <v>291</v>
      </c>
      <c r="D73" s="49">
        <f>'дод 3'!E117</f>
        <v>3049300</v>
      </c>
      <c r="E73" s="49">
        <f>'дод 3'!F117</f>
        <v>3049300</v>
      </c>
      <c r="F73" s="49">
        <f>'дод 3'!G117</f>
        <v>2387600</v>
      </c>
      <c r="G73" s="49">
        <f>'дод 3'!H117</f>
        <v>48700</v>
      </c>
      <c r="H73" s="49">
        <f>'дод 3'!I117</f>
        <v>0</v>
      </c>
      <c r="I73" s="49">
        <f>'дод 3'!J117</f>
        <v>0</v>
      </c>
      <c r="J73" s="49">
        <f>'дод 3'!K117</f>
        <v>0</v>
      </c>
      <c r="K73" s="49">
        <f>'дод 3'!L117</f>
        <v>0</v>
      </c>
      <c r="L73" s="49">
        <f>'дод 3'!M117</f>
        <v>0</v>
      </c>
      <c r="M73" s="49">
        <f>'дод 3'!N117</f>
        <v>0</v>
      </c>
      <c r="N73" s="49">
        <f>'дод 3'!O117</f>
        <v>0</v>
      </c>
      <c r="O73" s="49">
        <f>'дод 3'!P117</f>
        <v>3049300</v>
      </c>
    </row>
    <row r="74" spans="1:15" ht="21.75" customHeight="1" x14ac:dyDescent="0.25">
      <c r="A74" s="37" t="s">
        <v>290</v>
      </c>
      <c r="B74" s="37" t="s">
        <v>65</v>
      </c>
      <c r="C74" s="3" t="s">
        <v>292</v>
      </c>
      <c r="D74" s="49">
        <f>'дод 3'!E118</f>
        <v>22283800</v>
      </c>
      <c r="E74" s="49">
        <f>'дод 3'!F118</f>
        <v>22283800</v>
      </c>
      <c r="F74" s="49">
        <f>'дод 3'!G118</f>
        <v>0</v>
      </c>
      <c r="G74" s="49">
        <f>'дод 3'!H118</f>
        <v>0</v>
      </c>
      <c r="H74" s="49">
        <f>'дод 3'!I118</f>
        <v>0</v>
      </c>
      <c r="I74" s="49">
        <f>'дод 3'!J118</f>
        <v>19737500</v>
      </c>
      <c r="J74" s="49">
        <f>'дод 3'!K118</f>
        <v>19737500</v>
      </c>
      <c r="K74" s="49">
        <f>'дод 3'!L118</f>
        <v>0</v>
      </c>
      <c r="L74" s="49">
        <f>'дод 3'!M118</f>
        <v>0</v>
      </c>
      <c r="M74" s="49">
        <f>'дод 3'!N118</f>
        <v>0</v>
      </c>
      <c r="N74" s="49">
        <f>'дод 3'!O118</f>
        <v>19737500</v>
      </c>
      <c r="O74" s="49">
        <f>'дод 3'!P118</f>
        <v>42021300</v>
      </c>
    </row>
    <row r="75" spans="1:15" s="52" customFormat="1" ht="33" customHeight="1" x14ac:dyDescent="0.25">
      <c r="A75" s="38" t="s">
        <v>66</v>
      </c>
      <c r="B75" s="41"/>
      <c r="C75" s="2" t="s">
        <v>538</v>
      </c>
      <c r="D75" s="48">
        <f>D79+D80+D81+D83+D84+D85+D87+D89+D90+D91+D92+D93+D94+D95+D96+D98+D100+D101+D102+D103+D104+D109+D110</f>
        <v>138610907</v>
      </c>
      <c r="E75" s="48">
        <f t="shared" ref="E75:O75" si="13">E79+E80+E81+E83+E84+E85+E87+E89+E90+E91+E92+E93+E94+E95+E96+E98+E100+E101+E102+E103+E104+E109+E110</f>
        <v>138610907</v>
      </c>
      <c r="F75" s="48">
        <f t="shared" si="13"/>
        <v>21152900</v>
      </c>
      <c r="G75" s="48">
        <f t="shared" si="13"/>
        <v>677480</v>
      </c>
      <c r="H75" s="48">
        <f t="shared" si="13"/>
        <v>0</v>
      </c>
      <c r="I75" s="48">
        <f t="shared" si="13"/>
        <v>522340</v>
      </c>
      <c r="J75" s="48">
        <f t="shared" si="13"/>
        <v>426140</v>
      </c>
      <c r="K75" s="48">
        <f t="shared" si="13"/>
        <v>96200</v>
      </c>
      <c r="L75" s="48">
        <f t="shared" si="13"/>
        <v>75000</v>
      </c>
      <c r="M75" s="48">
        <f t="shared" si="13"/>
        <v>0</v>
      </c>
      <c r="N75" s="48">
        <f t="shared" si="13"/>
        <v>426140</v>
      </c>
      <c r="O75" s="48">
        <f t="shared" si="13"/>
        <v>139133247</v>
      </c>
    </row>
    <row r="76" spans="1:15" s="53" customFormat="1" ht="262.5" hidden="1" customHeight="1" x14ac:dyDescent="0.25">
      <c r="A76" s="76"/>
      <c r="B76" s="77"/>
      <c r="C76" s="80" t="s">
        <v>456</v>
      </c>
      <c r="D76" s="81">
        <f>D106</f>
        <v>0</v>
      </c>
      <c r="E76" s="81">
        <f t="shared" ref="E76:O76" si="14">E106</f>
        <v>0</v>
      </c>
      <c r="F76" s="81">
        <f t="shared" si="14"/>
        <v>0</v>
      </c>
      <c r="G76" s="81">
        <f t="shared" si="14"/>
        <v>0</v>
      </c>
      <c r="H76" s="81">
        <f t="shared" si="14"/>
        <v>0</v>
      </c>
      <c r="I76" s="81">
        <f t="shared" si="14"/>
        <v>0</v>
      </c>
      <c r="J76" s="81">
        <f t="shared" si="14"/>
        <v>0</v>
      </c>
      <c r="K76" s="81">
        <f t="shared" si="14"/>
        <v>0</v>
      </c>
      <c r="L76" s="81">
        <f t="shared" si="14"/>
        <v>0</v>
      </c>
      <c r="M76" s="81">
        <f t="shared" si="14"/>
        <v>0</v>
      </c>
      <c r="N76" s="81">
        <f t="shared" si="14"/>
        <v>0</v>
      </c>
      <c r="O76" s="81">
        <f t="shared" si="14"/>
        <v>0</v>
      </c>
    </row>
    <row r="77" spans="1:15" s="53" customFormat="1" ht="231" hidden="1" customHeight="1" x14ac:dyDescent="0.25">
      <c r="A77" s="76"/>
      <c r="B77" s="77"/>
      <c r="C77" s="80" t="s">
        <v>455</v>
      </c>
      <c r="D77" s="81">
        <f>D108</f>
        <v>0</v>
      </c>
      <c r="E77" s="81">
        <f t="shared" ref="E77:O77" si="15">E108</f>
        <v>0</v>
      </c>
      <c r="F77" s="81">
        <f t="shared" si="15"/>
        <v>0</v>
      </c>
      <c r="G77" s="81">
        <f t="shared" si="15"/>
        <v>0</v>
      </c>
      <c r="H77" s="81">
        <f t="shared" si="15"/>
        <v>0</v>
      </c>
      <c r="I77" s="81">
        <f t="shared" si="15"/>
        <v>0</v>
      </c>
      <c r="J77" s="81">
        <f t="shared" si="15"/>
        <v>0</v>
      </c>
      <c r="K77" s="81">
        <f t="shared" si="15"/>
        <v>0</v>
      </c>
      <c r="L77" s="81">
        <f t="shared" si="15"/>
        <v>0</v>
      </c>
      <c r="M77" s="81">
        <f t="shared" si="15"/>
        <v>0</v>
      </c>
      <c r="N77" s="81">
        <f t="shared" si="15"/>
        <v>0</v>
      </c>
      <c r="O77" s="81">
        <f t="shared" si="15"/>
        <v>0</v>
      </c>
    </row>
    <row r="78" spans="1:15" s="53" customFormat="1" x14ac:dyDescent="0.25">
      <c r="A78" s="76"/>
      <c r="B78" s="77"/>
      <c r="C78" s="80" t="s">
        <v>404</v>
      </c>
      <c r="D78" s="81">
        <f>D82+D86+D88+D97+D99+D111</f>
        <v>1446799</v>
      </c>
      <c r="E78" s="81">
        <f t="shared" ref="E78:O78" si="16">E82+E86+E88+E97+E99+E111</f>
        <v>1446799</v>
      </c>
      <c r="F78" s="81">
        <f t="shared" si="16"/>
        <v>0</v>
      </c>
      <c r="G78" s="81">
        <f t="shared" si="16"/>
        <v>0</v>
      </c>
      <c r="H78" s="81">
        <f t="shared" si="16"/>
        <v>0</v>
      </c>
      <c r="I78" s="81">
        <f t="shared" si="16"/>
        <v>0</v>
      </c>
      <c r="J78" s="81">
        <f t="shared" si="16"/>
        <v>0</v>
      </c>
      <c r="K78" s="81">
        <f t="shared" si="16"/>
        <v>0</v>
      </c>
      <c r="L78" s="81">
        <f t="shared" si="16"/>
        <v>0</v>
      </c>
      <c r="M78" s="81">
        <f t="shared" si="16"/>
        <v>0</v>
      </c>
      <c r="N78" s="81">
        <f t="shared" si="16"/>
        <v>0</v>
      </c>
      <c r="O78" s="81">
        <f t="shared" si="16"/>
        <v>1446799</v>
      </c>
    </row>
    <row r="79" spans="1:15" ht="38.25" customHeight="1" x14ac:dyDescent="0.25">
      <c r="A79" s="37" t="s">
        <v>100</v>
      </c>
      <c r="B79" s="37" t="s">
        <v>53</v>
      </c>
      <c r="C79" s="3" t="s">
        <v>127</v>
      </c>
      <c r="D79" s="49">
        <f>'дод 3'!E133</f>
        <v>604900</v>
      </c>
      <c r="E79" s="49">
        <f>'дод 3'!F133</f>
        <v>604900</v>
      </c>
      <c r="F79" s="49">
        <f>'дод 3'!G133</f>
        <v>0</v>
      </c>
      <c r="G79" s="49">
        <f>'дод 3'!H133</f>
        <v>0</v>
      </c>
      <c r="H79" s="49">
        <f>'дод 3'!I133</f>
        <v>0</v>
      </c>
      <c r="I79" s="49">
        <f>'дод 3'!J133</f>
        <v>0</v>
      </c>
      <c r="J79" s="49">
        <f>'дод 3'!K133</f>
        <v>0</v>
      </c>
      <c r="K79" s="49">
        <f>'дод 3'!L133</f>
        <v>0</v>
      </c>
      <c r="L79" s="49">
        <f>'дод 3'!M133</f>
        <v>0</v>
      </c>
      <c r="M79" s="49">
        <f>'дод 3'!N133</f>
        <v>0</v>
      </c>
      <c r="N79" s="49">
        <f>'дод 3'!O133</f>
        <v>0</v>
      </c>
      <c r="O79" s="49">
        <f>'дод 3'!P133</f>
        <v>604900</v>
      </c>
    </row>
    <row r="80" spans="1:15" ht="36.75" customHeight="1" x14ac:dyDescent="0.25">
      <c r="A80" s="37" t="s">
        <v>128</v>
      </c>
      <c r="B80" s="37" t="s">
        <v>55</v>
      </c>
      <c r="C80" s="3" t="s">
        <v>369</v>
      </c>
      <c r="D80" s="49">
        <f>'дод 3'!E134</f>
        <v>1150000</v>
      </c>
      <c r="E80" s="49">
        <f>'дод 3'!F134</f>
        <v>1150000</v>
      </c>
      <c r="F80" s="49">
        <f>'дод 3'!G134</f>
        <v>0</v>
      </c>
      <c r="G80" s="49">
        <f>'дод 3'!H134</f>
        <v>0</v>
      </c>
      <c r="H80" s="49">
        <f>'дод 3'!I134</f>
        <v>0</v>
      </c>
      <c r="I80" s="49">
        <f>'дод 3'!J134</f>
        <v>0</v>
      </c>
      <c r="J80" s="49">
        <f>'дод 3'!K134</f>
        <v>0</v>
      </c>
      <c r="K80" s="49">
        <f>'дод 3'!L134</f>
        <v>0</v>
      </c>
      <c r="L80" s="49">
        <f>'дод 3'!M134</f>
        <v>0</v>
      </c>
      <c r="M80" s="49">
        <f>'дод 3'!N134</f>
        <v>0</v>
      </c>
      <c r="N80" s="49">
        <f>'дод 3'!O134</f>
        <v>0</v>
      </c>
      <c r="O80" s="49">
        <f>'дод 3'!P134</f>
        <v>1150000</v>
      </c>
    </row>
    <row r="81" spans="1:15" ht="33.75" customHeight="1" x14ac:dyDescent="0.25">
      <c r="A81" s="37" t="s">
        <v>101</v>
      </c>
      <c r="B81" s="37" t="s">
        <v>55</v>
      </c>
      <c r="C81" s="3" t="s">
        <v>420</v>
      </c>
      <c r="D81" s="49">
        <f>'дод 3'!E135+'дод 3'!E23</f>
        <v>19970200</v>
      </c>
      <c r="E81" s="49">
        <f>'дод 3'!F135+'дод 3'!F23</f>
        <v>19970200</v>
      </c>
      <c r="F81" s="49">
        <f>'дод 3'!G135+'дод 3'!G23</f>
        <v>0</v>
      </c>
      <c r="G81" s="49">
        <f>'дод 3'!H135+'дод 3'!H23</f>
        <v>0</v>
      </c>
      <c r="H81" s="49">
        <f>'дод 3'!I135+'дод 3'!I23</f>
        <v>0</v>
      </c>
      <c r="I81" s="49">
        <f>'дод 3'!J135+'дод 3'!J23</f>
        <v>0</v>
      </c>
      <c r="J81" s="49">
        <f>'дод 3'!K135+'дод 3'!K23</f>
        <v>0</v>
      </c>
      <c r="K81" s="49">
        <f>'дод 3'!L135+'дод 3'!L23</f>
        <v>0</v>
      </c>
      <c r="L81" s="49">
        <f>'дод 3'!M135+'дод 3'!M23</f>
        <v>0</v>
      </c>
      <c r="M81" s="49">
        <f>'дод 3'!N135+'дод 3'!N23</f>
        <v>0</v>
      </c>
      <c r="N81" s="49">
        <f>'дод 3'!O135+'дод 3'!O23</f>
        <v>0</v>
      </c>
      <c r="O81" s="49">
        <f>'дод 3'!P135+'дод 3'!P23</f>
        <v>19970200</v>
      </c>
    </row>
    <row r="82" spans="1:15" s="54" customFormat="1" ht="15.75" hidden="1" customHeight="1" x14ac:dyDescent="0.25">
      <c r="A82" s="83"/>
      <c r="B82" s="83"/>
      <c r="C82" s="84" t="s">
        <v>402</v>
      </c>
      <c r="D82" s="85">
        <f>'дод 3'!E136</f>
        <v>0</v>
      </c>
      <c r="E82" s="85">
        <f>'дод 3'!F136</f>
        <v>0</v>
      </c>
      <c r="F82" s="85">
        <f>'дод 3'!G136</f>
        <v>0</v>
      </c>
      <c r="G82" s="85">
        <f>'дод 3'!H136</f>
        <v>0</v>
      </c>
      <c r="H82" s="85">
        <f>'дод 3'!I136</f>
        <v>0</v>
      </c>
      <c r="I82" s="85">
        <f>'дод 3'!J136</f>
        <v>0</v>
      </c>
      <c r="J82" s="85">
        <f>'дод 3'!K136</f>
        <v>0</v>
      </c>
      <c r="K82" s="85">
        <f>'дод 3'!L136</f>
        <v>0</v>
      </c>
      <c r="L82" s="85">
        <f>'дод 3'!M136</f>
        <v>0</v>
      </c>
      <c r="M82" s="85">
        <f>'дод 3'!N136</f>
        <v>0</v>
      </c>
      <c r="N82" s="85">
        <f>'дод 3'!O136</f>
        <v>0</v>
      </c>
      <c r="O82" s="85">
        <f>'дод 3'!P136</f>
        <v>0</v>
      </c>
    </row>
    <row r="83" spans="1:15" ht="36" customHeight="1" x14ac:dyDescent="0.25">
      <c r="A83" s="37" t="s">
        <v>330</v>
      </c>
      <c r="B83" s="37" t="s">
        <v>55</v>
      </c>
      <c r="C83" s="3" t="s">
        <v>329</v>
      </c>
      <c r="D83" s="49">
        <f>'дод 3'!E137</f>
        <v>1500000</v>
      </c>
      <c r="E83" s="49">
        <f>'дод 3'!F137</f>
        <v>1500000</v>
      </c>
      <c r="F83" s="49">
        <f>'дод 3'!G137</f>
        <v>0</v>
      </c>
      <c r="G83" s="49">
        <f>'дод 3'!H137</f>
        <v>0</v>
      </c>
      <c r="H83" s="49">
        <f>'дод 3'!I137</f>
        <v>0</v>
      </c>
      <c r="I83" s="49">
        <f>'дод 3'!J137</f>
        <v>0</v>
      </c>
      <c r="J83" s="49">
        <f>'дод 3'!K137</f>
        <v>0</v>
      </c>
      <c r="K83" s="49">
        <f>'дод 3'!L137</f>
        <v>0</v>
      </c>
      <c r="L83" s="49">
        <f>'дод 3'!M137</f>
        <v>0</v>
      </c>
      <c r="M83" s="49">
        <f>'дод 3'!N137</f>
        <v>0</v>
      </c>
      <c r="N83" s="49">
        <f>'дод 3'!O137</f>
        <v>0</v>
      </c>
      <c r="O83" s="49">
        <f>'дод 3'!P137</f>
        <v>1500000</v>
      </c>
    </row>
    <row r="84" spans="1:15" ht="35.25" customHeight="1" x14ac:dyDescent="0.25">
      <c r="A84" s="37" t="s">
        <v>129</v>
      </c>
      <c r="B84" s="37" t="s">
        <v>55</v>
      </c>
      <c r="C84" s="3" t="s">
        <v>19</v>
      </c>
      <c r="D84" s="49">
        <f>'дод 3'!E138+'дод 3'!E24</f>
        <v>37759500</v>
      </c>
      <c r="E84" s="49">
        <f>'дод 3'!F138+'дод 3'!F24</f>
        <v>37759500</v>
      </c>
      <c r="F84" s="49">
        <f>'дод 3'!G138+'дод 3'!G24</f>
        <v>0</v>
      </c>
      <c r="G84" s="49">
        <f>'дод 3'!H138+'дод 3'!H24</f>
        <v>0</v>
      </c>
      <c r="H84" s="49">
        <f>'дод 3'!I138+'дод 3'!I24</f>
        <v>0</v>
      </c>
      <c r="I84" s="49">
        <f>'дод 3'!J138+'дод 3'!J24</f>
        <v>0</v>
      </c>
      <c r="J84" s="49">
        <f>'дод 3'!K138+'дод 3'!K24</f>
        <v>0</v>
      </c>
      <c r="K84" s="49">
        <f>'дод 3'!L138+'дод 3'!L24</f>
        <v>0</v>
      </c>
      <c r="L84" s="49">
        <f>'дод 3'!M138+'дод 3'!M24</f>
        <v>0</v>
      </c>
      <c r="M84" s="49">
        <f>'дод 3'!N138+'дод 3'!N24</f>
        <v>0</v>
      </c>
      <c r="N84" s="49">
        <f>'дод 3'!O138+'дод 3'!O24</f>
        <v>0</v>
      </c>
      <c r="O84" s="49">
        <f>'дод 3'!P138+'дод 3'!P24</f>
        <v>37759500</v>
      </c>
    </row>
    <row r="85" spans="1:15" ht="40.5" customHeight="1" x14ac:dyDescent="0.25">
      <c r="A85" s="37" t="s">
        <v>103</v>
      </c>
      <c r="B85" s="37" t="s">
        <v>55</v>
      </c>
      <c r="C85" s="3" t="s">
        <v>418</v>
      </c>
      <c r="D85" s="49">
        <f>'дод 3'!E139</f>
        <v>667500</v>
      </c>
      <c r="E85" s="49">
        <f>'дод 3'!F139</f>
        <v>667500</v>
      </c>
      <c r="F85" s="49">
        <f>'дод 3'!G139</f>
        <v>0</v>
      </c>
      <c r="G85" s="49">
        <f>'дод 3'!H139</f>
        <v>0</v>
      </c>
      <c r="H85" s="49">
        <f>'дод 3'!I139</f>
        <v>0</v>
      </c>
      <c r="I85" s="49">
        <f>'дод 3'!J139</f>
        <v>0</v>
      </c>
      <c r="J85" s="49">
        <f>'дод 3'!K139</f>
        <v>0</v>
      </c>
      <c r="K85" s="49">
        <f>'дод 3'!L139</f>
        <v>0</v>
      </c>
      <c r="L85" s="49">
        <f>'дод 3'!M139</f>
        <v>0</v>
      </c>
      <c r="M85" s="49">
        <f>'дод 3'!N139</f>
        <v>0</v>
      </c>
      <c r="N85" s="49">
        <f>'дод 3'!O139</f>
        <v>0</v>
      </c>
      <c r="O85" s="49">
        <f>'дод 3'!P139</f>
        <v>667500</v>
      </c>
    </row>
    <row r="86" spans="1:15" s="54" customFormat="1" x14ac:dyDescent="0.25">
      <c r="A86" s="83"/>
      <c r="B86" s="83"/>
      <c r="C86" s="84" t="s">
        <v>402</v>
      </c>
      <c r="D86" s="85">
        <f>'дод 3'!E140</f>
        <v>667500</v>
      </c>
      <c r="E86" s="85">
        <f>'дод 3'!F140</f>
        <v>667500</v>
      </c>
      <c r="F86" s="85">
        <f>'дод 3'!G140</f>
        <v>0</v>
      </c>
      <c r="G86" s="85">
        <f>'дод 3'!H140</f>
        <v>0</v>
      </c>
      <c r="H86" s="85">
        <f>'дод 3'!I140</f>
        <v>0</v>
      </c>
      <c r="I86" s="85">
        <f>'дод 3'!J140</f>
        <v>0</v>
      </c>
      <c r="J86" s="85">
        <f>'дод 3'!K140</f>
        <v>0</v>
      </c>
      <c r="K86" s="85">
        <f>'дод 3'!L140</f>
        <v>0</v>
      </c>
      <c r="L86" s="85">
        <f>'дод 3'!M140</f>
        <v>0</v>
      </c>
      <c r="M86" s="85">
        <f>'дод 3'!N140</f>
        <v>0</v>
      </c>
      <c r="N86" s="85">
        <f>'дод 3'!O140</f>
        <v>0</v>
      </c>
      <c r="O86" s="85">
        <f>'дод 3'!P140</f>
        <v>667500</v>
      </c>
    </row>
    <row r="87" spans="1:15" ht="40.5" customHeight="1" x14ac:dyDescent="0.25">
      <c r="A87" s="37" t="s">
        <v>322</v>
      </c>
      <c r="B87" s="37" t="s">
        <v>53</v>
      </c>
      <c r="C87" s="3" t="s">
        <v>419</v>
      </c>
      <c r="D87" s="49">
        <f>'дод 3'!E141</f>
        <v>245000</v>
      </c>
      <c r="E87" s="49">
        <f>'дод 3'!F141</f>
        <v>245000</v>
      </c>
      <c r="F87" s="49">
        <f>'дод 3'!G141</f>
        <v>0</v>
      </c>
      <c r="G87" s="49">
        <f>'дод 3'!H141</f>
        <v>0</v>
      </c>
      <c r="H87" s="49">
        <f>'дод 3'!I141</f>
        <v>0</v>
      </c>
      <c r="I87" s="49">
        <f>'дод 3'!J141</f>
        <v>0</v>
      </c>
      <c r="J87" s="49">
        <f>'дод 3'!K141</f>
        <v>0</v>
      </c>
      <c r="K87" s="49">
        <f>'дод 3'!L141</f>
        <v>0</v>
      </c>
      <c r="L87" s="49">
        <f>'дод 3'!M141</f>
        <v>0</v>
      </c>
      <c r="M87" s="49">
        <f>'дод 3'!N141</f>
        <v>0</v>
      </c>
      <c r="N87" s="49">
        <f>'дод 3'!O141</f>
        <v>0</v>
      </c>
      <c r="O87" s="49">
        <f>'дод 3'!P141</f>
        <v>245000</v>
      </c>
    </row>
    <row r="88" spans="1:15" s="54" customFormat="1" x14ac:dyDescent="0.25">
      <c r="A88" s="83"/>
      <c r="B88" s="83"/>
      <c r="C88" s="84" t="s">
        <v>402</v>
      </c>
      <c r="D88" s="85">
        <f>'дод 3'!E142</f>
        <v>245000</v>
      </c>
      <c r="E88" s="85">
        <f>'дод 3'!F142</f>
        <v>245000</v>
      </c>
      <c r="F88" s="85">
        <f>'дод 3'!G142</f>
        <v>0</v>
      </c>
      <c r="G88" s="85">
        <f>'дод 3'!H142</f>
        <v>0</v>
      </c>
      <c r="H88" s="85">
        <f>'дод 3'!I142</f>
        <v>0</v>
      </c>
      <c r="I88" s="85">
        <f>'дод 3'!J142</f>
        <v>0</v>
      </c>
      <c r="J88" s="85">
        <f>'дод 3'!K142</f>
        <v>0</v>
      </c>
      <c r="K88" s="85">
        <f>'дод 3'!L142</f>
        <v>0</v>
      </c>
      <c r="L88" s="85">
        <f>'дод 3'!M142</f>
        <v>0</v>
      </c>
      <c r="M88" s="85">
        <f>'дод 3'!N142</f>
        <v>0</v>
      </c>
      <c r="N88" s="85">
        <f>'дод 3'!O142</f>
        <v>0</v>
      </c>
      <c r="O88" s="85">
        <f>'дод 3'!P142</f>
        <v>245000</v>
      </c>
    </row>
    <row r="89" spans="1:15" ht="66.75" customHeight="1" x14ac:dyDescent="0.25">
      <c r="A89" s="37" t="s">
        <v>104</v>
      </c>
      <c r="B89" s="37" t="s">
        <v>51</v>
      </c>
      <c r="C89" s="3" t="s">
        <v>31</v>
      </c>
      <c r="D89" s="49">
        <f>'дод 3'!E143</f>
        <v>17394450</v>
      </c>
      <c r="E89" s="49">
        <f>'дод 3'!F143</f>
        <v>17394450</v>
      </c>
      <c r="F89" s="49">
        <f>'дод 3'!G143</f>
        <v>13551350</v>
      </c>
      <c r="G89" s="49">
        <f>'дод 3'!H143</f>
        <v>208050</v>
      </c>
      <c r="H89" s="49">
        <f>'дод 3'!I143</f>
        <v>0</v>
      </c>
      <c r="I89" s="49">
        <f>'дод 3'!J143</f>
        <v>96200</v>
      </c>
      <c r="J89" s="49">
        <f>'дод 3'!K143</f>
        <v>0</v>
      </c>
      <c r="K89" s="49">
        <f>'дод 3'!L143</f>
        <v>96200</v>
      </c>
      <c r="L89" s="49">
        <f>'дод 3'!M143</f>
        <v>75000</v>
      </c>
      <c r="M89" s="49">
        <f>'дод 3'!N143</f>
        <v>0</v>
      </c>
      <c r="N89" s="49">
        <f>'дод 3'!O143</f>
        <v>0</v>
      </c>
      <c r="O89" s="49">
        <f>'дод 3'!P143</f>
        <v>17490650</v>
      </c>
    </row>
    <row r="90" spans="1:15" ht="69.75" customHeight="1" x14ac:dyDescent="0.25">
      <c r="A90" s="37" t="s">
        <v>340</v>
      </c>
      <c r="B90" s="37" t="s">
        <v>102</v>
      </c>
      <c r="C90" s="36" t="s">
        <v>341</v>
      </c>
      <c r="D90" s="49">
        <f>SUM('дод 3'!E167)</f>
        <v>0</v>
      </c>
      <c r="E90" s="49">
        <f>SUM('дод 3'!F167)</f>
        <v>0</v>
      </c>
      <c r="F90" s="49">
        <f>SUM('дод 3'!G167)</f>
        <v>0</v>
      </c>
      <c r="G90" s="49">
        <f>SUM('дод 3'!H167)</f>
        <v>0</v>
      </c>
      <c r="H90" s="49">
        <f>SUM('дод 3'!I167)</f>
        <v>0</v>
      </c>
      <c r="I90" s="49">
        <f>SUM('дод 3'!J167)</f>
        <v>21140</v>
      </c>
      <c r="J90" s="49">
        <f>SUM('дод 3'!K167)</f>
        <v>21140</v>
      </c>
      <c r="K90" s="49">
        <f>SUM('дод 3'!L167)</f>
        <v>0</v>
      </c>
      <c r="L90" s="49">
        <f>SUM('дод 3'!M167)</f>
        <v>0</v>
      </c>
      <c r="M90" s="49">
        <f>SUM('дод 3'!N167)</f>
        <v>0</v>
      </c>
      <c r="N90" s="49">
        <f>SUM('дод 3'!O167)</f>
        <v>21140</v>
      </c>
      <c r="O90" s="49">
        <f>SUM('дод 3'!P167)</f>
        <v>21140</v>
      </c>
    </row>
    <row r="91" spans="1:15" s="54" customFormat="1" ht="36" customHeight="1" x14ac:dyDescent="0.25">
      <c r="A91" s="37" t="s">
        <v>105</v>
      </c>
      <c r="B91" s="37" t="s">
        <v>102</v>
      </c>
      <c r="C91" s="3" t="s">
        <v>32</v>
      </c>
      <c r="D91" s="49">
        <f>'дод 3'!E168</f>
        <v>96240</v>
      </c>
      <c r="E91" s="49">
        <f>'дод 3'!F168</f>
        <v>96240</v>
      </c>
      <c r="F91" s="49">
        <f>'дод 3'!G168</f>
        <v>0</v>
      </c>
      <c r="G91" s="49">
        <f>'дод 3'!H168</f>
        <v>0</v>
      </c>
      <c r="H91" s="49">
        <f>'дод 3'!I168</f>
        <v>0</v>
      </c>
      <c r="I91" s="49">
        <f>'дод 3'!J168</f>
        <v>0</v>
      </c>
      <c r="J91" s="49">
        <f>'дод 3'!K168</f>
        <v>0</v>
      </c>
      <c r="K91" s="49">
        <f>'дод 3'!L168</f>
        <v>0</v>
      </c>
      <c r="L91" s="49">
        <f>'дод 3'!M168</f>
        <v>0</v>
      </c>
      <c r="M91" s="49">
        <f>'дод 3'!N168</f>
        <v>0</v>
      </c>
      <c r="N91" s="49">
        <f>'дод 3'!O168</f>
        <v>0</v>
      </c>
      <c r="O91" s="49">
        <f>'дод 3'!P168</f>
        <v>96240</v>
      </c>
    </row>
    <row r="92" spans="1:15" s="54" customFormat="1" ht="38.25" customHeight="1" x14ac:dyDescent="0.25">
      <c r="A92" s="37" t="s">
        <v>130</v>
      </c>
      <c r="B92" s="37" t="s">
        <v>102</v>
      </c>
      <c r="C92" s="3" t="s">
        <v>525</v>
      </c>
      <c r="D92" s="49">
        <f>'дод 3'!E25</f>
        <v>3206400</v>
      </c>
      <c r="E92" s="49">
        <f>'дод 3'!F25</f>
        <v>3206400</v>
      </c>
      <c r="F92" s="49">
        <f>'дод 3'!G25</f>
        <v>2407050</v>
      </c>
      <c r="G92" s="49">
        <f>'дод 3'!H25</f>
        <v>39590</v>
      </c>
      <c r="H92" s="49">
        <f>'дод 3'!I25</f>
        <v>0</v>
      </c>
      <c r="I92" s="49">
        <f>'дод 3'!J25</f>
        <v>0</v>
      </c>
      <c r="J92" s="49">
        <f>'дод 3'!K25</f>
        <v>0</v>
      </c>
      <c r="K92" s="49">
        <f>'дод 3'!L25</f>
        <v>0</v>
      </c>
      <c r="L92" s="49">
        <f>'дод 3'!M25</f>
        <v>0</v>
      </c>
      <c r="M92" s="49">
        <f>'дод 3'!N25</f>
        <v>0</v>
      </c>
      <c r="N92" s="49">
        <f>'дод 3'!O25</f>
        <v>0</v>
      </c>
      <c r="O92" s="49">
        <f>'дод 3'!P25</f>
        <v>3206400</v>
      </c>
    </row>
    <row r="93" spans="1:15" s="54" customFormat="1" ht="36" customHeight="1" x14ac:dyDescent="0.25">
      <c r="A93" s="40" t="s">
        <v>109</v>
      </c>
      <c r="B93" s="40" t="s">
        <v>102</v>
      </c>
      <c r="C93" s="3" t="s">
        <v>348</v>
      </c>
      <c r="D93" s="49">
        <f>'дод 3'!E26</f>
        <v>684300</v>
      </c>
      <c r="E93" s="49">
        <f>'дод 3'!F26</f>
        <v>684300</v>
      </c>
      <c r="F93" s="49">
        <f>'дод 3'!G26</f>
        <v>0</v>
      </c>
      <c r="G93" s="49">
        <f>'дод 3'!H26</f>
        <v>0</v>
      </c>
      <c r="H93" s="49">
        <f>'дод 3'!I26</f>
        <v>0</v>
      </c>
      <c r="I93" s="49">
        <f>'дод 3'!J26</f>
        <v>0</v>
      </c>
      <c r="J93" s="49">
        <f>'дод 3'!K26</f>
        <v>0</v>
      </c>
      <c r="K93" s="49">
        <f>'дод 3'!L26</f>
        <v>0</v>
      </c>
      <c r="L93" s="49">
        <f>'дод 3'!M26</f>
        <v>0</v>
      </c>
      <c r="M93" s="49">
        <f>'дод 3'!N26</f>
        <v>0</v>
      </c>
      <c r="N93" s="49">
        <f>'дод 3'!O26</f>
        <v>0</v>
      </c>
      <c r="O93" s="49">
        <f>'дод 3'!P26</f>
        <v>684300</v>
      </c>
    </row>
    <row r="94" spans="1:15" ht="69" customHeight="1" x14ac:dyDescent="0.25">
      <c r="A94" s="37" t="s">
        <v>110</v>
      </c>
      <c r="B94" s="37" t="s">
        <v>102</v>
      </c>
      <c r="C94" s="6" t="s">
        <v>20</v>
      </c>
      <c r="D94" s="49">
        <f>'дод 3'!E27+'дод 3'!E86</f>
        <v>3780000</v>
      </c>
      <c r="E94" s="49">
        <f>'дод 3'!F27+'дод 3'!F86</f>
        <v>3780000</v>
      </c>
      <c r="F94" s="49">
        <f>'дод 3'!G27+'дод 3'!G86</f>
        <v>0</v>
      </c>
      <c r="G94" s="49">
        <f>'дод 3'!H27+'дод 3'!H86</f>
        <v>0</v>
      </c>
      <c r="H94" s="49">
        <f>'дод 3'!I27+'дод 3'!I86</f>
        <v>0</v>
      </c>
      <c r="I94" s="49">
        <f>'дод 3'!J27+'дод 3'!J86</f>
        <v>0</v>
      </c>
      <c r="J94" s="49">
        <f>'дод 3'!K27+'дод 3'!K86</f>
        <v>0</v>
      </c>
      <c r="K94" s="49">
        <f>'дод 3'!L27+'дод 3'!L86</f>
        <v>0</v>
      </c>
      <c r="L94" s="49">
        <f>'дод 3'!M27+'дод 3'!M86</f>
        <v>0</v>
      </c>
      <c r="M94" s="49">
        <f>'дод 3'!N27+'дод 3'!N86</f>
        <v>0</v>
      </c>
      <c r="N94" s="49">
        <f>'дод 3'!O27+'дод 3'!O86</f>
        <v>0</v>
      </c>
      <c r="O94" s="49">
        <f>'дод 3'!P27+'дод 3'!P86</f>
        <v>3780000</v>
      </c>
    </row>
    <row r="95" spans="1:15" ht="69.75" customHeight="1" x14ac:dyDescent="0.25">
      <c r="A95" s="37" t="s">
        <v>111</v>
      </c>
      <c r="B95" s="37">
        <v>1010</v>
      </c>
      <c r="C95" s="3" t="s">
        <v>293</v>
      </c>
      <c r="D95" s="49">
        <f>'дод 3'!E144</f>
        <v>2500000</v>
      </c>
      <c r="E95" s="49">
        <f>'дод 3'!F144</f>
        <v>2500000</v>
      </c>
      <c r="F95" s="49">
        <f>'дод 3'!G144</f>
        <v>0</v>
      </c>
      <c r="G95" s="49">
        <f>'дод 3'!H144</f>
        <v>0</v>
      </c>
      <c r="H95" s="49">
        <f>'дод 3'!I144</f>
        <v>0</v>
      </c>
      <c r="I95" s="49">
        <f>'дод 3'!J144</f>
        <v>0</v>
      </c>
      <c r="J95" s="49">
        <f>'дод 3'!K144</f>
        <v>0</v>
      </c>
      <c r="K95" s="49">
        <f>'дод 3'!L144</f>
        <v>0</v>
      </c>
      <c r="L95" s="49">
        <f>'дод 3'!M144</f>
        <v>0</v>
      </c>
      <c r="M95" s="49">
        <f>'дод 3'!N144</f>
        <v>0</v>
      </c>
      <c r="N95" s="49">
        <f>'дод 3'!O144</f>
        <v>0</v>
      </c>
      <c r="O95" s="49">
        <f>'дод 3'!P144</f>
        <v>2500000</v>
      </c>
    </row>
    <row r="96" spans="1:15" s="54" customFormat="1" ht="64.5" customHeight="1" x14ac:dyDescent="0.25">
      <c r="A96" s="37" t="s">
        <v>323</v>
      </c>
      <c r="B96" s="37">
        <v>1010</v>
      </c>
      <c r="C96" s="3" t="s">
        <v>414</v>
      </c>
      <c r="D96" s="49">
        <f>'дод 3'!E145</f>
        <v>198209</v>
      </c>
      <c r="E96" s="49">
        <f>'дод 3'!F145</f>
        <v>198209</v>
      </c>
      <c r="F96" s="49">
        <f>'дод 3'!G145</f>
        <v>0</v>
      </c>
      <c r="G96" s="49">
        <f>'дод 3'!H145</f>
        <v>0</v>
      </c>
      <c r="H96" s="49">
        <f>'дод 3'!I145</f>
        <v>0</v>
      </c>
      <c r="I96" s="49">
        <f>'дод 3'!J145</f>
        <v>0</v>
      </c>
      <c r="J96" s="49">
        <f>'дод 3'!K145</f>
        <v>0</v>
      </c>
      <c r="K96" s="49">
        <f>'дод 3'!L145</f>
        <v>0</v>
      </c>
      <c r="L96" s="49">
        <f>'дод 3'!M145</f>
        <v>0</v>
      </c>
      <c r="M96" s="49">
        <f>'дод 3'!N145</f>
        <v>0</v>
      </c>
      <c r="N96" s="49">
        <f>'дод 3'!O145</f>
        <v>0</v>
      </c>
      <c r="O96" s="49">
        <f>'дод 3'!P145</f>
        <v>198209</v>
      </c>
    </row>
    <row r="97" spans="1:15" s="54" customFormat="1" x14ac:dyDescent="0.25">
      <c r="A97" s="83"/>
      <c r="B97" s="83"/>
      <c r="C97" s="84" t="s">
        <v>402</v>
      </c>
      <c r="D97" s="85">
        <f>'дод 3'!E146</f>
        <v>198209</v>
      </c>
      <c r="E97" s="85">
        <f>'дод 3'!F146</f>
        <v>198209</v>
      </c>
      <c r="F97" s="85">
        <f>'дод 3'!G146</f>
        <v>0</v>
      </c>
      <c r="G97" s="85">
        <f>'дод 3'!H146</f>
        <v>0</v>
      </c>
      <c r="H97" s="85">
        <f>'дод 3'!I146</f>
        <v>0</v>
      </c>
      <c r="I97" s="85">
        <f>'дод 3'!J146</f>
        <v>0</v>
      </c>
      <c r="J97" s="85">
        <f>'дод 3'!K146</f>
        <v>0</v>
      </c>
      <c r="K97" s="85">
        <f>'дод 3'!L146</f>
        <v>0</v>
      </c>
      <c r="L97" s="85">
        <f>'дод 3'!M146</f>
        <v>0</v>
      </c>
      <c r="M97" s="85">
        <f>'дод 3'!N146</f>
        <v>0</v>
      </c>
      <c r="N97" s="85">
        <f>'дод 3'!O146</f>
        <v>0</v>
      </c>
      <c r="O97" s="85">
        <f>'дод 3'!P146</f>
        <v>198209</v>
      </c>
    </row>
    <row r="98" spans="1:15" s="54" customFormat="1" ht="36" customHeight="1" x14ac:dyDescent="0.25">
      <c r="A98" s="37" t="s">
        <v>324</v>
      </c>
      <c r="B98" s="37">
        <v>1010</v>
      </c>
      <c r="C98" s="3" t="s">
        <v>415</v>
      </c>
      <c r="D98" s="49">
        <f>'дод 3'!E147</f>
        <v>90</v>
      </c>
      <c r="E98" s="49">
        <f>'дод 3'!F147</f>
        <v>90</v>
      </c>
      <c r="F98" s="49">
        <f>'дод 3'!G147</f>
        <v>0</v>
      </c>
      <c r="G98" s="49">
        <f>'дод 3'!H147</f>
        <v>0</v>
      </c>
      <c r="H98" s="49">
        <f>'дод 3'!I147</f>
        <v>0</v>
      </c>
      <c r="I98" s="49">
        <f>'дод 3'!J147</f>
        <v>0</v>
      </c>
      <c r="J98" s="49">
        <f>'дод 3'!K147</f>
        <v>0</v>
      </c>
      <c r="K98" s="49">
        <f>'дод 3'!L147</f>
        <v>0</v>
      </c>
      <c r="L98" s="49">
        <f>'дод 3'!M147</f>
        <v>0</v>
      </c>
      <c r="M98" s="49">
        <f>'дод 3'!N147</f>
        <v>0</v>
      </c>
      <c r="N98" s="49">
        <f>'дод 3'!O147</f>
        <v>0</v>
      </c>
      <c r="O98" s="49">
        <f>'дод 3'!P147</f>
        <v>90</v>
      </c>
    </row>
    <row r="99" spans="1:15" s="54" customFormat="1" x14ac:dyDescent="0.25">
      <c r="A99" s="83"/>
      <c r="B99" s="83"/>
      <c r="C99" s="84" t="s">
        <v>402</v>
      </c>
      <c r="D99" s="85">
        <f>'дод 3'!E148</f>
        <v>90</v>
      </c>
      <c r="E99" s="85">
        <f>'дод 3'!F148</f>
        <v>90</v>
      </c>
      <c r="F99" s="85">
        <f>'дод 3'!G148</f>
        <v>0</v>
      </c>
      <c r="G99" s="85">
        <f>'дод 3'!H148</f>
        <v>0</v>
      </c>
      <c r="H99" s="85">
        <f>'дод 3'!I148</f>
        <v>0</v>
      </c>
      <c r="I99" s="85">
        <f>'дод 3'!J148</f>
        <v>0</v>
      </c>
      <c r="J99" s="85">
        <f>'дод 3'!K148</f>
        <v>0</v>
      </c>
      <c r="K99" s="85">
        <f>'дод 3'!L148</f>
        <v>0</v>
      </c>
      <c r="L99" s="85">
        <f>'дод 3'!M148</f>
        <v>0</v>
      </c>
      <c r="M99" s="85">
        <f>'дод 3'!N148</f>
        <v>0</v>
      </c>
      <c r="N99" s="85">
        <f>'дод 3'!O148</f>
        <v>0</v>
      </c>
      <c r="O99" s="85">
        <f>'дод 3'!P148</f>
        <v>90</v>
      </c>
    </row>
    <row r="100" spans="1:15" ht="66" customHeight="1" x14ac:dyDescent="0.25">
      <c r="A100" s="37" t="s">
        <v>106</v>
      </c>
      <c r="B100" s="37" t="s">
        <v>54</v>
      </c>
      <c r="C100" s="3" t="s">
        <v>349</v>
      </c>
      <c r="D100" s="49">
        <f>'дод 3'!E149</f>
        <v>2213520</v>
      </c>
      <c r="E100" s="49">
        <f>'дод 3'!F149</f>
        <v>2213520</v>
      </c>
      <c r="F100" s="49">
        <f>'дод 3'!G149</f>
        <v>0</v>
      </c>
      <c r="G100" s="49">
        <f>'дод 3'!H149</f>
        <v>0</v>
      </c>
      <c r="H100" s="49">
        <f>'дод 3'!I149</f>
        <v>0</v>
      </c>
      <c r="I100" s="49">
        <f>'дод 3'!J149</f>
        <v>0</v>
      </c>
      <c r="J100" s="49">
        <f>'дод 3'!K149</f>
        <v>0</v>
      </c>
      <c r="K100" s="49">
        <f>'дод 3'!L149</f>
        <v>0</v>
      </c>
      <c r="L100" s="49">
        <f>'дод 3'!M149</f>
        <v>0</v>
      </c>
      <c r="M100" s="49">
        <f>'дод 3'!N149</f>
        <v>0</v>
      </c>
      <c r="N100" s="49">
        <f>'дод 3'!O149</f>
        <v>0</v>
      </c>
      <c r="O100" s="49">
        <f>'дод 3'!P149</f>
        <v>2213520</v>
      </c>
    </row>
    <row r="101" spans="1:15" s="54" customFormat="1" ht="23.25" customHeight="1" x14ac:dyDescent="0.25">
      <c r="A101" s="37" t="s">
        <v>294</v>
      </c>
      <c r="B101" s="37" t="s">
        <v>53</v>
      </c>
      <c r="C101" s="3" t="s">
        <v>18</v>
      </c>
      <c r="D101" s="49">
        <f>'дод 3'!E150</f>
        <v>2089960</v>
      </c>
      <c r="E101" s="49">
        <f>'дод 3'!F150</f>
        <v>2089960</v>
      </c>
      <c r="F101" s="49">
        <f>'дод 3'!G150</f>
        <v>0</v>
      </c>
      <c r="G101" s="49">
        <f>'дод 3'!H150</f>
        <v>0</v>
      </c>
      <c r="H101" s="49">
        <f>'дод 3'!I150</f>
        <v>0</v>
      </c>
      <c r="I101" s="49">
        <f>'дод 3'!J150</f>
        <v>0</v>
      </c>
      <c r="J101" s="49">
        <f>'дод 3'!K150</f>
        <v>0</v>
      </c>
      <c r="K101" s="49">
        <f>'дод 3'!L150</f>
        <v>0</v>
      </c>
      <c r="L101" s="49">
        <f>'дод 3'!M150</f>
        <v>0</v>
      </c>
      <c r="M101" s="49">
        <f>'дод 3'!N150</f>
        <v>0</v>
      </c>
      <c r="N101" s="49">
        <f>'дод 3'!O150</f>
        <v>0</v>
      </c>
      <c r="O101" s="49">
        <f>'дод 3'!P150</f>
        <v>2089960</v>
      </c>
    </row>
    <row r="102" spans="1:15" s="54" customFormat="1" ht="51" customHeight="1" x14ac:dyDescent="0.25">
      <c r="A102" s="37" t="s">
        <v>295</v>
      </c>
      <c r="B102" s="37" t="s">
        <v>53</v>
      </c>
      <c r="C102" s="61" t="s">
        <v>526</v>
      </c>
      <c r="D102" s="49">
        <f>'дод 3'!E151</f>
        <v>2250688</v>
      </c>
      <c r="E102" s="49">
        <f>'дод 3'!F151</f>
        <v>2250688</v>
      </c>
      <c r="F102" s="49">
        <f>'дод 3'!G151</f>
        <v>0</v>
      </c>
      <c r="G102" s="49">
        <f>'дод 3'!H151</f>
        <v>0</v>
      </c>
      <c r="H102" s="49">
        <f>'дод 3'!I151</f>
        <v>0</v>
      </c>
      <c r="I102" s="49">
        <f>'дод 3'!J151</f>
        <v>0</v>
      </c>
      <c r="J102" s="49">
        <f>'дод 3'!K151</f>
        <v>0</v>
      </c>
      <c r="K102" s="49">
        <f>'дод 3'!L151</f>
        <v>0</v>
      </c>
      <c r="L102" s="49">
        <f>'дод 3'!M151</f>
        <v>0</v>
      </c>
      <c r="M102" s="49">
        <f>'дод 3'!N151</f>
        <v>0</v>
      </c>
      <c r="N102" s="49">
        <f>'дод 3'!O151</f>
        <v>0</v>
      </c>
      <c r="O102" s="49">
        <f>'дод 3'!P151</f>
        <v>2250688</v>
      </c>
    </row>
    <row r="103" spans="1:15" ht="36.75" customHeight="1" x14ac:dyDescent="0.25">
      <c r="A103" s="37" t="s">
        <v>107</v>
      </c>
      <c r="B103" s="37" t="s">
        <v>57</v>
      </c>
      <c r="C103" s="3" t="s">
        <v>350</v>
      </c>
      <c r="D103" s="49">
        <f>'дод 3'!E152</f>
        <v>92000</v>
      </c>
      <c r="E103" s="49">
        <f>'дод 3'!F152</f>
        <v>92000</v>
      </c>
      <c r="F103" s="49">
        <f>'дод 3'!G152</f>
        <v>0</v>
      </c>
      <c r="G103" s="49">
        <f>'дод 3'!H152</f>
        <v>0</v>
      </c>
      <c r="H103" s="49">
        <f>'дод 3'!I152</f>
        <v>0</v>
      </c>
      <c r="I103" s="49">
        <f>'дод 3'!J152</f>
        <v>0</v>
      </c>
      <c r="J103" s="49">
        <f>'дод 3'!K152</f>
        <v>0</v>
      </c>
      <c r="K103" s="49">
        <f>'дод 3'!L152</f>
        <v>0</v>
      </c>
      <c r="L103" s="49">
        <f>'дод 3'!M152</f>
        <v>0</v>
      </c>
      <c r="M103" s="49">
        <f>'дод 3'!N152</f>
        <v>0</v>
      </c>
      <c r="N103" s="49">
        <f>'дод 3'!O152</f>
        <v>0</v>
      </c>
      <c r="O103" s="49">
        <f>'дод 3'!P152</f>
        <v>92000</v>
      </c>
    </row>
    <row r="104" spans="1:15" ht="20.25" customHeight="1" x14ac:dyDescent="0.25">
      <c r="A104" s="37" t="s">
        <v>296</v>
      </c>
      <c r="B104" s="37" t="s">
        <v>108</v>
      </c>
      <c r="C104" s="3" t="s">
        <v>38</v>
      </c>
      <c r="D104" s="49">
        <f>'дод 3'!E153+'дод 3'!E189</f>
        <v>250000</v>
      </c>
      <c r="E104" s="49">
        <f>'дод 3'!F153+'дод 3'!F189</f>
        <v>250000</v>
      </c>
      <c r="F104" s="49">
        <f>'дод 3'!G153+'дод 3'!G189</f>
        <v>40900</v>
      </c>
      <c r="G104" s="49">
        <f>'дод 3'!H153+'дод 3'!H189</f>
        <v>0</v>
      </c>
      <c r="H104" s="49">
        <f>'дод 3'!I153+'дод 3'!I189</f>
        <v>0</v>
      </c>
      <c r="I104" s="49">
        <f>'дод 3'!J153+'дод 3'!J189</f>
        <v>0</v>
      </c>
      <c r="J104" s="49">
        <f>'дод 3'!K153+'дод 3'!K189</f>
        <v>0</v>
      </c>
      <c r="K104" s="49">
        <f>'дод 3'!L153+'дод 3'!L189</f>
        <v>0</v>
      </c>
      <c r="L104" s="49">
        <f>'дод 3'!M153+'дод 3'!M189</f>
        <v>0</v>
      </c>
      <c r="M104" s="49">
        <f>'дод 3'!N153+'дод 3'!N189</f>
        <v>0</v>
      </c>
      <c r="N104" s="49">
        <f>'дод 3'!O153+'дод 3'!O189</f>
        <v>0</v>
      </c>
      <c r="O104" s="49">
        <f>'дод 3'!P153+'дод 3'!P189</f>
        <v>250000</v>
      </c>
    </row>
    <row r="105" spans="1:15" ht="236.25" hidden="1" customHeight="1" x14ac:dyDescent="0.25">
      <c r="A105" s="37">
        <v>3221</v>
      </c>
      <c r="B105" s="59" t="s">
        <v>54</v>
      </c>
      <c r="C105" s="36" t="s">
        <v>453</v>
      </c>
      <c r="D105" s="49">
        <f>'дод 3'!E154</f>
        <v>0</v>
      </c>
      <c r="E105" s="49">
        <f>'дод 3'!F154</f>
        <v>0</v>
      </c>
      <c r="F105" s="49">
        <f>'дод 3'!G154</f>
        <v>0</v>
      </c>
      <c r="G105" s="49">
        <f>'дод 3'!H154</f>
        <v>0</v>
      </c>
      <c r="H105" s="49">
        <f>'дод 3'!I154</f>
        <v>0</v>
      </c>
      <c r="I105" s="49">
        <f>'дод 3'!J154</f>
        <v>0</v>
      </c>
      <c r="J105" s="49">
        <f>'дод 3'!K154</f>
        <v>0</v>
      </c>
      <c r="K105" s="49">
        <f>'дод 3'!L154</f>
        <v>0</v>
      </c>
      <c r="L105" s="49">
        <f>'дод 3'!M154</f>
        <v>0</v>
      </c>
      <c r="M105" s="49">
        <f>'дод 3'!N154</f>
        <v>0</v>
      </c>
      <c r="N105" s="49">
        <f>'дод 3'!O154</f>
        <v>0</v>
      </c>
      <c r="O105" s="49">
        <f>'дод 3'!P154</f>
        <v>0</v>
      </c>
    </row>
    <row r="106" spans="1:15" s="54" customFormat="1" ht="283.5" hidden="1" customHeight="1" x14ac:dyDescent="0.25">
      <c r="A106" s="83"/>
      <c r="B106" s="99"/>
      <c r="C106" s="92" t="s">
        <v>456</v>
      </c>
      <c r="D106" s="85">
        <f>'дод 3'!E155</f>
        <v>0</v>
      </c>
      <c r="E106" s="85">
        <f>'дод 3'!F155</f>
        <v>0</v>
      </c>
      <c r="F106" s="85">
        <f>'дод 3'!G155</f>
        <v>0</v>
      </c>
      <c r="G106" s="85">
        <f>'дод 3'!H155</f>
        <v>0</v>
      </c>
      <c r="H106" s="85">
        <f>'дод 3'!I155</f>
        <v>0</v>
      </c>
      <c r="I106" s="85">
        <f>'дод 3'!J155</f>
        <v>0</v>
      </c>
      <c r="J106" s="85">
        <f>'дод 3'!K155</f>
        <v>0</v>
      </c>
      <c r="K106" s="85">
        <f>'дод 3'!L155</f>
        <v>0</v>
      </c>
      <c r="L106" s="85">
        <f>'дод 3'!M155</f>
        <v>0</v>
      </c>
      <c r="M106" s="85">
        <f>'дод 3'!N155</f>
        <v>0</v>
      </c>
      <c r="N106" s="85">
        <f>'дод 3'!O155</f>
        <v>0</v>
      </c>
      <c r="O106" s="85">
        <f>'дод 3'!P155</f>
        <v>0</v>
      </c>
    </row>
    <row r="107" spans="1:15" ht="189" hidden="1" customHeight="1" x14ac:dyDescent="0.25">
      <c r="A107" s="37">
        <v>3223</v>
      </c>
      <c r="B107" s="59" t="s">
        <v>54</v>
      </c>
      <c r="C107" s="36" t="s">
        <v>454</v>
      </c>
      <c r="D107" s="49">
        <f>'дод 3'!E156</f>
        <v>0</v>
      </c>
      <c r="E107" s="49">
        <f>'дод 3'!F156</f>
        <v>0</v>
      </c>
      <c r="F107" s="49">
        <f>'дод 3'!G156</f>
        <v>0</v>
      </c>
      <c r="G107" s="49">
        <f>'дод 3'!H156</f>
        <v>0</v>
      </c>
      <c r="H107" s="49">
        <f>'дод 3'!I156</f>
        <v>0</v>
      </c>
      <c r="I107" s="49">
        <f>'дод 3'!J156</f>
        <v>0</v>
      </c>
      <c r="J107" s="49">
        <f>'дод 3'!K156</f>
        <v>0</v>
      </c>
      <c r="K107" s="49">
        <f>'дод 3'!L156</f>
        <v>0</v>
      </c>
      <c r="L107" s="49">
        <f>'дод 3'!M156</f>
        <v>0</v>
      </c>
      <c r="M107" s="49">
        <f>'дод 3'!N156</f>
        <v>0</v>
      </c>
      <c r="N107" s="49">
        <f>'дод 3'!O156</f>
        <v>0</v>
      </c>
      <c r="O107" s="49">
        <f>'дод 3'!P156</f>
        <v>0</v>
      </c>
    </row>
    <row r="108" spans="1:15" s="54" customFormat="1" ht="236.25" hidden="1" customHeight="1" x14ac:dyDescent="0.25">
      <c r="A108" s="83"/>
      <c r="B108" s="99"/>
      <c r="C108" s="92" t="s">
        <v>455</v>
      </c>
      <c r="D108" s="85">
        <f>'дод 3'!E157</f>
        <v>0</v>
      </c>
      <c r="E108" s="85">
        <f>'дод 3'!F157</f>
        <v>0</v>
      </c>
      <c r="F108" s="85">
        <f>'дод 3'!G157</f>
        <v>0</v>
      </c>
      <c r="G108" s="85">
        <f>'дод 3'!H157</f>
        <v>0</v>
      </c>
      <c r="H108" s="85">
        <f>'дод 3'!I157</f>
        <v>0</v>
      </c>
      <c r="I108" s="85">
        <f>'дод 3'!J157</f>
        <v>0</v>
      </c>
      <c r="J108" s="85">
        <f>'дод 3'!K157</f>
        <v>0</v>
      </c>
      <c r="K108" s="85">
        <f>'дод 3'!L157</f>
        <v>0</v>
      </c>
      <c r="L108" s="85">
        <f>'дод 3'!M157</f>
        <v>0</v>
      </c>
      <c r="M108" s="85">
        <f>'дод 3'!N157</f>
        <v>0</v>
      </c>
      <c r="N108" s="85">
        <f>'дод 3'!O157</f>
        <v>0</v>
      </c>
      <c r="O108" s="85">
        <f>'дод 3'!P157</f>
        <v>0</v>
      </c>
    </row>
    <row r="109" spans="1:15" s="54" customFormat="1" ht="32.25" customHeight="1" x14ac:dyDescent="0.25">
      <c r="A109" s="37" t="s">
        <v>297</v>
      </c>
      <c r="B109" s="37" t="s">
        <v>57</v>
      </c>
      <c r="C109" s="3" t="s">
        <v>299</v>
      </c>
      <c r="D109" s="49">
        <f>'дод 3'!E158+'дод 3'!E28</f>
        <v>8076380</v>
      </c>
      <c r="E109" s="49">
        <f>'дод 3'!F158+'дод 3'!F28</f>
        <v>8076380</v>
      </c>
      <c r="F109" s="49">
        <f>'дод 3'!G158+'дод 3'!G28</f>
        <v>5153600</v>
      </c>
      <c r="G109" s="49">
        <f>'дод 3'!H158+'дод 3'!H28</f>
        <v>429840</v>
      </c>
      <c r="H109" s="49">
        <f>'дод 3'!I158+'дод 3'!I28</f>
        <v>0</v>
      </c>
      <c r="I109" s="49">
        <f>'дод 3'!J158+'дод 3'!J28</f>
        <v>360000</v>
      </c>
      <c r="J109" s="49">
        <f>'дод 3'!K158+'дод 3'!K28</f>
        <v>360000</v>
      </c>
      <c r="K109" s="49">
        <f>'дод 3'!L158+'дод 3'!L28</f>
        <v>0</v>
      </c>
      <c r="L109" s="49">
        <f>'дод 3'!M158+'дод 3'!M28</f>
        <v>0</v>
      </c>
      <c r="M109" s="49">
        <f>'дод 3'!N158+'дод 3'!N28</f>
        <v>0</v>
      </c>
      <c r="N109" s="49">
        <f>'дод 3'!O158+'дод 3'!O28</f>
        <v>360000</v>
      </c>
      <c r="O109" s="49">
        <f>'дод 3'!P158+'дод 3'!P28</f>
        <v>8436380</v>
      </c>
    </row>
    <row r="110" spans="1:15" s="54" customFormat="1" ht="31.5" customHeight="1" x14ac:dyDescent="0.25">
      <c r="A110" s="37" t="s">
        <v>298</v>
      </c>
      <c r="B110" s="37" t="s">
        <v>57</v>
      </c>
      <c r="C110" s="3" t="s">
        <v>539</v>
      </c>
      <c r="D110" s="49">
        <f>'дод 3'!E29+'дод 3'!E87+'дод 3'!E159</f>
        <v>33881570</v>
      </c>
      <c r="E110" s="49">
        <f>'дод 3'!F29+'дод 3'!F87+'дод 3'!F159</f>
        <v>33881570</v>
      </c>
      <c r="F110" s="49">
        <f>'дод 3'!G29+'дод 3'!G87+'дод 3'!G159</f>
        <v>0</v>
      </c>
      <c r="G110" s="49">
        <f>'дод 3'!H29+'дод 3'!H87+'дод 3'!H159</f>
        <v>0</v>
      </c>
      <c r="H110" s="49">
        <f>'дод 3'!I29+'дод 3'!I87+'дод 3'!I159</f>
        <v>0</v>
      </c>
      <c r="I110" s="49">
        <f>'дод 3'!J29+'дод 3'!J87+'дод 3'!J159</f>
        <v>45000</v>
      </c>
      <c r="J110" s="49">
        <f>'дод 3'!K29+'дод 3'!K87+'дод 3'!K159</f>
        <v>45000</v>
      </c>
      <c r="K110" s="49">
        <f>'дод 3'!L29+'дод 3'!L87+'дод 3'!L159</f>
        <v>0</v>
      </c>
      <c r="L110" s="49">
        <f>'дод 3'!M29+'дод 3'!M87+'дод 3'!M159</f>
        <v>0</v>
      </c>
      <c r="M110" s="49">
        <f>'дод 3'!N29+'дод 3'!N87+'дод 3'!N159</f>
        <v>0</v>
      </c>
      <c r="N110" s="49">
        <f>'дод 3'!O29+'дод 3'!O87+'дод 3'!O159</f>
        <v>45000</v>
      </c>
      <c r="O110" s="49">
        <f>'дод 3'!P29+'дод 3'!P87+'дод 3'!P159</f>
        <v>33926570</v>
      </c>
    </row>
    <row r="111" spans="1:15" s="54" customFormat="1" x14ac:dyDescent="0.25">
      <c r="A111" s="83"/>
      <c r="B111" s="83"/>
      <c r="C111" s="84" t="s">
        <v>402</v>
      </c>
      <c r="D111" s="85">
        <f>'дод 3'!E160</f>
        <v>336000</v>
      </c>
      <c r="E111" s="85">
        <f>'дод 3'!F160</f>
        <v>336000</v>
      </c>
      <c r="F111" s="85">
        <f>'дод 3'!G160</f>
        <v>0</v>
      </c>
      <c r="G111" s="85">
        <f>'дод 3'!H160</f>
        <v>0</v>
      </c>
      <c r="H111" s="85">
        <f>'дод 3'!I160</f>
        <v>0</v>
      </c>
      <c r="I111" s="85">
        <f>'дод 3'!J160</f>
        <v>0</v>
      </c>
      <c r="J111" s="85">
        <f>'дод 3'!K160</f>
        <v>0</v>
      </c>
      <c r="K111" s="85">
        <f>'дод 3'!L160</f>
        <v>0</v>
      </c>
      <c r="L111" s="85">
        <f>'дод 3'!M160</f>
        <v>0</v>
      </c>
      <c r="M111" s="85">
        <f>'дод 3'!N160</f>
        <v>0</v>
      </c>
      <c r="N111" s="85">
        <f>'дод 3'!O160</f>
        <v>0</v>
      </c>
      <c r="O111" s="85">
        <f>'дод 3'!P160</f>
        <v>336000</v>
      </c>
    </row>
    <row r="112" spans="1:15" s="52" customFormat="1" ht="19.5" customHeight="1" x14ac:dyDescent="0.25">
      <c r="A112" s="38" t="s">
        <v>72</v>
      </c>
      <c r="B112" s="41"/>
      <c r="C112" s="2" t="s">
        <v>73</v>
      </c>
      <c r="D112" s="48">
        <f t="shared" ref="D112:O112" si="17">D113+D114+D115+D116</f>
        <v>35488481</v>
      </c>
      <c r="E112" s="48">
        <f t="shared" si="17"/>
        <v>35488481</v>
      </c>
      <c r="F112" s="48">
        <f t="shared" si="17"/>
        <v>24290500</v>
      </c>
      <c r="G112" s="48">
        <f t="shared" si="17"/>
        <v>1809300</v>
      </c>
      <c r="H112" s="48">
        <f t="shared" si="17"/>
        <v>0</v>
      </c>
      <c r="I112" s="48">
        <f t="shared" si="17"/>
        <v>454000</v>
      </c>
      <c r="J112" s="48">
        <f t="shared" si="17"/>
        <v>423000</v>
      </c>
      <c r="K112" s="48">
        <f t="shared" si="17"/>
        <v>31000</v>
      </c>
      <c r="L112" s="48">
        <f t="shared" si="17"/>
        <v>12100</v>
      </c>
      <c r="M112" s="48">
        <f t="shared" si="17"/>
        <v>3300</v>
      </c>
      <c r="N112" s="48">
        <f t="shared" si="17"/>
        <v>423000</v>
      </c>
      <c r="O112" s="48">
        <f t="shared" si="17"/>
        <v>35942481</v>
      </c>
    </row>
    <row r="113" spans="1:15" ht="22.5" customHeight="1" x14ac:dyDescent="0.25">
      <c r="A113" s="37" t="s">
        <v>74</v>
      </c>
      <c r="B113" s="37" t="s">
        <v>75</v>
      </c>
      <c r="C113" s="3" t="s">
        <v>15</v>
      </c>
      <c r="D113" s="49">
        <f>'дод 3'!E175</f>
        <v>22627900</v>
      </c>
      <c r="E113" s="49">
        <f>'дод 3'!F175</f>
        <v>22627900</v>
      </c>
      <c r="F113" s="49">
        <f>'дод 3'!G175</f>
        <v>16852700</v>
      </c>
      <c r="G113" s="49">
        <f>'дод 3'!H175</f>
        <v>1133500</v>
      </c>
      <c r="H113" s="49">
        <f>'дод 3'!I175</f>
        <v>0</v>
      </c>
      <c r="I113" s="49">
        <f>'дод 3'!J175</f>
        <v>220000</v>
      </c>
      <c r="J113" s="49">
        <f>'дод 3'!K175</f>
        <v>195000</v>
      </c>
      <c r="K113" s="49">
        <f>'дод 3'!L175</f>
        <v>25000</v>
      </c>
      <c r="L113" s="49">
        <f>'дод 3'!M175</f>
        <v>12100</v>
      </c>
      <c r="M113" s="49">
        <f>'дод 3'!N175</f>
        <v>0</v>
      </c>
      <c r="N113" s="49">
        <f>'дод 3'!O175</f>
        <v>195000</v>
      </c>
      <c r="O113" s="49">
        <f>'дод 3'!P175</f>
        <v>22847900</v>
      </c>
    </row>
    <row r="114" spans="1:15" ht="33.75" customHeight="1" x14ac:dyDescent="0.25">
      <c r="A114" s="37" t="s">
        <v>326</v>
      </c>
      <c r="B114" s="37" t="s">
        <v>327</v>
      </c>
      <c r="C114" s="3" t="s">
        <v>328</v>
      </c>
      <c r="D114" s="49">
        <f>'дод 3'!E30+'дод 3'!E176</f>
        <v>6490900</v>
      </c>
      <c r="E114" s="49">
        <f>'дод 3'!F30+'дод 3'!F176</f>
        <v>6490900</v>
      </c>
      <c r="F114" s="49">
        <f>'дод 3'!G30+'дод 3'!G176</f>
        <v>4057800</v>
      </c>
      <c r="G114" s="49">
        <f>'дод 3'!H30+'дод 3'!H176</f>
        <v>568400</v>
      </c>
      <c r="H114" s="49">
        <f>'дод 3'!I30+'дод 3'!I176</f>
        <v>0</v>
      </c>
      <c r="I114" s="49">
        <f>'дод 3'!J30+'дод 3'!J176</f>
        <v>146000</v>
      </c>
      <c r="J114" s="49">
        <f>'дод 3'!K30+'дод 3'!K176</f>
        <v>140000</v>
      </c>
      <c r="K114" s="49">
        <f>'дод 3'!L30+'дод 3'!L176</f>
        <v>6000</v>
      </c>
      <c r="L114" s="49">
        <f>'дод 3'!M30+'дод 3'!M176</f>
        <v>0</v>
      </c>
      <c r="M114" s="49">
        <f>'дод 3'!N30+'дод 3'!N176</f>
        <v>3300</v>
      </c>
      <c r="N114" s="49">
        <f>'дод 3'!O30+'дод 3'!O176</f>
        <v>140000</v>
      </c>
      <c r="O114" s="49">
        <f>'дод 3'!P30+'дод 3'!P176</f>
        <v>6636900</v>
      </c>
    </row>
    <row r="115" spans="1:15" s="54" customFormat="1" ht="39.75" customHeight="1" x14ac:dyDescent="0.25">
      <c r="A115" s="37" t="s">
        <v>300</v>
      </c>
      <c r="B115" s="37" t="s">
        <v>76</v>
      </c>
      <c r="C115" s="3" t="s">
        <v>351</v>
      </c>
      <c r="D115" s="49">
        <f>'дод 3'!E31+'дод 3'!E177</f>
        <v>4914600</v>
      </c>
      <c r="E115" s="49">
        <f>'дод 3'!F31+'дод 3'!F177</f>
        <v>4914600</v>
      </c>
      <c r="F115" s="49">
        <f>'дод 3'!G31+'дод 3'!G177</f>
        <v>3380000</v>
      </c>
      <c r="G115" s="49">
        <f>'дод 3'!H31+'дод 3'!H177</f>
        <v>107400</v>
      </c>
      <c r="H115" s="49">
        <f>'дод 3'!I31+'дод 3'!I177</f>
        <v>0</v>
      </c>
      <c r="I115" s="49">
        <f>'дод 3'!J31+'дод 3'!J177</f>
        <v>88000</v>
      </c>
      <c r="J115" s="49">
        <f>'дод 3'!K31+'дод 3'!K177</f>
        <v>88000</v>
      </c>
      <c r="K115" s="49">
        <f>'дод 3'!L31+'дод 3'!L177</f>
        <v>0</v>
      </c>
      <c r="L115" s="49">
        <f>'дод 3'!M31+'дод 3'!M177</f>
        <v>0</v>
      </c>
      <c r="M115" s="49">
        <f>'дод 3'!N31+'дод 3'!N177</f>
        <v>0</v>
      </c>
      <c r="N115" s="49">
        <f>'дод 3'!O31+'дод 3'!O177</f>
        <v>88000</v>
      </c>
      <c r="O115" s="49">
        <f>'дод 3'!P31+'дод 3'!P177</f>
        <v>5002600</v>
      </c>
    </row>
    <row r="116" spans="1:15" s="54" customFormat="1" ht="22.5" customHeight="1" x14ac:dyDescent="0.25">
      <c r="A116" s="37" t="s">
        <v>301</v>
      </c>
      <c r="B116" s="37" t="s">
        <v>76</v>
      </c>
      <c r="C116" s="3" t="s">
        <v>302</v>
      </c>
      <c r="D116" s="49">
        <f>'дод 3'!E32+'дод 3'!E178</f>
        <v>1455081</v>
      </c>
      <c r="E116" s="49">
        <f>'дод 3'!F32+'дод 3'!F178</f>
        <v>1455081</v>
      </c>
      <c r="F116" s="49">
        <f>'дод 3'!G32+'дод 3'!G178</f>
        <v>0</v>
      </c>
      <c r="G116" s="49">
        <f>'дод 3'!H32+'дод 3'!H178</f>
        <v>0</v>
      </c>
      <c r="H116" s="49">
        <f>'дод 3'!I32+'дод 3'!I178</f>
        <v>0</v>
      </c>
      <c r="I116" s="49">
        <f>'дод 3'!J32+'дод 3'!J178</f>
        <v>0</v>
      </c>
      <c r="J116" s="49">
        <f>'дод 3'!K32+'дод 3'!K178</f>
        <v>0</v>
      </c>
      <c r="K116" s="49">
        <f>'дод 3'!L32+'дод 3'!L178</f>
        <v>0</v>
      </c>
      <c r="L116" s="49">
        <f>'дод 3'!M32+'дод 3'!M178</f>
        <v>0</v>
      </c>
      <c r="M116" s="49">
        <f>'дод 3'!N32+'дод 3'!N178</f>
        <v>0</v>
      </c>
      <c r="N116" s="49">
        <f>'дод 3'!O32+'дод 3'!O178</f>
        <v>0</v>
      </c>
      <c r="O116" s="49">
        <f>'дод 3'!P32+'дод 3'!P178</f>
        <v>1455081</v>
      </c>
    </row>
    <row r="117" spans="1:15" s="52" customFormat="1" ht="21.75" customHeight="1" x14ac:dyDescent="0.25">
      <c r="A117" s="38" t="s">
        <v>79</v>
      </c>
      <c r="B117" s="41"/>
      <c r="C117" s="2" t="s">
        <v>80</v>
      </c>
      <c r="D117" s="48">
        <f t="shared" ref="D117:O117" si="18">D118+D119+D120+D121+D122+D123</f>
        <v>55754000</v>
      </c>
      <c r="E117" s="48">
        <f t="shared" si="18"/>
        <v>55754000</v>
      </c>
      <c r="F117" s="48">
        <f t="shared" si="18"/>
        <v>22029200</v>
      </c>
      <c r="G117" s="48">
        <f t="shared" si="18"/>
        <v>1114800</v>
      </c>
      <c r="H117" s="48">
        <f t="shared" si="18"/>
        <v>0</v>
      </c>
      <c r="I117" s="48">
        <f t="shared" si="18"/>
        <v>1957994</v>
      </c>
      <c r="J117" s="48">
        <f t="shared" si="18"/>
        <v>1745000</v>
      </c>
      <c r="K117" s="48">
        <f t="shared" si="18"/>
        <v>212994</v>
      </c>
      <c r="L117" s="48">
        <f t="shared" si="18"/>
        <v>119291</v>
      </c>
      <c r="M117" s="48">
        <f t="shared" si="18"/>
        <v>50432</v>
      </c>
      <c r="N117" s="48">
        <f t="shared" si="18"/>
        <v>1745000</v>
      </c>
      <c r="O117" s="48">
        <f t="shared" si="18"/>
        <v>57711994</v>
      </c>
    </row>
    <row r="118" spans="1:15" s="54" customFormat="1" ht="37.5" customHeight="1" x14ac:dyDescent="0.25">
      <c r="A118" s="37" t="s">
        <v>81</v>
      </c>
      <c r="B118" s="37" t="s">
        <v>82</v>
      </c>
      <c r="C118" s="3" t="s">
        <v>21</v>
      </c>
      <c r="D118" s="49">
        <f>'дод 3'!E33</f>
        <v>600000</v>
      </c>
      <c r="E118" s="49">
        <f>'дод 3'!F33</f>
        <v>600000</v>
      </c>
      <c r="F118" s="49">
        <f>'дод 3'!G33</f>
        <v>0</v>
      </c>
      <c r="G118" s="49">
        <f>'дод 3'!H33</f>
        <v>0</v>
      </c>
      <c r="H118" s="49">
        <f>'дод 3'!I33</f>
        <v>0</v>
      </c>
      <c r="I118" s="49">
        <f>'дод 3'!J33</f>
        <v>0</v>
      </c>
      <c r="J118" s="49">
        <f>'дод 3'!K33</f>
        <v>0</v>
      </c>
      <c r="K118" s="49">
        <f>'дод 3'!L33</f>
        <v>0</v>
      </c>
      <c r="L118" s="49">
        <f>'дод 3'!M33</f>
        <v>0</v>
      </c>
      <c r="M118" s="49">
        <f>'дод 3'!N33</f>
        <v>0</v>
      </c>
      <c r="N118" s="49">
        <f>'дод 3'!O33</f>
        <v>0</v>
      </c>
      <c r="O118" s="49">
        <f>'дод 3'!P33</f>
        <v>600000</v>
      </c>
    </row>
    <row r="119" spans="1:15" s="54" customFormat="1" ht="34.5" customHeight="1" x14ac:dyDescent="0.25">
      <c r="A119" s="37" t="s">
        <v>83</v>
      </c>
      <c r="B119" s="37" t="s">
        <v>82</v>
      </c>
      <c r="C119" s="3" t="s">
        <v>16</v>
      </c>
      <c r="D119" s="49">
        <f>'дод 3'!E34</f>
        <v>600000</v>
      </c>
      <c r="E119" s="49">
        <f>'дод 3'!F34</f>
        <v>600000</v>
      </c>
      <c r="F119" s="49">
        <f>'дод 3'!G34</f>
        <v>0</v>
      </c>
      <c r="G119" s="49">
        <f>'дод 3'!H34</f>
        <v>0</v>
      </c>
      <c r="H119" s="49">
        <f>'дод 3'!I34</f>
        <v>0</v>
      </c>
      <c r="I119" s="49">
        <f>'дод 3'!J34</f>
        <v>0</v>
      </c>
      <c r="J119" s="49">
        <f>'дод 3'!K34</f>
        <v>0</v>
      </c>
      <c r="K119" s="49">
        <f>'дод 3'!L34</f>
        <v>0</v>
      </c>
      <c r="L119" s="49">
        <f>'дод 3'!M34</f>
        <v>0</v>
      </c>
      <c r="M119" s="49">
        <f>'дод 3'!N34</f>
        <v>0</v>
      </c>
      <c r="N119" s="49">
        <f>'дод 3'!O34</f>
        <v>0</v>
      </c>
      <c r="O119" s="49">
        <f>'дод 3'!P34</f>
        <v>600000</v>
      </c>
    </row>
    <row r="120" spans="1:15" s="54" customFormat="1" ht="36.75" customHeight="1" x14ac:dyDescent="0.25">
      <c r="A120" s="37" t="s">
        <v>119</v>
      </c>
      <c r="B120" s="37" t="s">
        <v>82</v>
      </c>
      <c r="C120" s="3" t="s">
        <v>22</v>
      </c>
      <c r="D120" s="49">
        <f>'дод 3'!E35+'дод 3'!E88</f>
        <v>24901800</v>
      </c>
      <c r="E120" s="49">
        <f>'дод 3'!F35+'дод 3'!F88</f>
        <v>24901800</v>
      </c>
      <c r="F120" s="49">
        <f>'дод 3'!G35+'дод 3'!G88</f>
        <v>19041800</v>
      </c>
      <c r="G120" s="49">
        <f>'дод 3'!H35+'дод 3'!H88</f>
        <v>826700</v>
      </c>
      <c r="H120" s="49">
        <f>'дод 3'!I35+'дод 3'!I88</f>
        <v>0</v>
      </c>
      <c r="I120" s="49">
        <f>'дод 3'!J35+'дод 3'!J88</f>
        <v>0</v>
      </c>
      <c r="J120" s="49">
        <f>'дод 3'!K35+'дод 3'!K88</f>
        <v>0</v>
      </c>
      <c r="K120" s="49">
        <f>'дод 3'!L35+'дод 3'!L88</f>
        <v>0</v>
      </c>
      <c r="L120" s="49">
        <f>'дод 3'!M35+'дод 3'!M88</f>
        <v>0</v>
      </c>
      <c r="M120" s="49">
        <f>'дод 3'!N35+'дод 3'!N88</f>
        <v>0</v>
      </c>
      <c r="N120" s="49">
        <f>'дод 3'!O35+'дод 3'!O88</f>
        <v>0</v>
      </c>
      <c r="O120" s="49">
        <f>'дод 3'!P35+'дод 3'!P88</f>
        <v>24901800</v>
      </c>
    </row>
    <row r="121" spans="1:15" s="54" customFormat="1" ht="31.5" customHeight="1" x14ac:dyDescent="0.25">
      <c r="A121" s="37" t="s">
        <v>120</v>
      </c>
      <c r="B121" s="37" t="s">
        <v>82</v>
      </c>
      <c r="C121" s="3" t="s">
        <v>23</v>
      </c>
      <c r="D121" s="49">
        <f>'дод 3'!E36</f>
        <v>13627800</v>
      </c>
      <c r="E121" s="49">
        <f>'дод 3'!F36</f>
        <v>13627800</v>
      </c>
      <c r="F121" s="49">
        <f>'дод 3'!G36</f>
        <v>0</v>
      </c>
      <c r="G121" s="49">
        <f>'дод 3'!H36</f>
        <v>0</v>
      </c>
      <c r="H121" s="49">
        <f>'дод 3'!I36</f>
        <v>0</v>
      </c>
      <c r="I121" s="49">
        <f>'дод 3'!J36</f>
        <v>215000</v>
      </c>
      <c r="J121" s="49">
        <f>'дод 3'!K36</f>
        <v>215000</v>
      </c>
      <c r="K121" s="49">
        <f>'дод 3'!L36</f>
        <v>0</v>
      </c>
      <c r="L121" s="49">
        <f>'дод 3'!M36</f>
        <v>0</v>
      </c>
      <c r="M121" s="49">
        <f>'дод 3'!N36</f>
        <v>0</v>
      </c>
      <c r="N121" s="49">
        <f>'дод 3'!O36</f>
        <v>215000</v>
      </c>
      <c r="O121" s="49">
        <f>'дод 3'!P36</f>
        <v>13842800</v>
      </c>
    </row>
    <row r="122" spans="1:15" s="54" customFormat="1" ht="54" customHeight="1" x14ac:dyDescent="0.25">
      <c r="A122" s="37" t="s">
        <v>115</v>
      </c>
      <c r="B122" s="37" t="s">
        <v>82</v>
      </c>
      <c r="C122" s="3" t="s">
        <v>116</v>
      </c>
      <c r="D122" s="49">
        <f>'дод 3'!E37</f>
        <v>4794100</v>
      </c>
      <c r="E122" s="49">
        <f>'дод 3'!F37</f>
        <v>4794100</v>
      </c>
      <c r="F122" s="49">
        <f>'дод 3'!G37</f>
        <v>2987400</v>
      </c>
      <c r="G122" s="49">
        <f>'дод 3'!H37</f>
        <v>288100</v>
      </c>
      <c r="H122" s="49">
        <f>'дод 3'!I37</f>
        <v>0</v>
      </c>
      <c r="I122" s="49">
        <f>'дод 3'!J37</f>
        <v>1742994</v>
      </c>
      <c r="J122" s="49">
        <f>'дод 3'!K37</f>
        <v>1530000</v>
      </c>
      <c r="K122" s="49">
        <f>'дод 3'!L37</f>
        <v>212994</v>
      </c>
      <c r="L122" s="49">
        <f>'дод 3'!M37</f>
        <v>119291</v>
      </c>
      <c r="M122" s="49">
        <f>'дод 3'!N37</f>
        <v>50432</v>
      </c>
      <c r="N122" s="49">
        <f>'дод 3'!O37</f>
        <v>1530000</v>
      </c>
      <c r="O122" s="49">
        <f>'дод 3'!P37</f>
        <v>6537094</v>
      </c>
    </row>
    <row r="123" spans="1:15" s="54" customFormat="1" ht="35.25" customHeight="1" x14ac:dyDescent="0.25">
      <c r="A123" s="37" t="s">
        <v>118</v>
      </c>
      <c r="B123" s="37" t="s">
        <v>82</v>
      </c>
      <c r="C123" s="3" t="s">
        <v>117</v>
      </c>
      <c r="D123" s="49">
        <f>'дод 3'!E38</f>
        <v>11230300</v>
      </c>
      <c r="E123" s="49">
        <f>'дод 3'!F38</f>
        <v>11230300</v>
      </c>
      <c r="F123" s="49">
        <f>'дод 3'!G38</f>
        <v>0</v>
      </c>
      <c r="G123" s="49">
        <f>'дод 3'!H38</f>
        <v>0</v>
      </c>
      <c r="H123" s="49">
        <f>'дод 3'!I38</f>
        <v>0</v>
      </c>
      <c r="I123" s="49">
        <f>'дод 3'!J38</f>
        <v>0</v>
      </c>
      <c r="J123" s="49">
        <f>'дод 3'!K38</f>
        <v>0</v>
      </c>
      <c r="K123" s="49">
        <f>'дод 3'!L38</f>
        <v>0</v>
      </c>
      <c r="L123" s="49">
        <f>'дод 3'!M38</f>
        <v>0</v>
      </c>
      <c r="M123" s="49">
        <f>'дод 3'!N38</f>
        <v>0</v>
      </c>
      <c r="N123" s="49">
        <f>'дод 3'!O38</f>
        <v>0</v>
      </c>
      <c r="O123" s="49">
        <f>'дод 3'!P38</f>
        <v>11230300</v>
      </c>
    </row>
    <row r="124" spans="1:15" s="52" customFormat="1" ht="18" customHeight="1" x14ac:dyDescent="0.25">
      <c r="A124" s="38" t="s">
        <v>67</v>
      </c>
      <c r="B124" s="41"/>
      <c r="C124" s="2" t="s">
        <v>68</v>
      </c>
      <c r="D124" s="48">
        <f>D126+D127+D128+D129+D130+D131+D134+D135</f>
        <v>299607036</v>
      </c>
      <c r="E124" s="48">
        <f t="shared" ref="E124:O124" si="19">E126+E127+E128+E129+E130+E131+E134+E135</f>
        <v>273837036</v>
      </c>
      <c r="F124" s="48">
        <f t="shared" si="19"/>
        <v>0</v>
      </c>
      <c r="G124" s="48">
        <f t="shared" si="19"/>
        <v>34529000</v>
      </c>
      <c r="H124" s="48">
        <f t="shared" si="19"/>
        <v>25770000</v>
      </c>
      <c r="I124" s="48">
        <f t="shared" si="19"/>
        <v>94247652</v>
      </c>
      <c r="J124" s="48">
        <f t="shared" si="19"/>
        <v>92306112</v>
      </c>
      <c r="K124" s="48">
        <f t="shared" si="19"/>
        <v>0</v>
      </c>
      <c r="L124" s="48">
        <f t="shared" si="19"/>
        <v>0</v>
      </c>
      <c r="M124" s="48">
        <f t="shared" si="19"/>
        <v>0</v>
      </c>
      <c r="N124" s="48">
        <f t="shared" si="19"/>
        <v>94247652</v>
      </c>
      <c r="O124" s="48">
        <f t="shared" si="19"/>
        <v>393854688</v>
      </c>
    </row>
    <row r="125" spans="1:15" s="52" customFormat="1" ht="110.25" hidden="1" customHeight="1" x14ac:dyDescent="0.25">
      <c r="A125" s="38"/>
      <c r="B125" s="41"/>
      <c r="C125" s="2" t="s">
        <v>457</v>
      </c>
      <c r="D125" s="48">
        <f>D133</f>
        <v>0</v>
      </c>
      <c r="E125" s="48">
        <f t="shared" ref="E125:O125" si="20">E133</f>
        <v>0</v>
      </c>
      <c r="F125" s="48">
        <f t="shared" si="20"/>
        <v>0</v>
      </c>
      <c r="G125" s="48">
        <f t="shared" si="20"/>
        <v>0</v>
      </c>
      <c r="H125" s="48">
        <f t="shared" si="20"/>
        <v>0</v>
      </c>
      <c r="I125" s="48">
        <f t="shared" si="20"/>
        <v>0</v>
      </c>
      <c r="J125" s="48">
        <f t="shared" si="20"/>
        <v>0</v>
      </c>
      <c r="K125" s="48">
        <f t="shared" si="20"/>
        <v>0</v>
      </c>
      <c r="L125" s="48">
        <f t="shared" si="20"/>
        <v>0</v>
      </c>
      <c r="M125" s="48">
        <f t="shared" si="20"/>
        <v>0</v>
      </c>
      <c r="N125" s="48">
        <f t="shared" si="20"/>
        <v>0</v>
      </c>
      <c r="O125" s="48">
        <f t="shared" si="20"/>
        <v>0</v>
      </c>
    </row>
    <row r="126" spans="1:15" s="54" customFormat="1" ht="21.75" customHeight="1" x14ac:dyDescent="0.25">
      <c r="A126" s="37" t="s">
        <v>131</v>
      </c>
      <c r="B126" s="37" t="s">
        <v>69</v>
      </c>
      <c r="C126" s="3" t="s">
        <v>132</v>
      </c>
      <c r="D126" s="49">
        <f>'дод 3'!E190</f>
        <v>0</v>
      </c>
      <c r="E126" s="49">
        <f>'дод 3'!F190</f>
        <v>0</v>
      </c>
      <c r="F126" s="49">
        <f>'дод 3'!G190</f>
        <v>0</v>
      </c>
      <c r="G126" s="49">
        <f>'дод 3'!H190</f>
        <v>0</v>
      </c>
      <c r="H126" s="49">
        <f>'дод 3'!I190</f>
        <v>0</v>
      </c>
      <c r="I126" s="49">
        <f>'дод 3'!J190</f>
        <v>7090572</v>
      </c>
      <c r="J126" s="49">
        <f>'дод 3'!K190</f>
        <v>7054092</v>
      </c>
      <c r="K126" s="49">
        <f>'дод 3'!L190</f>
        <v>0</v>
      </c>
      <c r="L126" s="49">
        <f>'дод 3'!M190</f>
        <v>0</v>
      </c>
      <c r="M126" s="49">
        <f>'дод 3'!N190</f>
        <v>0</v>
      </c>
      <c r="N126" s="49">
        <f>'дод 3'!O190</f>
        <v>7090572</v>
      </c>
      <c r="O126" s="49">
        <f>'дод 3'!P190</f>
        <v>7090572</v>
      </c>
    </row>
    <row r="127" spans="1:15" s="54" customFormat="1" ht="36.75" customHeight="1" x14ac:dyDescent="0.25">
      <c r="A127" s="37" t="s">
        <v>133</v>
      </c>
      <c r="B127" s="37" t="s">
        <v>71</v>
      </c>
      <c r="C127" s="3" t="s">
        <v>151</v>
      </c>
      <c r="D127" s="49">
        <f>'дод 3'!E191</f>
        <v>29080000</v>
      </c>
      <c r="E127" s="49">
        <f>'дод 3'!F191</f>
        <v>3610000</v>
      </c>
      <c r="F127" s="49">
        <f>'дод 3'!G191</f>
        <v>0</v>
      </c>
      <c r="G127" s="49">
        <f>'дод 3'!H191</f>
        <v>0</v>
      </c>
      <c r="H127" s="49">
        <f>'дод 3'!I191</f>
        <v>25470000</v>
      </c>
      <c r="I127" s="49">
        <f>'дод 3'!J191</f>
        <v>230000</v>
      </c>
      <c r="J127" s="49">
        <f>'дод 3'!K191</f>
        <v>230000</v>
      </c>
      <c r="K127" s="49">
        <f>'дод 3'!L191</f>
        <v>0</v>
      </c>
      <c r="L127" s="49">
        <f>'дод 3'!M191</f>
        <v>0</v>
      </c>
      <c r="M127" s="49">
        <f>'дод 3'!N191</f>
        <v>0</v>
      </c>
      <c r="N127" s="49">
        <f>'дод 3'!O191</f>
        <v>230000</v>
      </c>
      <c r="O127" s="49">
        <f>'дод 3'!P191</f>
        <v>29310000</v>
      </c>
    </row>
    <row r="128" spans="1:15" s="54" customFormat="1" ht="22.5" customHeight="1" x14ac:dyDescent="0.25">
      <c r="A128" s="40" t="s">
        <v>264</v>
      </c>
      <c r="B128" s="40" t="s">
        <v>71</v>
      </c>
      <c r="C128" s="3" t="s">
        <v>265</v>
      </c>
      <c r="D128" s="49">
        <f>'дод 3'!E192</f>
        <v>99980</v>
      </c>
      <c r="E128" s="49">
        <f>'дод 3'!F192</f>
        <v>99980</v>
      </c>
      <c r="F128" s="49">
        <f>'дод 3'!G192</f>
        <v>0</v>
      </c>
      <c r="G128" s="49">
        <f>'дод 3'!H192</f>
        <v>0</v>
      </c>
      <c r="H128" s="49">
        <f>'дод 3'!I192</f>
        <v>0</v>
      </c>
      <c r="I128" s="49">
        <f>'дод 3'!J192</f>
        <v>6650000</v>
      </c>
      <c r="J128" s="49">
        <f>'дод 3'!K192</f>
        <v>6600000</v>
      </c>
      <c r="K128" s="49">
        <f>'дод 3'!L192</f>
        <v>0</v>
      </c>
      <c r="L128" s="49">
        <f>'дод 3'!M192</f>
        <v>0</v>
      </c>
      <c r="M128" s="49">
        <f>'дод 3'!N192</f>
        <v>0</v>
      </c>
      <c r="N128" s="49">
        <f>'дод 3'!O192</f>
        <v>6650000</v>
      </c>
      <c r="O128" s="49">
        <f>'дод 3'!P192</f>
        <v>6749980</v>
      </c>
    </row>
    <row r="129" spans="1:15" s="54" customFormat="1" ht="33" customHeight="1" x14ac:dyDescent="0.25">
      <c r="A129" s="37" t="s">
        <v>267</v>
      </c>
      <c r="B129" s="37" t="s">
        <v>71</v>
      </c>
      <c r="C129" s="3" t="s">
        <v>352</v>
      </c>
      <c r="D129" s="49">
        <f>'дод 3'!E193</f>
        <v>100000</v>
      </c>
      <c r="E129" s="49">
        <f>'дод 3'!F193</f>
        <v>100000</v>
      </c>
      <c r="F129" s="49">
        <f>'дод 3'!G193</f>
        <v>0</v>
      </c>
      <c r="G129" s="49">
        <f>'дод 3'!H193</f>
        <v>0</v>
      </c>
      <c r="H129" s="49">
        <f>'дод 3'!I193</f>
        <v>0</v>
      </c>
      <c r="I129" s="49">
        <f>'дод 3'!J193</f>
        <v>0</v>
      </c>
      <c r="J129" s="49">
        <f>'дод 3'!K193</f>
        <v>0</v>
      </c>
      <c r="K129" s="49">
        <f>'дод 3'!L193</f>
        <v>0</v>
      </c>
      <c r="L129" s="49">
        <f>'дод 3'!M193</f>
        <v>0</v>
      </c>
      <c r="M129" s="49">
        <f>'дод 3'!N193</f>
        <v>0</v>
      </c>
      <c r="N129" s="49">
        <f>'дод 3'!O193</f>
        <v>0</v>
      </c>
      <c r="O129" s="49">
        <f>'дод 3'!P193</f>
        <v>100000</v>
      </c>
    </row>
    <row r="130" spans="1:15" s="54" customFormat="1" ht="52.5" customHeight="1" x14ac:dyDescent="0.25">
      <c r="A130" s="37" t="s">
        <v>70</v>
      </c>
      <c r="B130" s="37" t="s">
        <v>71</v>
      </c>
      <c r="C130" s="3" t="s">
        <v>136</v>
      </c>
      <c r="D130" s="49">
        <f>'дод 3'!E194</f>
        <v>300000</v>
      </c>
      <c r="E130" s="49">
        <f>'дод 3'!F194</f>
        <v>0</v>
      </c>
      <c r="F130" s="49">
        <f>'дод 3'!G194</f>
        <v>0</v>
      </c>
      <c r="G130" s="49">
        <f>'дод 3'!H194</f>
        <v>0</v>
      </c>
      <c r="H130" s="49">
        <f>'дод 3'!I194</f>
        <v>300000</v>
      </c>
      <c r="I130" s="49">
        <f>'дод 3'!J194</f>
        <v>0</v>
      </c>
      <c r="J130" s="49">
        <f>'дод 3'!K194</f>
        <v>0</v>
      </c>
      <c r="K130" s="49">
        <f>'дод 3'!L194</f>
        <v>0</v>
      </c>
      <c r="L130" s="49">
        <f>'дод 3'!M194</f>
        <v>0</v>
      </c>
      <c r="M130" s="49">
        <f>'дод 3'!N194</f>
        <v>0</v>
      </c>
      <c r="N130" s="49">
        <f>'дод 3'!O194</f>
        <v>0</v>
      </c>
      <c r="O130" s="49">
        <f>'дод 3'!P194</f>
        <v>300000</v>
      </c>
    </row>
    <row r="131" spans="1:15" ht="24" customHeight="1" x14ac:dyDescent="0.25">
      <c r="A131" s="37" t="s">
        <v>134</v>
      </c>
      <c r="B131" s="37" t="s">
        <v>71</v>
      </c>
      <c r="C131" s="3" t="s">
        <v>135</v>
      </c>
      <c r="D131" s="49">
        <f>'дод 3'!E195+'дод 3'!E223</f>
        <v>221322368</v>
      </c>
      <c r="E131" s="49">
        <f>'дод 3'!F195+'дод 3'!F223</f>
        <v>221322368</v>
      </c>
      <c r="F131" s="49">
        <f>'дод 3'!G195+'дод 3'!G223</f>
        <v>0</v>
      </c>
      <c r="G131" s="49">
        <f>'дод 3'!H195+'дод 3'!H223</f>
        <v>34504500</v>
      </c>
      <c r="H131" s="49">
        <f>'дод 3'!I195+'дод 3'!I223</f>
        <v>0</v>
      </c>
      <c r="I131" s="49">
        <f>'дод 3'!J195+'дод 3'!J223</f>
        <v>78422020</v>
      </c>
      <c r="J131" s="49">
        <f>'дод 3'!K195+'дод 3'!K223</f>
        <v>78422020</v>
      </c>
      <c r="K131" s="49">
        <f>'дод 3'!L195+'дод 3'!L223</f>
        <v>0</v>
      </c>
      <c r="L131" s="49">
        <f>'дод 3'!M195+'дод 3'!M223</f>
        <v>0</v>
      </c>
      <c r="M131" s="49">
        <f>'дод 3'!N195+'дод 3'!N223</f>
        <v>0</v>
      </c>
      <c r="N131" s="49">
        <f>'дод 3'!O195+'дод 3'!O223</f>
        <v>78422020</v>
      </c>
      <c r="O131" s="49">
        <f>'дод 3'!P195+'дод 3'!P223</f>
        <v>299744388</v>
      </c>
    </row>
    <row r="132" spans="1:15" ht="78.75" hidden="1" customHeight="1" x14ac:dyDescent="0.25">
      <c r="A132" s="37">
        <v>6083</v>
      </c>
      <c r="B132" s="59" t="s">
        <v>69</v>
      </c>
      <c r="C132" s="11" t="s">
        <v>449</v>
      </c>
      <c r="D132" s="49">
        <f>'дод 3'!E169</f>
        <v>0</v>
      </c>
      <c r="E132" s="49">
        <f>'дод 3'!F169</f>
        <v>0</v>
      </c>
      <c r="F132" s="49">
        <f>'дод 3'!G169</f>
        <v>0</v>
      </c>
      <c r="G132" s="49">
        <f>'дод 3'!H169</f>
        <v>0</v>
      </c>
      <c r="H132" s="49">
        <f>'дод 3'!I169</f>
        <v>0</v>
      </c>
      <c r="I132" s="49">
        <f>'дод 3'!J169</f>
        <v>0</v>
      </c>
      <c r="J132" s="49">
        <f>'дод 3'!K169</f>
        <v>0</v>
      </c>
      <c r="K132" s="49">
        <f>'дод 3'!L169</f>
        <v>0</v>
      </c>
      <c r="L132" s="49">
        <f>'дод 3'!M169</f>
        <v>0</v>
      </c>
      <c r="M132" s="49">
        <f>'дод 3'!N169</f>
        <v>0</v>
      </c>
      <c r="N132" s="49">
        <f>'дод 3'!O169</f>
        <v>0</v>
      </c>
      <c r="O132" s="49">
        <f>'дод 3'!P169</f>
        <v>0</v>
      </c>
    </row>
    <row r="133" spans="1:15" s="54" customFormat="1" ht="110.25" hidden="1" customHeight="1" x14ac:dyDescent="0.25">
      <c r="A133" s="83"/>
      <c r="B133" s="99"/>
      <c r="C133" s="100" t="s">
        <v>457</v>
      </c>
      <c r="D133" s="85">
        <f>'дод 3'!E170</f>
        <v>0</v>
      </c>
      <c r="E133" s="85">
        <f>'дод 3'!F170</f>
        <v>0</v>
      </c>
      <c r="F133" s="85">
        <f>'дод 3'!G170</f>
        <v>0</v>
      </c>
      <c r="G133" s="85">
        <f>'дод 3'!H170</f>
        <v>0</v>
      </c>
      <c r="H133" s="85">
        <f>'дод 3'!I170</f>
        <v>0</v>
      </c>
      <c r="I133" s="85">
        <f>'дод 3'!J170</f>
        <v>0</v>
      </c>
      <c r="J133" s="85">
        <f>'дод 3'!K170</f>
        <v>0</v>
      </c>
      <c r="K133" s="85">
        <f>'дод 3'!L170</f>
        <v>0</v>
      </c>
      <c r="L133" s="85">
        <f>'дод 3'!M170</f>
        <v>0</v>
      </c>
      <c r="M133" s="85">
        <f>'дод 3'!N170</f>
        <v>0</v>
      </c>
      <c r="N133" s="85">
        <f>'дод 3'!O170</f>
        <v>0</v>
      </c>
      <c r="O133" s="85">
        <f>'дод 3'!P170</f>
        <v>0</v>
      </c>
    </row>
    <row r="134" spans="1:15" s="54" customFormat="1" ht="53.25" customHeight="1" x14ac:dyDescent="0.25">
      <c r="A134" s="37" t="s">
        <v>138</v>
      </c>
      <c r="B134" s="42" t="s">
        <v>69</v>
      </c>
      <c r="C134" s="3" t="s">
        <v>139</v>
      </c>
      <c r="D134" s="49">
        <f>'дод 3'!E224</f>
        <v>0</v>
      </c>
      <c r="E134" s="49">
        <f>'дод 3'!F224</f>
        <v>0</v>
      </c>
      <c r="F134" s="49">
        <f>'дод 3'!G224</f>
        <v>0</v>
      </c>
      <c r="G134" s="49">
        <f>'дод 3'!H224</f>
        <v>0</v>
      </c>
      <c r="H134" s="49">
        <f>'дод 3'!I224</f>
        <v>0</v>
      </c>
      <c r="I134" s="49">
        <f>'дод 3'!J224</f>
        <v>70060</v>
      </c>
      <c r="J134" s="49">
        <f>'дод 3'!K224</f>
        <v>0</v>
      </c>
      <c r="K134" s="49">
        <f>'дод 3'!L224</f>
        <v>0</v>
      </c>
      <c r="L134" s="49">
        <f>'дод 3'!M224</f>
        <v>0</v>
      </c>
      <c r="M134" s="49">
        <f>'дод 3'!N224</f>
        <v>0</v>
      </c>
      <c r="N134" s="49">
        <f>'дод 3'!O224</f>
        <v>70060</v>
      </c>
      <c r="O134" s="49">
        <f>'дод 3'!P224</f>
        <v>70060</v>
      </c>
    </row>
    <row r="135" spans="1:15" ht="36" customHeight="1" x14ac:dyDescent="0.25">
      <c r="A135" s="37" t="s">
        <v>145</v>
      </c>
      <c r="B135" s="42" t="s">
        <v>319</v>
      </c>
      <c r="C135" s="3" t="s">
        <v>146</v>
      </c>
      <c r="D135" s="49">
        <f>'дод 3'!E196+'дод 3'!E240</f>
        <v>48704688</v>
      </c>
      <c r="E135" s="49">
        <f>'дод 3'!F196+'дод 3'!F240</f>
        <v>48704688</v>
      </c>
      <c r="F135" s="49">
        <f>'дод 3'!G196+'дод 3'!G240</f>
        <v>0</v>
      </c>
      <c r="G135" s="49">
        <f>'дод 3'!H196+'дод 3'!H240</f>
        <v>24500</v>
      </c>
      <c r="H135" s="49">
        <f>'дод 3'!I196+'дод 3'!I240</f>
        <v>0</v>
      </c>
      <c r="I135" s="49">
        <f>'дод 3'!J196+'дод 3'!J240</f>
        <v>1785000</v>
      </c>
      <c r="J135" s="49">
        <f>'дод 3'!K196+'дод 3'!K240</f>
        <v>0</v>
      </c>
      <c r="K135" s="49">
        <f>'дод 3'!L196+'дод 3'!L240</f>
        <v>0</v>
      </c>
      <c r="L135" s="49">
        <f>'дод 3'!M196+'дод 3'!M240</f>
        <v>0</v>
      </c>
      <c r="M135" s="49">
        <f>'дод 3'!N196+'дод 3'!N240</f>
        <v>0</v>
      </c>
      <c r="N135" s="49">
        <f>'дод 3'!O196+'дод 3'!O240</f>
        <v>1785000</v>
      </c>
      <c r="O135" s="49">
        <f>'дод 3'!P196+'дод 3'!P240</f>
        <v>50489688</v>
      </c>
    </row>
    <row r="136" spans="1:15" s="52" customFormat="1" ht="21.75" customHeight="1" x14ac:dyDescent="0.25">
      <c r="A136" s="38" t="s">
        <v>140</v>
      </c>
      <c r="B136" s="41"/>
      <c r="C136" s="2" t="s">
        <v>416</v>
      </c>
      <c r="D136" s="48">
        <f>D140+D142+D158+D168+D170+D182</f>
        <v>71229502</v>
      </c>
      <c r="E136" s="48">
        <f t="shared" ref="E136:O136" si="21">E140+E142+E158+E168+E170+E182</f>
        <v>20070006</v>
      </c>
      <c r="F136" s="48">
        <f t="shared" si="21"/>
        <v>0</v>
      </c>
      <c r="G136" s="48">
        <f t="shared" si="21"/>
        <v>0</v>
      </c>
      <c r="H136" s="48">
        <f t="shared" si="21"/>
        <v>51159496</v>
      </c>
      <c r="I136" s="48">
        <f t="shared" si="21"/>
        <v>385860160</v>
      </c>
      <c r="J136" s="48">
        <f t="shared" si="21"/>
        <v>370572136</v>
      </c>
      <c r="K136" s="48">
        <f t="shared" si="21"/>
        <v>1284090</v>
      </c>
      <c r="L136" s="48">
        <f t="shared" si="21"/>
        <v>0</v>
      </c>
      <c r="M136" s="48">
        <f t="shared" si="21"/>
        <v>0</v>
      </c>
      <c r="N136" s="48">
        <f t="shared" si="21"/>
        <v>384576070</v>
      </c>
      <c r="O136" s="48">
        <f t="shared" si="21"/>
        <v>457089662</v>
      </c>
    </row>
    <row r="137" spans="1:15" s="53" customFormat="1" ht="47.25" hidden="1" customHeight="1" x14ac:dyDescent="0.25">
      <c r="A137" s="76"/>
      <c r="B137" s="77"/>
      <c r="C137" s="80" t="s">
        <v>397</v>
      </c>
      <c r="D137" s="81" t="e">
        <f>D143</f>
        <v>#REF!</v>
      </c>
      <c r="E137" s="81" t="e">
        <f t="shared" ref="E137:O137" si="22">E143</f>
        <v>#REF!</v>
      </c>
      <c r="F137" s="81" t="e">
        <f t="shared" si="22"/>
        <v>#REF!</v>
      </c>
      <c r="G137" s="81" t="e">
        <f t="shared" si="22"/>
        <v>#REF!</v>
      </c>
      <c r="H137" s="81" t="e">
        <f t="shared" si="22"/>
        <v>#REF!</v>
      </c>
      <c r="I137" s="81" t="e">
        <f t="shared" si="22"/>
        <v>#REF!</v>
      </c>
      <c r="J137" s="81" t="e">
        <f t="shared" si="22"/>
        <v>#REF!</v>
      </c>
      <c r="K137" s="81" t="e">
        <f t="shared" si="22"/>
        <v>#REF!</v>
      </c>
      <c r="L137" s="81" t="e">
        <f t="shared" si="22"/>
        <v>#REF!</v>
      </c>
      <c r="M137" s="81" t="e">
        <f t="shared" si="22"/>
        <v>#REF!</v>
      </c>
      <c r="N137" s="81" t="e">
        <f t="shared" si="22"/>
        <v>#REF!</v>
      </c>
      <c r="O137" s="81" t="e">
        <f t="shared" si="22"/>
        <v>#REF!</v>
      </c>
    </row>
    <row r="138" spans="1:15" s="53" customFormat="1" ht="94.5" hidden="1" customHeight="1" x14ac:dyDescent="0.25">
      <c r="A138" s="76"/>
      <c r="B138" s="77"/>
      <c r="C138" s="80" t="s">
        <v>406</v>
      </c>
      <c r="D138" s="81">
        <f>D159</f>
        <v>0</v>
      </c>
      <c r="E138" s="81">
        <f t="shared" ref="E138:N138" si="23">E159</f>
        <v>0</v>
      </c>
      <c r="F138" s="81">
        <f t="shared" si="23"/>
        <v>0</v>
      </c>
      <c r="G138" s="81">
        <f t="shared" si="23"/>
        <v>0</v>
      </c>
      <c r="H138" s="81">
        <f t="shared" si="23"/>
        <v>0</v>
      </c>
      <c r="I138" s="81">
        <f t="shared" si="23"/>
        <v>0</v>
      </c>
      <c r="J138" s="81">
        <f t="shared" si="23"/>
        <v>0</v>
      </c>
      <c r="K138" s="81">
        <f t="shared" si="23"/>
        <v>0</v>
      </c>
      <c r="L138" s="81">
        <f t="shared" si="23"/>
        <v>0</v>
      </c>
      <c r="M138" s="81">
        <f t="shared" si="23"/>
        <v>0</v>
      </c>
      <c r="N138" s="81">
        <f t="shared" si="23"/>
        <v>0</v>
      </c>
      <c r="O138" s="81">
        <f t="shared" ref="O138" si="24">O159</f>
        <v>0</v>
      </c>
    </row>
    <row r="139" spans="1:15" s="53" customFormat="1" ht="18" customHeight="1" x14ac:dyDescent="0.25">
      <c r="A139" s="76"/>
      <c r="B139" s="76"/>
      <c r="C139" s="88" t="s">
        <v>429</v>
      </c>
      <c r="D139" s="81">
        <f>D171</f>
        <v>0</v>
      </c>
      <c r="E139" s="81">
        <f t="shared" ref="E139:O139" si="25">E171</f>
        <v>0</v>
      </c>
      <c r="F139" s="81">
        <f t="shared" si="25"/>
        <v>0</v>
      </c>
      <c r="G139" s="81">
        <f t="shared" si="25"/>
        <v>0</v>
      </c>
      <c r="H139" s="81">
        <f t="shared" si="25"/>
        <v>0</v>
      </c>
      <c r="I139" s="81">
        <f t="shared" si="25"/>
        <v>124581065</v>
      </c>
      <c r="J139" s="81">
        <f t="shared" si="25"/>
        <v>124581065</v>
      </c>
      <c r="K139" s="81">
        <f t="shared" si="25"/>
        <v>0</v>
      </c>
      <c r="L139" s="81">
        <f t="shared" si="25"/>
        <v>0</v>
      </c>
      <c r="M139" s="81">
        <f t="shared" si="25"/>
        <v>0</v>
      </c>
      <c r="N139" s="81">
        <f t="shared" si="25"/>
        <v>124581065</v>
      </c>
      <c r="O139" s="81">
        <f t="shared" si="25"/>
        <v>124581065</v>
      </c>
    </row>
    <row r="140" spans="1:15" s="52" customFormat="1" x14ac:dyDescent="0.25">
      <c r="A140" s="38" t="s">
        <v>147</v>
      </c>
      <c r="B140" s="41"/>
      <c r="C140" s="2" t="s">
        <v>148</v>
      </c>
      <c r="D140" s="48">
        <f t="shared" ref="D140:O140" si="26">D141</f>
        <v>150000</v>
      </c>
      <c r="E140" s="48">
        <f t="shared" si="26"/>
        <v>150000</v>
      </c>
      <c r="F140" s="48">
        <f t="shared" si="26"/>
        <v>0</v>
      </c>
      <c r="G140" s="48">
        <f t="shared" si="26"/>
        <v>0</v>
      </c>
      <c r="H140" s="48">
        <f t="shared" si="26"/>
        <v>0</v>
      </c>
      <c r="I140" s="48">
        <f t="shared" si="26"/>
        <v>0</v>
      </c>
      <c r="J140" s="48">
        <f t="shared" si="26"/>
        <v>0</v>
      </c>
      <c r="K140" s="48">
        <f t="shared" si="26"/>
        <v>0</v>
      </c>
      <c r="L140" s="48">
        <f t="shared" si="26"/>
        <v>0</v>
      </c>
      <c r="M140" s="48">
        <f t="shared" si="26"/>
        <v>0</v>
      </c>
      <c r="N140" s="48">
        <f t="shared" si="26"/>
        <v>0</v>
      </c>
      <c r="O140" s="48">
        <f t="shared" si="26"/>
        <v>150000</v>
      </c>
    </row>
    <row r="141" spans="1:15" ht="24" customHeight="1" x14ac:dyDescent="0.25">
      <c r="A141" s="37" t="s">
        <v>141</v>
      </c>
      <c r="B141" s="37" t="s">
        <v>85</v>
      </c>
      <c r="C141" s="3" t="s">
        <v>353</v>
      </c>
      <c r="D141" s="49">
        <f>'дод 3'!E249</f>
        <v>150000</v>
      </c>
      <c r="E141" s="49">
        <f>'дод 3'!F249</f>
        <v>150000</v>
      </c>
      <c r="F141" s="49">
        <f>'дод 3'!G249</f>
        <v>0</v>
      </c>
      <c r="G141" s="49">
        <f>'дод 3'!H249</f>
        <v>0</v>
      </c>
      <c r="H141" s="49">
        <f>'дод 3'!I249</f>
        <v>0</v>
      </c>
      <c r="I141" s="49">
        <f>'дод 3'!J249</f>
        <v>0</v>
      </c>
      <c r="J141" s="49">
        <f>'дод 3'!K249</f>
        <v>0</v>
      </c>
      <c r="K141" s="49">
        <f>'дод 3'!L249</f>
        <v>0</v>
      </c>
      <c r="L141" s="49">
        <f>'дод 3'!M249</f>
        <v>0</v>
      </c>
      <c r="M141" s="49">
        <f>'дод 3'!N249</f>
        <v>0</v>
      </c>
      <c r="N141" s="49">
        <f>'дод 3'!O249</f>
        <v>0</v>
      </c>
      <c r="O141" s="49">
        <f>'дод 3'!P249</f>
        <v>150000</v>
      </c>
    </row>
    <row r="142" spans="1:15" s="52" customFormat="1" ht="18.75" customHeight="1" x14ac:dyDescent="0.25">
      <c r="A142" s="38" t="s">
        <v>99</v>
      </c>
      <c r="B142" s="38"/>
      <c r="C142" s="13" t="s">
        <v>483</v>
      </c>
      <c r="D142" s="48">
        <f>D144+D145+D146+D147+D148+D149+D150+D151+D152+D153</f>
        <v>0</v>
      </c>
      <c r="E142" s="48">
        <f t="shared" ref="E142:O142" si="27">E144+E145+E146+E147+E148+E149+E150+E151+E152+E153</f>
        <v>0</v>
      </c>
      <c r="F142" s="48">
        <f t="shared" si="27"/>
        <v>0</v>
      </c>
      <c r="G142" s="48">
        <f t="shared" si="27"/>
        <v>0</v>
      </c>
      <c r="H142" s="48">
        <f t="shared" si="27"/>
        <v>0</v>
      </c>
      <c r="I142" s="48">
        <f t="shared" si="27"/>
        <v>158197784</v>
      </c>
      <c r="J142" s="48">
        <f t="shared" si="27"/>
        <v>158197784</v>
      </c>
      <c r="K142" s="48">
        <f t="shared" si="27"/>
        <v>0</v>
      </c>
      <c r="L142" s="48">
        <f t="shared" si="27"/>
        <v>0</v>
      </c>
      <c r="M142" s="48">
        <f t="shared" si="27"/>
        <v>0</v>
      </c>
      <c r="N142" s="48">
        <f t="shared" si="27"/>
        <v>158197784</v>
      </c>
      <c r="O142" s="48">
        <f t="shared" si="27"/>
        <v>158197784</v>
      </c>
    </row>
    <row r="143" spans="1:15" s="53" customFormat="1" ht="47.25" hidden="1" customHeight="1" x14ac:dyDescent="0.25">
      <c r="A143" s="76"/>
      <c r="B143" s="76"/>
      <c r="C143" s="80" t="s">
        <v>397</v>
      </c>
      <c r="D143" s="81" t="e">
        <f>D156</f>
        <v>#REF!</v>
      </c>
      <c r="E143" s="81" t="e">
        <f t="shared" ref="E143:O143" si="28">E156</f>
        <v>#REF!</v>
      </c>
      <c r="F143" s="81" t="e">
        <f t="shared" si="28"/>
        <v>#REF!</v>
      </c>
      <c r="G143" s="81" t="e">
        <f t="shared" si="28"/>
        <v>#REF!</v>
      </c>
      <c r="H143" s="81" t="e">
        <f t="shared" si="28"/>
        <v>#REF!</v>
      </c>
      <c r="I143" s="81" t="e">
        <f t="shared" si="28"/>
        <v>#REF!</v>
      </c>
      <c r="J143" s="81" t="e">
        <f t="shared" si="28"/>
        <v>#REF!</v>
      </c>
      <c r="K143" s="81" t="e">
        <f t="shared" si="28"/>
        <v>#REF!</v>
      </c>
      <c r="L143" s="81" t="e">
        <f t="shared" si="28"/>
        <v>#REF!</v>
      </c>
      <c r="M143" s="81" t="e">
        <f t="shared" si="28"/>
        <v>#REF!</v>
      </c>
      <c r="N143" s="81" t="e">
        <f t="shared" si="28"/>
        <v>#REF!</v>
      </c>
      <c r="O143" s="81" t="e">
        <f t="shared" si="28"/>
        <v>#REF!</v>
      </c>
    </row>
    <row r="144" spans="1:15" ht="22.5" customHeight="1" x14ac:dyDescent="0.25">
      <c r="A144" s="40" t="s">
        <v>276</v>
      </c>
      <c r="B144" s="40" t="s">
        <v>114</v>
      </c>
      <c r="C144" s="3" t="s">
        <v>285</v>
      </c>
      <c r="D144" s="49">
        <f>'дод 3'!E225+'дод 3'!E197</f>
        <v>0</v>
      </c>
      <c r="E144" s="49">
        <f>'дод 3'!F225+'дод 3'!F197</f>
        <v>0</v>
      </c>
      <c r="F144" s="49">
        <f>'дод 3'!G225+'дод 3'!G197</f>
        <v>0</v>
      </c>
      <c r="G144" s="49">
        <f>'дод 3'!H225+'дод 3'!H197</f>
        <v>0</v>
      </c>
      <c r="H144" s="49">
        <f>'дод 3'!I225+'дод 3'!I197</f>
        <v>0</v>
      </c>
      <c r="I144" s="49">
        <f>'дод 3'!J225+'дод 3'!J197</f>
        <v>19836513</v>
      </c>
      <c r="J144" s="49">
        <f>'дод 3'!K225+'дод 3'!K197</f>
        <v>19836513</v>
      </c>
      <c r="K144" s="49">
        <f>'дод 3'!L225+'дод 3'!L197</f>
        <v>0</v>
      </c>
      <c r="L144" s="49">
        <f>'дод 3'!M225+'дод 3'!M197</f>
        <v>0</v>
      </c>
      <c r="M144" s="49">
        <f>'дод 3'!N225+'дод 3'!N197</f>
        <v>0</v>
      </c>
      <c r="N144" s="49">
        <f>'дод 3'!O225+'дод 3'!O197</f>
        <v>19836513</v>
      </c>
      <c r="O144" s="49">
        <f>'дод 3'!P225+'дод 3'!P197</f>
        <v>19836513</v>
      </c>
    </row>
    <row r="145" spans="1:15" s="54" customFormat="1" ht="21.75" customHeight="1" x14ac:dyDescent="0.25">
      <c r="A145" s="40" t="s">
        <v>281</v>
      </c>
      <c r="B145" s="40" t="s">
        <v>114</v>
      </c>
      <c r="C145" s="3" t="s">
        <v>286</v>
      </c>
      <c r="D145" s="49">
        <f>'дод 3'!E89</f>
        <v>0</v>
      </c>
      <c r="E145" s="49">
        <f>'дод 3'!F89</f>
        <v>0</v>
      </c>
      <c r="F145" s="49">
        <f>'дод 3'!G89</f>
        <v>0</v>
      </c>
      <c r="G145" s="49">
        <f>'дод 3'!H89</f>
        <v>0</v>
      </c>
      <c r="H145" s="49">
        <f>'дод 3'!I89</f>
        <v>0</v>
      </c>
      <c r="I145" s="49">
        <f>'дод 3'!J89</f>
        <v>21660000</v>
      </c>
      <c r="J145" s="49">
        <f>'дод 3'!K89</f>
        <v>21660000</v>
      </c>
      <c r="K145" s="49">
        <f>'дод 3'!L89</f>
        <v>0</v>
      </c>
      <c r="L145" s="49">
        <f>'дод 3'!M89</f>
        <v>0</v>
      </c>
      <c r="M145" s="49">
        <f>'дод 3'!N89</f>
        <v>0</v>
      </c>
      <c r="N145" s="49">
        <f>'дод 3'!O89</f>
        <v>21660000</v>
      </c>
      <c r="O145" s="49">
        <f>'дод 3'!P89</f>
        <v>21660000</v>
      </c>
    </row>
    <row r="146" spans="1:15" s="54" customFormat="1" ht="24" customHeight="1" x14ac:dyDescent="0.25">
      <c r="A146" s="40" t="s">
        <v>283</v>
      </c>
      <c r="B146" s="40" t="s">
        <v>114</v>
      </c>
      <c r="C146" s="3" t="s">
        <v>287</v>
      </c>
      <c r="D146" s="49">
        <f>'дод 3'!E227+'дод 3'!E119</f>
        <v>0</v>
      </c>
      <c r="E146" s="49">
        <f>'дод 3'!F227+'дод 3'!F119</f>
        <v>0</v>
      </c>
      <c r="F146" s="49">
        <f>'дод 3'!G227+'дод 3'!G119</f>
        <v>0</v>
      </c>
      <c r="G146" s="49">
        <f>'дод 3'!H227+'дод 3'!H119</f>
        <v>0</v>
      </c>
      <c r="H146" s="49">
        <f>'дод 3'!I227+'дод 3'!I119</f>
        <v>0</v>
      </c>
      <c r="I146" s="49">
        <f>'дод 3'!J227+'дод 3'!J119</f>
        <v>23000000</v>
      </c>
      <c r="J146" s="49">
        <f>'дод 3'!K227+'дод 3'!K119</f>
        <v>23000000</v>
      </c>
      <c r="K146" s="49">
        <f>'дод 3'!L227+'дод 3'!L119</f>
        <v>0</v>
      </c>
      <c r="L146" s="49">
        <f>'дод 3'!M227+'дод 3'!M119</f>
        <v>0</v>
      </c>
      <c r="M146" s="49">
        <f>'дод 3'!N227+'дод 3'!N119</f>
        <v>0</v>
      </c>
      <c r="N146" s="49">
        <f>'дод 3'!O227+'дод 3'!O119</f>
        <v>23000000</v>
      </c>
      <c r="O146" s="49">
        <f>'дод 3'!P227+'дод 3'!P119</f>
        <v>23000000</v>
      </c>
    </row>
    <row r="147" spans="1:15" s="54" customFormat="1" ht="22.5" customHeight="1" x14ac:dyDescent="0.25">
      <c r="A147" s="40">
        <v>7323</v>
      </c>
      <c r="B147" s="78" t="s">
        <v>114</v>
      </c>
      <c r="C147" s="3" t="s">
        <v>427</v>
      </c>
      <c r="D147" s="49">
        <f>'дод 3'!E161</f>
        <v>0</v>
      </c>
      <c r="E147" s="49">
        <f>'дод 3'!F161</f>
        <v>0</v>
      </c>
      <c r="F147" s="49">
        <f>'дод 3'!G161</f>
        <v>0</v>
      </c>
      <c r="G147" s="49">
        <f>'дод 3'!H161</f>
        <v>0</v>
      </c>
      <c r="H147" s="49">
        <f>'дод 3'!I161</f>
        <v>0</v>
      </c>
      <c r="I147" s="49">
        <f>'дод 3'!J161</f>
        <v>400000</v>
      </c>
      <c r="J147" s="49">
        <f>'дод 3'!K161</f>
        <v>400000</v>
      </c>
      <c r="K147" s="49">
        <f>'дод 3'!L161</f>
        <v>0</v>
      </c>
      <c r="L147" s="49">
        <f>'дод 3'!M161</f>
        <v>0</v>
      </c>
      <c r="M147" s="49">
        <f>'дод 3'!N161</f>
        <v>0</v>
      </c>
      <c r="N147" s="49">
        <f>'дод 3'!O161</f>
        <v>400000</v>
      </c>
      <c r="O147" s="49">
        <f>'дод 3'!P161</f>
        <v>400000</v>
      </c>
    </row>
    <row r="148" spans="1:15" s="54" customFormat="1" ht="19.5" customHeight="1" x14ac:dyDescent="0.25">
      <c r="A148" s="40">
        <v>7324</v>
      </c>
      <c r="B148" s="78" t="s">
        <v>114</v>
      </c>
      <c r="C148" s="3" t="s">
        <v>473</v>
      </c>
      <c r="D148" s="49">
        <f>'дод 3'!E179</f>
        <v>0</v>
      </c>
      <c r="E148" s="49">
        <f>'дод 3'!F179</f>
        <v>0</v>
      </c>
      <c r="F148" s="49">
        <f>'дод 3'!G179</f>
        <v>0</v>
      </c>
      <c r="G148" s="49">
        <f>'дод 3'!H179</f>
        <v>0</v>
      </c>
      <c r="H148" s="49">
        <f>'дод 3'!I179</f>
        <v>0</v>
      </c>
      <c r="I148" s="49">
        <f>'дод 3'!J179</f>
        <v>950000</v>
      </c>
      <c r="J148" s="49">
        <f>'дод 3'!K179</f>
        <v>950000</v>
      </c>
      <c r="K148" s="49">
        <f>'дод 3'!L179</f>
        <v>0</v>
      </c>
      <c r="L148" s="49">
        <f>'дод 3'!M179</f>
        <v>0</v>
      </c>
      <c r="M148" s="49">
        <f>'дод 3'!N179</f>
        <v>0</v>
      </c>
      <c r="N148" s="49">
        <f>'дод 3'!O179</f>
        <v>950000</v>
      </c>
      <c r="O148" s="49">
        <f>'дод 3'!P179</f>
        <v>950000</v>
      </c>
    </row>
    <row r="149" spans="1:15" s="54" customFormat="1" ht="31.5" x14ac:dyDescent="0.25">
      <c r="A149" s="40">
        <v>7325</v>
      </c>
      <c r="B149" s="78" t="s">
        <v>114</v>
      </c>
      <c r="C149" s="3" t="s">
        <v>368</v>
      </c>
      <c r="D149" s="49">
        <f>'дод 3'!E228+'дод 3'!E39</f>
        <v>0</v>
      </c>
      <c r="E149" s="49">
        <f>'дод 3'!F228+'дод 3'!F39</f>
        <v>0</v>
      </c>
      <c r="F149" s="49">
        <f>'дод 3'!G228+'дод 3'!G39</f>
        <v>0</v>
      </c>
      <c r="G149" s="49">
        <f>'дод 3'!H228+'дод 3'!H39</f>
        <v>0</v>
      </c>
      <c r="H149" s="49">
        <f>'дод 3'!I228+'дод 3'!I39</f>
        <v>0</v>
      </c>
      <c r="I149" s="49">
        <f>'дод 3'!J228+'дод 3'!J39</f>
        <v>9790000</v>
      </c>
      <c r="J149" s="49">
        <f>'дод 3'!K228+'дод 3'!K39</f>
        <v>9790000</v>
      </c>
      <c r="K149" s="49">
        <f>'дод 3'!L228+'дод 3'!L39</f>
        <v>0</v>
      </c>
      <c r="L149" s="49">
        <f>'дод 3'!M228+'дод 3'!M39</f>
        <v>0</v>
      </c>
      <c r="M149" s="49">
        <f>'дод 3'!N228+'дод 3'!N39</f>
        <v>0</v>
      </c>
      <c r="N149" s="49">
        <f>'дод 3'!O228+'дод 3'!O39</f>
        <v>9790000</v>
      </c>
      <c r="O149" s="49">
        <f>'дод 3'!P228+'дод 3'!P39</f>
        <v>9790000</v>
      </c>
    </row>
    <row r="150" spans="1:15" ht="21.75" customHeight="1" x14ac:dyDescent="0.25">
      <c r="A150" s="40" t="s">
        <v>278</v>
      </c>
      <c r="B150" s="40" t="s">
        <v>114</v>
      </c>
      <c r="C150" s="3" t="s">
        <v>339</v>
      </c>
      <c r="D150" s="49">
        <f>'дод 3'!E229+'дод 3'!E198+'дод 3'!E40</f>
        <v>0</v>
      </c>
      <c r="E150" s="49">
        <f>'дод 3'!F229+'дод 3'!F198+'дод 3'!F40</f>
        <v>0</v>
      </c>
      <c r="F150" s="49">
        <f>'дод 3'!G229+'дод 3'!G198+'дод 3'!G40</f>
        <v>0</v>
      </c>
      <c r="G150" s="49">
        <f>'дод 3'!H229+'дод 3'!H198+'дод 3'!H40</f>
        <v>0</v>
      </c>
      <c r="H150" s="49">
        <f>'дод 3'!I229+'дод 3'!I198+'дод 3'!I40</f>
        <v>0</v>
      </c>
      <c r="I150" s="49">
        <f>'дод 3'!J229+'дод 3'!J198+'дод 3'!J40</f>
        <v>62238598</v>
      </c>
      <c r="J150" s="49">
        <f>'дод 3'!K229+'дод 3'!K198+'дод 3'!K40</f>
        <v>62238598</v>
      </c>
      <c r="K150" s="49">
        <f>'дод 3'!L229+'дод 3'!L198+'дод 3'!L40</f>
        <v>0</v>
      </c>
      <c r="L150" s="49">
        <f>'дод 3'!M229+'дод 3'!M198+'дод 3'!M40</f>
        <v>0</v>
      </c>
      <c r="M150" s="49">
        <f>'дод 3'!N229+'дод 3'!N198+'дод 3'!N40</f>
        <v>0</v>
      </c>
      <c r="N150" s="49">
        <f>'дод 3'!O229+'дод 3'!O198+'дод 3'!O40</f>
        <v>62238598</v>
      </c>
      <c r="O150" s="49">
        <f>'дод 3'!P229+'дод 3'!P198+'дод 3'!P40</f>
        <v>62238598</v>
      </c>
    </row>
    <row r="151" spans="1:15" ht="21" customHeight="1" x14ac:dyDescent="0.25">
      <c r="A151" s="37" t="s">
        <v>142</v>
      </c>
      <c r="B151" s="37" t="s">
        <v>114</v>
      </c>
      <c r="C151" s="3" t="s">
        <v>1</v>
      </c>
      <c r="D151" s="49">
        <f>'дод 3'!E199+'дод 3'!E230</f>
        <v>0</v>
      </c>
      <c r="E151" s="49">
        <f>'дод 3'!F199+'дод 3'!F230</f>
        <v>0</v>
      </c>
      <c r="F151" s="49">
        <f>'дод 3'!G199+'дод 3'!G230</f>
        <v>0</v>
      </c>
      <c r="G151" s="49">
        <f>'дод 3'!H199+'дод 3'!H230</f>
        <v>0</v>
      </c>
      <c r="H151" s="49">
        <f>'дод 3'!I199+'дод 3'!I230</f>
        <v>0</v>
      </c>
      <c r="I151" s="49">
        <f>'дод 3'!J199+'дод 3'!J230</f>
        <v>9250000</v>
      </c>
      <c r="J151" s="49">
        <f>'дод 3'!K199+'дод 3'!K230</f>
        <v>9250000</v>
      </c>
      <c r="K151" s="49">
        <f>'дод 3'!L199+'дод 3'!L230</f>
        <v>0</v>
      </c>
      <c r="L151" s="49">
        <f>'дод 3'!M199+'дод 3'!M230</f>
        <v>0</v>
      </c>
      <c r="M151" s="49">
        <f>'дод 3'!N199+'дод 3'!N230</f>
        <v>0</v>
      </c>
      <c r="N151" s="49">
        <f>'дод 3'!O199+'дод 3'!O230</f>
        <v>9250000</v>
      </c>
      <c r="O151" s="49">
        <f>'дод 3'!P199+'дод 3'!P230</f>
        <v>9250000</v>
      </c>
    </row>
    <row r="152" spans="1:15" ht="35.25" customHeight="1" x14ac:dyDescent="0.25">
      <c r="A152" s="59" t="s">
        <v>472</v>
      </c>
      <c r="B152" s="59" t="s">
        <v>114</v>
      </c>
      <c r="C152" s="3" t="s">
        <v>474</v>
      </c>
      <c r="D152" s="49">
        <f>'дод 3'!E241</f>
        <v>0</v>
      </c>
      <c r="E152" s="49">
        <f>'дод 3'!F241</f>
        <v>0</v>
      </c>
      <c r="F152" s="49">
        <f>'дод 3'!G241</f>
        <v>0</v>
      </c>
      <c r="G152" s="49">
        <f>'дод 3'!H241</f>
        <v>0</v>
      </c>
      <c r="H152" s="49">
        <f>'дод 3'!I241</f>
        <v>0</v>
      </c>
      <c r="I152" s="49">
        <f>'дод 3'!J241</f>
        <v>900000</v>
      </c>
      <c r="J152" s="49">
        <f>'дод 3'!K241</f>
        <v>900000</v>
      </c>
      <c r="K152" s="49">
        <f>'дод 3'!L241</f>
        <v>0</v>
      </c>
      <c r="L152" s="49">
        <f>'дод 3'!M241</f>
        <v>0</v>
      </c>
      <c r="M152" s="49">
        <f>'дод 3'!N241</f>
        <v>0</v>
      </c>
      <c r="N152" s="49">
        <f>'дод 3'!O241</f>
        <v>900000</v>
      </c>
      <c r="O152" s="49">
        <f>'дод 3'!P241</f>
        <v>900000</v>
      </c>
    </row>
    <row r="153" spans="1:15" ht="51.75" customHeight="1" x14ac:dyDescent="0.25">
      <c r="A153" s="37">
        <v>7361</v>
      </c>
      <c r="B153" s="37" t="s">
        <v>84</v>
      </c>
      <c r="C153" s="3" t="s">
        <v>381</v>
      </c>
      <c r="D153" s="49">
        <f>'дод 3'!E200+'дод 3'!E231+'дод 3'!E120</f>
        <v>0</v>
      </c>
      <c r="E153" s="49">
        <f>'дод 3'!F200+'дод 3'!F231+'дод 3'!F120</f>
        <v>0</v>
      </c>
      <c r="F153" s="49">
        <f>'дод 3'!G200+'дод 3'!G231+'дод 3'!G120</f>
        <v>0</v>
      </c>
      <c r="G153" s="49">
        <f>'дод 3'!H200+'дод 3'!H231+'дод 3'!H120</f>
        <v>0</v>
      </c>
      <c r="H153" s="49">
        <f>'дод 3'!I200+'дод 3'!I231+'дод 3'!I120</f>
        <v>0</v>
      </c>
      <c r="I153" s="49">
        <f>'дод 3'!J200+'дод 3'!J231+'дод 3'!J120</f>
        <v>10172673</v>
      </c>
      <c r="J153" s="49">
        <f>'дод 3'!K200+'дод 3'!K231+'дод 3'!K120</f>
        <v>10172673</v>
      </c>
      <c r="K153" s="49">
        <f>'дод 3'!L200+'дод 3'!L231+'дод 3'!L120</f>
        <v>0</v>
      </c>
      <c r="L153" s="49">
        <f>'дод 3'!M200+'дод 3'!M231+'дод 3'!M120</f>
        <v>0</v>
      </c>
      <c r="M153" s="49">
        <f>'дод 3'!N200+'дод 3'!N231+'дод 3'!N120</f>
        <v>0</v>
      </c>
      <c r="N153" s="49">
        <f>'дод 3'!O200+'дод 3'!O231+'дод 3'!O120</f>
        <v>10172673</v>
      </c>
      <c r="O153" s="49">
        <f>'дод 3'!P200+'дод 3'!P231+'дод 3'!P120</f>
        <v>10172673</v>
      </c>
    </row>
    <row r="154" spans="1:15" s="54" customFormat="1" ht="46.5" hidden="1" customHeight="1" x14ac:dyDescent="0.25">
      <c r="A154" s="37">
        <v>7362</v>
      </c>
      <c r="B154" s="37" t="s">
        <v>84</v>
      </c>
      <c r="C154" s="3" t="s">
        <v>373</v>
      </c>
      <c r="D154" s="49">
        <f>'дод 3'!E201</f>
        <v>0</v>
      </c>
      <c r="E154" s="49">
        <f>'дод 3'!F201</f>
        <v>0</v>
      </c>
      <c r="F154" s="49">
        <f>'дод 3'!G201</f>
        <v>0</v>
      </c>
      <c r="G154" s="49">
        <f>'дод 3'!H201</f>
        <v>0</v>
      </c>
      <c r="H154" s="49">
        <f>'дод 3'!I201</f>
        <v>0</v>
      </c>
      <c r="I154" s="49">
        <f>'дод 3'!J201</f>
        <v>0</v>
      </c>
      <c r="J154" s="49">
        <f>'дод 3'!K201</f>
        <v>0</v>
      </c>
      <c r="K154" s="49">
        <f>'дод 3'!L201</f>
        <v>0</v>
      </c>
      <c r="L154" s="49">
        <f>'дод 3'!M201</f>
        <v>0</v>
      </c>
      <c r="M154" s="49">
        <f>'дод 3'!N201</f>
        <v>0</v>
      </c>
      <c r="N154" s="49">
        <f>'дод 3'!O201</f>
        <v>0</v>
      </c>
      <c r="O154" s="49">
        <f>'дод 3'!P201</f>
        <v>0</v>
      </c>
    </row>
    <row r="155" spans="1:15" s="54" customFormat="1" ht="52.5" hidden="1" customHeight="1" x14ac:dyDescent="0.25">
      <c r="A155" s="37">
        <v>7363</v>
      </c>
      <c r="B155" s="60" t="s">
        <v>84</v>
      </c>
      <c r="C155" s="61" t="s">
        <v>407</v>
      </c>
      <c r="D155" s="49" t="e">
        <f>'дод 3'!#REF!+'дод 3'!E202+'дод 3'!E232+'дод 3'!E121</f>
        <v>#REF!</v>
      </c>
      <c r="E155" s="49" t="e">
        <f>'дод 3'!#REF!+'дод 3'!F202+'дод 3'!F232+'дод 3'!F121</f>
        <v>#REF!</v>
      </c>
      <c r="F155" s="49" t="e">
        <f>'дод 3'!#REF!+'дод 3'!G202+'дод 3'!G232+'дод 3'!G121</f>
        <v>#REF!</v>
      </c>
      <c r="G155" s="49" t="e">
        <f>'дод 3'!#REF!+'дод 3'!H202+'дод 3'!H232+'дод 3'!H121</f>
        <v>#REF!</v>
      </c>
      <c r="H155" s="49" t="e">
        <f>'дод 3'!#REF!+'дод 3'!I202+'дод 3'!I232+'дод 3'!I121</f>
        <v>#REF!</v>
      </c>
      <c r="I155" s="49" t="e">
        <f>'дод 3'!#REF!+'дод 3'!J202+'дод 3'!J232+'дод 3'!J121</f>
        <v>#REF!</v>
      </c>
      <c r="J155" s="49" t="e">
        <f>'дод 3'!#REF!+'дод 3'!K202+'дод 3'!K232+'дод 3'!K121</f>
        <v>#REF!</v>
      </c>
      <c r="K155" s="49" t="e">
        <f>'дод 3'!#REF!+'дод 3'!L202+'дод 3'!L232+'дод 3'!L121</f>
        <v>#REF!</v>
      </c>
      <c r="L155" s="49" t="e">
        <f>'дод 3'!#REF!+'дод 3'!M202+'дод 3'!M232+'дод 3'!M121</f>
        <v>#REF!</v>
      </c>
      <c r="M155" s="49" t="e">
        <f>'дод 3'!#REF!+'дод 3'!N202+'дод 3'!N232+'дод 3'!N121</f>
        <v>#REF!</v>
      </c>
      <c r="N155" s="49" t="e">
        <f>'дод 3'!#REF!+'дод 3'!O202+'дод 3'!O232+'дод 3'!O121</f>
        <v>#REF!</v>
      </c>
      <c r="O155" s="49" t="e">
        <f>'дод 3'!#REF!+'дод 3'!P202+'дод 3'!P232+'дод 3'!P121</f>
        <v>#REF!</v>
      </c>
    </row>
    <row r="156" spans="1:15" s="54" customFormat="1" ht="47.25" hidden="1" customHeight="1" x14ac:dyDescent="0.25">
      <c r="A156" s="83"/>
      <c r="B156" s="89"/>
      <c r="C156" s="84" t="s">
        <v>397</v>
      </c>
      <c r="D156" s="85" t="e">
        <f>'дод 3'!#REF!+'дод 3'!E203+'дод 3'!E122</f>
        <v>#REF!</v>
      </c>
      <c r="E156" s="85" t="e">
        <f>'дод 3'!#REF!+'дод 3'!F203+'дод 3'!F122</f>
        <v>#REF!</v>
      </c>
      <c r="F156" s="85" t="e">
        <f>'дод 3'!#REF!+'дод 3'!G203+'дод 3'!G122</f>
        <v>#REF!</v>
      </c>
      <c r="G156" s="85" t="e">
        <f>'дод 3'!#REF!+'дод 3'!H203+'дод 3'!H122</f>
        <v>#REF!</v>
      </c>
      <c r="H156" s="85" t="e">
        <f>'дод 3'!#REF!+'дод 3'!I203+'дод 3'!I122</f>
        <v>#REF!</v>
      </c>
      <c r="I156" s="85" t="e">
        <f>'дод 3'!#REF!+'дод 3'!J203+'дод 3'!J122</f>
        <v>#REF!</v>
      </c>
      <c r="J156" s="85" t="e">
        <f>'дод 3'!#REF!+'дод 3'!K203+'дод 3'!K122</f>
        <v>#REF!</v>
      </c>
      <c r="K156" s="85" t="e">
        <f>'дод 3'!#REF!+'дод 3'!L203+'дод 3'!L122</f>
        <v>#REF!</v>
      </c>
      <c r="L156" s="85" t="e">
        <f>'дод 3'!#REF!+'дод 3'!M203+'дод 3'!M122</f>
        <v>#REF!</v>
      </c>
      <c r="M156" s="85" t="e">
        <f>'дод 3'!#REF!+'дод 3'!N203+'дод 3'!N122</f>
        <v>#REF!</v>
      </c>
      <c r="N156" s="85" t="e">
        <f>'дод 3'!#REF!+'дод 3'!O203+'дод 3'!O122</f>
        <v>#REF!</v>
      </c>
      <c r="O156" s="85" t="e">
        <f>'дод 3'!#REF!+'дод 3'!P203+'дод 3'!P122</f>
        <v>#REF!</v>
      </c>
    </row>
    <row r="157" spans="1:15" s="54" customFormat="1" ht="31.5" hidden="1" customHeight="1" x14ac:dyDescent="0.25">
      <c r="A157" s="37">
        <v>7370</v>
      </c>
      <c r="B157" s="60" t="s">
        <v>84</v>
      </c>
      <c r="C157" s="61" t="s">
        <v>442</v>
      </c>
      <c r="D157" s="49">
        <f>'дод 3'!E233</f>
        <v>0</v>
      </c>
      <c r="E157" s="49">
        <f>'дод 3'!F233</f>
        <v>0</v>
      </c>
      <c r="F157" s="49">
        <f>'дод 3'!G233</f>
        <v>0</v>
      </c>
      <c r="G157" s="49">
        <f>'дод 3'!H233</f>
        <v>0</v>
      </c>
      <c r="H157" s="49">
        <f>'дод 3'!I233</f>
        <v>0</v>
      </c>
      <c r="I157" s="49">
        <f>'дод 3'!J233</f>
        <v>0</v>
      </c>
      <c r="J157" s="49">
        <f>'дод 3'!K233</f>
        <v>0</v>
      </c>
      <c r="K157" s="49">
        <f>'дод 3'!L233</f>
        <v>0</v>
      </c>
      <c r="L157" s="49">
        <f>'дод 3'!M233</f>
        <v>0</v>
      </c>
      <c r="M157" s="49">
        <f>'дод 3'!N233</f>
        <v>0</v>
      </c>
      <c r="N157" s="49">
        <f>'дод 3'!O233</f>
        <v>0</v>
      </c>
      <c r="O157" s="49">
        <f>'дод 3'!P233</f>
        <v>0</v>
      </c>
    </row>
    <row r="158" spans="1:15" s="52" customFormat="1" ht="34.5" customHeight="1" x14ac:dyDescent="0.25">
      <c r="A158" s="38" t="s">
        <v>87</v>
      </c>
      <c r="B158" s="41"/>
      <c r="C158" s="2" t="s">
        <v>484</v>
      </c>
      <c r="D158" s="48">
        <f>D161+D162+D163+D167</f>
        <v>51884976</v>
      </c>
      <c r="E158" s="48">
        <f t="shared" ref="E158:O158" si="29">E161+E162+E163+E167</f>
        <v>2725480</v>
      </c>
      <c r="F158" s="48">
        <f t="shared" si="29"/>
        <v>0</v>
      </c>
      <c r="G158" s="48">
        <f t="shared" si="29"/>
        <v>0</v>
      </c>
      <c r="H158" s="48">
        <f t="shared" si="29"/>
        <v>49159496</v>
      </c>
      <c r="I158" s="48">
        <f t="shared" si="29"/>
        <v>0</v>
      </c>
      <c r="J158" s="48">
        <f t="shared" si="29"/>
        <v>0</v>
      </c>
      <c r="K158" s="48">
        <f t="shared" si="29"/>
        <v>0</v>
      </c>
      <c r="L158" s="48">
        <f t="shared" si="29"/>
        <v>0</v>
      </c>
      <c r="M158" s="48">
        <f t="shared" si="29"/>
        <v>0</v>
      </c>
      <c r="N158" s="48">
        <f t="shared" si="29"/>
        <v>0</v>
      </c>
      <c r="O158" s="48">
        <f t="shared" si="29"/>
        <v>51884976</v>
      </c>
    </row>
    <row r="159" spans="1:15" s="53" customFormat="1" ht="94.5" hidden="1" customHeight="1" x14ac:dyDescent="0.25">
      <c r="A159" s="76"/>
      <c r="B159" s="77"/>
      <c r="C159" s="80" t="s">
        <v>406</v>
      </c>
      <c r="D159" s="81">
        <f>D165</f>
        <v>0</v>
      </c>
      <c r="E159" s="81">
        <f t="shared" ref="E159:O159" si="30">E165</f>
        <v>0</v>
      </c>
      <c r="F159" s="81">
        <f t="shared" si="30"/>
        <v>0</v>
      </c>
      <c r="G159" s="81">
        <f t="shared" si="30"/>
        <v>0</v>
      </c>
      <c r="H159" s="81">
        <f t="shared" si="30"/>
        <v>0</v>
      </c>
      <c r="I159" s="81">
        <f t="shared" si="30"/>
        <v>0</v>
      </c>
      <c r="J159" s="81">
        <f t="shared" si="30"/>
        <v>0</v>
      </c>
      <c r="K159" s="81">
        <f t="shared" si="30"/>
        <v>0</v>
      </c>
      <c r="L159" s="81">
        <f t="shared" si="30"/>
        <v>0</v>
      </c>
      <c r="M159" s="81">
        <f t="shared" si="30"/>
        <v>0</v>
      </c>
      <c r="N159" s="81">
        <f t="shared" si="30"/>
        <v>0</v>
      </c>
      <c r="O159" s="81">
        <f t="shared" si="30"/>
        <v>0</v>
      </c>
    </row>
    <row r="160" spans="1:15" s="53" customFormat="1" ht="63" hidden="1" customHeight="1" x14ac:dyDescent="0.25">
      <c r="A160" s="76"/>
      <c r="B160" s="77"/>
      <c r="C160" s="80" t="s">
        <v>458</v>
      </c>
      <c r="D160" s="81">
        <f>D166</f>
        <v>0</v>
      </c>
      <c r="E160" s="81">
        <f t="shared" ref="E160:O160" si="31">E166</f>
        <v>0</v>
      </c>
      <c r="F160" s="81">
        <f t="shared" si="31"/>
        <v>0</v>
      </c>
      <c r="G160" s="81">
        <f t="shared" si="31"/>
        <v>0</v>
      </c>
      <c r="H160" s="81">
        <f t="shared" si="31"/>
        <v>0</v>
      </c>
      <c r="I160" s="81">
        <f t="shared" si="31"/>
        <v>0</v>
      </c>
      <c r="J160" s="81">
        <f t="shared" si="31"/>
        <v>0</v>
      </c>
      <c r="K160" s="81">
        <f t="shared" si="31"/>
        <v>0</v>
      </c>
      <c r="L160" s="81">
        <f t="shared" si="31"/>
        <v>0</v>
      </c>
      <c r="M160" s="81">
        <f t="shared" si="31"/>
        <v>0</v>
      </c>
      <c r="N160" s="81">
        <f t="shared" si="31"/>
        <v>0</v>
      </c>
      <c r="O160" s="81">
        <f t="shared" si="31"/>
        <v>0</v>
      </c>
    </row>
    <row r="161" spans="1:15" s="54" customFormat="1" ht="18.75" customHeight="1" x14ac:dyDescent="0.25">
      <c r="A161" s="37" t="s">
        <v>3</v>
      </c>
      <c r="B161" s="37" t="s">
        <v>86</v>
      </c>
      <c r="C161" s="3" t="s">
        <v>37</v>
      </c>
      <c r="D161" s="49">
        <f>'дод 3'!E41</f>
        <v>7417200</v>
      </c>
      <c r="E161" s="49">
        <f>'дод 3'!F41</f>
        <v>0</v>
      </c>
      <c r="F161" s="49">
        <f>'дод 3'!G41</f>
        <v>0</v>
      </c>
      <c r="G161" s="49">
        <f>'дод 3'!H41</f>
        <v>0</v>
      </c>
      <c r="H161" s="49">
        <f>'дод 3'!I41</f>
        <v>7417200</v>
      </c>
      <c r="I161" s="49">
        <f>'дод 3'!J41</f>
        <v>0</v>
      </c>
      <c r="J161" s="49">
        <f>'дод 3'!K41</f>
        <v>0</v>
      </c>
      <c r="K161" s="49">
        <f>'дод 3'!L41</f>
        <v>0</v>
      </c>
      <c r="L161" s="49">
        <f>'дод 3'!M41</f>
        <v>0</v>
      </c>
      <c r="M161" s="49">
        <f>'дод 3'!N41</f>
        <v>0</v>
      </c>
      <c r="N161" s="49">
        <f>'дод 3'!O41</f>
        <v>0</v>
      </c>
      <c r="O161" s="49">
        <f>'дод 3'!P41</f>
        <v>7417200</v>
      </c>
    </row>
    <row r="162" spans="1:15" s="54" customFormat="1" ht="20.25" customHeight="1" x14ac:dyDescent="0.25">
      <c r="A162" s="37">
        <v>7413</v>
      </c>
      <c r="B162" s="37" t="s">
        <v>86</v>
      </c>
      <c r="C162" s="3" t="s">
        <v>384</v>
      </c>
      <c r="D162" s="49">
        <f>'дод 3'!E42</f>
        <v>11000000</v>
      </c>
      <c r="E162" s="49">
        <f>'дод 3'!F42</f>
        <v>0</v>
      </c>
      <c r="F162" s="49">
        <f>'дод 3'!G42</f>
        <v>0</v>
      </c>
      <c r="G162" s="49">
        <f>'дод 3'!H42</f>
        <v>0</v>
      </c>
      <c r="H162" s="49">
        <f>'дод 3'!I42</f>
        <v>11000000</v>
      </c>
      <c r="I162" s="49">
        <f>'дод 3'!J42</f>
        <v>0</v>
      </c>
      <c r="J162" s="49">
        <f>'дод 3'!K42</f>
        <v>0</v>
      </c>
      <c r="K162" s="49">
        <f>'дод 3'!L42</f>
        <v>0</v>
      </c>
      <c r="L162" s="49">
        <f>'дод 3'!M42</f>
        <v>0</v>
      </c>
      <c r="M162" s="49">
        <f>'дод 3'!N42</f>
        <v>0</v>
      </c>
      <c r="N162" s="49">
        <f>'дод 3'!O42</f>
        <v>0</v>
      </c>
      <c r="O162" s="49">
        <f>'дод 3'!P42</f>
        <v>11000000</v>
      </c>
    </row>
    <row r="163" spans="1:15" s="54" customFormat="1" ht="24" customHeight="1" x14ac:dyDescent="0.25">
      <c r="A163" s="37">
        <v>7426</v>
      </c>
      <c r="B163" s="59" t="s">
        <v>422</v>
      </c>
      <c r="C163" s="3" t="s">
        <v>385</v>
      </c>
      <c r="D163" s="49">
        <f>'дод 3'!E43</f>
        <v>30742296</v>
      </c>
      <c r="E163" s="49">
        <f>'дод 3'!F43</f>
        <v>0</v>
      </c>
      <c r="F163" s="49">
        <f>'дод 3'!G43</f>
        <v>0</v>
      </c>
      <c r="G163" s="49">
        <f>'дод 3'!H43</f>
        <v>0</v>
      </c>
      <c r="H163" s="49">
        <f>'дод 3'!I43</f>
        <v>30742296</v>
      </c>
      <c r="I163" s="49">
        <f>'дод 3'!J43</f>
        <v>0</v>
      </c>
      <c r="J163" s="49">
        <f>'дод 3'!K43</f>
        <v>0</v>
      </c>
      <c r="K163" s="49">
        <f>'дод 3'!L43</f>
        <v>0</v>
      </c>
      <c r="L163" s="49">
        <f>'дод 3'!M43</f>
        <v>0</v>
      </c>
      <c r="M163" s="49">
        <f>'дод 3'!N43</f>
        <v>0</v>
      </c>
      <c r="N163" s="49">
        <f>'дод 3'!O43</f>
        <v>0</v>
      </c>
      <c r="O163" s="49">
        <f>'дод 3'!P43</f>
        <v>30742296</v>
      </c>
    </row>
    <row r="164" spans="1:15" s="54" customFormat="1" ht="53.25" hidden="1" customHeight="1" x14ac:dyDescent="0.25">
      <c r="A164" s="37">
        <v>7462</v>
      </c>
      <c r="B164" s="59" t="s">
        <v>409</v>
      </c>
      <c r="C164" s="3" t="s">
        <v>408</v>
      </c>
      <c r="D164" s="49">
        <f>'дод 3'!E204</f>
        <v>0</v>
      </c>
      <c r="E164" s="49">
        <f>'дод 3'!F204</f>
        <v>0</v>
      </c>
      <c r="F164" s="49">
        <f>'дод 3'!G204</f>
        <v>0</v>
      </c>
      <c r="G164" s="49">
        <f>'дод 3'!H204</f>
        <v>0</v>
      </c>
      <c r="H164" s="49">
        <f>'дод 3'!I204</f>
        <v>0</v>
      </c>
      <c r="I164" s="49">
        <f>'дод 3'!J204</f>
        <v>0</v>
      </c>
      <c r="J164" s="49">
        <f>'дод 3'!K204</f>
        <v>0</v>
      </c>
      <c r="K164" s="49">
        <f>'дод 3'!L204</f>
        <v>0</v>
      </c>
      <c r="L164" s="49">
        <f>'дод 3'!M204</f>
        <v>0</v>
      </c>
      <c r="M164" s="49">
        <f>'дод 3'!N204</f>
        <v>0</v>
      </c>
      <c r="N164" s="49">
        <f>'дод 3'!O204</f>
        <v>0</v>
      </c>
      <c r="O164" s="49">
        <f>'дод 3'!P204</f>
        <v>0</v>
      </c>
    </row>
    <row r="165" spans="1:15" s="54" customFormat="1" ht="94.5" hidden="1" customHeight="1" x14ac:dyDescent="0.25">
      <c r="A165" s="83"/>
      <c r="B165" s="83"/>
      <c r="C165" s="84" t="s">
        <v>406</v>
      </c>
      <c r="D165" s="85">
        <f>'дод 3'!E205</f>
        <v>0</v>
      </c>
      <c r="E165" s="85">
        <f>'дод 3'!F205</f>
        <v>0</v>
      </c>
      <c r="F165" s="85">
        <f>'дод 3'!G205</f>
        <v>0</v>
      </c>
      <c r="G165" s="85">
        <f>'дод 3'!H205</f>
        <v>0</v>
      </c>
      <c r="H165" s="85">
        <f>'дод 3'!I205</f>
        <v>0</v>
      </c>
      <c r="I165" s="85">
        <f>'дод 3'!J205</f>
        <v>0</v>
      </c>
      <c r="J165" s="85">
        <f>'дод 3'!K205</f>
        <v>0</v>
      </c>
      <c r="K165" s="85">
        <f>'дод 3'!L205</f>
        <v>0</v>
      </c>
      <c r="L165" s="85">
        <f>'дод 3'!M205</f>
        <v>0</v>
      </c>
      <c r="M165" s="85">
        <f>'дод 3'!N205</f>
        <v>0</v>
      </c>
      <c r="N165" s="85">
        <f>'дод 3'!O205</f>
        <v>0</v>
      </c>
      <c r="O165" s="85">
        <f>'дод 3'!P205</f>
        <v>0</v>
      </c>
    </row>
    <row r="166" spans="1:15" s="54" customFormat="1" ht="63" hidden="1" customHeight="1" x14ac:dyDescent="0.25">
      <c r="A166" s="83"/>
      <c r="B166" s="83"/>
      <c r="C166" s="84" t="s">
        <v>458</v>
      </c>
      <c r="D166" s="85">
        <f>'дод 3'!E206</f>
        <v>0</v>
      </c>
      <c r="E166" s="85">
        <f>'дод 3'!F206</f>
        <v>0</v>
      </c>
      <c r="F166" s="85">
        <f>'дод 3'!G206</f>
        <v>0</v>
      </c>
      <c r="G166" s="85">
        <f>'дод 3'!H206</f>
        <v>0</v>
      </c>
      <c r="H166" s="85">
        <f>'дод 3'!I206</f>
        <v>0</v>
      </c>
      <c r="I166" s="85">
        <f>'дод 3'!J206</f>
        <v>0</v>
      </c>
      <c r="J166" s="85">
        <f>'дод 3'!K206</f>
        <v>0</v>
      </c>
      <c r="K166" s="85">
        <f>'дод 3'!L206</f>
        <v>0</v>
      </c>
      <c r="L166" s="85">
        <f>'дод 3'!M206</f>
        <v>0</v>
      </c>
      <c r="M166" s="85">
        <f>'дод 3'!N206</f>
        <v>0</v>
      </c>
      <c r="N166" s="85">
        <f>'дод 3'!O206</f>
        <v>0</v>
      </c>
      <c r="O166" s="85">
        <f>'дод 3'!P206</f>
        <v>0</v>
      </c>
    </row>
    <row r="167" spans="1:15" s="54" customFormat="1" ht="18" customHeight="1" x14ac:dyDescent="0.25">
      <c r="A167" s="59" t="s">
        <v>467</v>
      </c>
      <c r="B167" s="59" t="s">
        <v>409</v>
      </c>
      <c r="C167" s="3" t="s">
        <v>475</v>
      </c>
      <c r="D167" s="49">
        <f>'дод 3'!E44</f>
        <v>2725480</v>
      </c>
      <c r="E167" s="49">
        <f>'дод 3'!F44</f>
        <v>2725480</v>
      </c>
      <c r="F167" s="49">
        <f>'дод 3'!G44</f>
        <v>0</v>
      </c>
      <c r="G167" s="49">
        <f>'дод 3'!H44</f>
        <v>0</v>
      </c>
      <c r="H167" s="49">
        <f>'дод 3'!I44</f>
        <v>0</v>
      </c>
      <c r="I167" s="49">
        <f>'дод 3'!J44</f>
        <v>0</v>
      </c>
      <c r="J167" s="49">
        <f>'дод 3'!K44</f>
        <v>0</v>
      </c>
      <c r="K167" s="49">
        <f>'дод 3'!L44</f>
        <v>0</v>
      </c>
      <c r="L167" s="49">
        <f>'дод 3'!M44</f>
        <v>0</v>
      </c>
      <c r="M167" s="49">
        <f>'дод 3'!N44</f>
        <v>0</v>
      </c>
      <c r="N167" s="49">
        <f>'дод 3'!O44</f>
        <v>0</v>
      </c>
      <c r="O167" s="49">
        <f>'дод 3'!P44</f>
        <v>2725480</v>
      </c>
    </row>
    <row r="168" spans="1:15" s="52" customFormat="1" ht="18.75" customHeight="1" x14ac:dyDescent="0.25">
      <c r="A168" s="39" t="s">
        <v>241</v>
      </c>
      <c r="B168" s="41"/>
      <c r="C168" s="2" t="s">
        <v>242</v>
      </c>
      <c r="D168" s="48">
        <f>D169</f>
        <v>10400000</v>
      </c>
      <c r="E168" s="48">
        <f t="shared" ref="E168:O168" si="32">E169</f>
        <v>10400000</v>
      </c>
      <c r="F168" s="48">
        <f t="shared" si="32"/>
        <v>0</v>
      </c>
      <c r="G168" s="48">
        <f t="shared" si="32"/>
        <v>0</v>
      </c>
      <c r="H168" s="48">
        <f t="shared" si="32"/>
        <v>0</v>
      </c>
      <c r="I168" s="48">
        <f t="shared" si="32"/>
        <v>0</v>
      </c>
      <c r="J168" s="48">
        <f t="shared" si="32"/>
        <v>0</v>
      </c>
      <c r="K168" s="48">
        <f t="shared" si="32"/>
        <v>0</v>
      </c>
      <c r="L168" s="48">
        <f t="shared" si="32"/>
        <v>0</v>
      </c>
      <c r="M168" s="48">
        <f t="shared" si="32"/>
        <v>0</v>
      </c>
      <c r="N168" s="48">
        <f t="shared" si="32"/>
        <v>0</v>
      </c>
      <c r="O168" s="48">
        <f t="shared" si="32"/>
        <v>10400000</v>
      </c>
    </row>
    <row r="169" spans="1:15" ht="37.5" customHeight="1" x14ac:dyDescent="0.25">
      <c r="A169" s="40" t="s">
        <v>239</v>
      </c>
      <c r="B169" s="40" t="s">
        <v>240</v>
      </c>
      <c r="C169" s="11" t="s">
        <v>238</v>
      </c>
      <c r="D169" s="49">
        <f>'дод 3'!E45+'дод 3'!E207</f>
        <v>10400000</v>
      </c>
      <c r="E169" s="49">
        <f>'дод 3'!F45+'дод 3'!F207</f>
        <v>10400000</v>
      </c>
      <c r="F169" s="49">
        <f>'дод 3'!G45+'дод 3'!G207</f>
        <v>0</v>
      </c>
      <c r="G169" s="49">
        <f>'дод 3'!H45+'дод 3'!H207</f>
        <v>0</v>
      </c>
      <c r="H169" s="49">
        <f>'дод 3'!I45+'дод 3'!I207</f>
        <v>0</v>
      </c>
      <c r="I169" s="49">
        <f>'дод 3'!J45+'дод 3'!J207</f>
        <v>0</v>
      </c>
      <c r="J169" s="49">
        <f>'дод 3'!K45+'дод 3'!K207</f>
        <v>0</v>
      </c>
      <c r="K169" s="49">
        <f>'дод 3'!L45+'дод 3'!L207</f>
        <v>0</v>
      </c>
      <c r="L169" s="49">
        <f>'дод 3'!M45+'дод 3'!M207</f>
        <v>0</v>
      </c>
      <c r="M169" s="49">
        <f>'дод 3'!N45+'дод 3'!N207</f>
        <v>0</v>
      </c>
      <c r="N169" s="49">
        <f>'дод 3'!O45+'дод 3'!O207</f>
        <v>0</v>
      </c>
      <c r="O169" s="49">
        <f>'дод 3'!P45+'дод 3'!P207</f>
        <v>10400000</v>
      </c>
    </row>
    <row r="170" spans="1:15" s="52" customFormat="1" ht="31.5" customHeight="1" x14ac:dyDescent="0.25">
      <c r="A170" s="38" t="s">
        <v>90</v>
      </c>
      <c r="B170" s="41"/>
      <c r="C170" s="2" t="s">
        <v>431</v>
      </c>
      <c r="D170" s="48">
        <f>D172+D173+D175+D176+D177+D179+D180+D181</f>
        <v>8794526</v>
      </c>
      <c r="E170" s="48">
        <f t="shared" ref="E170:O170" si="33">E172+E173+E175+E176+E177+E179+E180+E181</f>
        <v>6794526</v>
      </c>
      <c r="F170" s="48">
        <f t="shared" si="33"/>
        <v>0</v>
      </c>
      <c r="G170" s="48">
        <f t="shared" si="33"/>
        <v>0</v>
      </c>
      <c r="H170" s="48">
        <f t="shared" si="33"/>
        <v>2000000</v>
      </c>
      <c r="I170" s="48">
        <f t="shared" si="33"/>
        <v>227032376</v>
      </c>
      <c r="J170" s="48">
        <f t="shared" si="33"/>
        <v>212374352</v>
      </c>
      <c r="K170" s="48">
        <f t="shared" si="33"/>
        <v>1284090</v>
      </c>
      <c r="L170" s="48">
        <f t="shared" si="33"/>
        <v>0</v>
      </c>
      <c r="M170" s="48">
        <f t="shared" si="33"/>
        <v>0</v>
      </c>
      <c r="N170" s="48">
        <f t="shared" si="33"/>
        <v>225748286</v>
      </c>
      <c r="O170" s="48">
        <f t="shared" si="33"/>
        <v>235826902</v>
      </c>
    </row>
    <row r="171" spans="1:15" s="53" customFormat="1" ht="16.5" customHeight="1" x14ac:dyDescent="0.25">
      <c r="A171" s="76"/>
      <c r="B171" s="76"/>
      <c r="C171" s="88" t="s">
        <v>429</v>
      </c>
      <c r="D171" s="81">
        <f>D174+D178</f>
        <v>0</v>
      </c>
      <c r="E171" s="81">
        <f t="shared" ref="E171:O171" si="34">E174+E178</f>
        <v>0</v>
      </c>
      <c r="F171" s="81">
        <f t="shared" si="34"/>
        <v>0</v>
      </c>
      <c r="G171" s="81">
        <f t="shared" si="34"/>
        <v>0</v>
      </c>
      <c r="H171" s="81">
        <f t="shared" si="34"/>
        <v>0</v>
      </c>
      <c r="I171" s="81">
        <f t="shared" si="34"/>
        <v>124581065</v>
      </c>
      <c r="J171" s="81">
        <f t="shared" si="34"/>
        <v>124581065</v>
      </c>
      <c r="K171" s="81">
        <f t="shared" si="34"/>
        <v>0</v>
      </c>
      <c r="L171" s="81">
        <f t="shared" si="34"/>
        <v>0</v>
      </c>
      <c r="M171" s="81">
        <f t="shared" si="34"/>
        <v>0</v>
      </c>
      <c r="N171" s="81">
        <f t="shared" si="34"/>
        <v>124581065</v>
      </c>
      <c r="O171" s="81">
        <f t="shared" si="34"/>
        <v>124581065</v>
      </c>
    </row>
    <row r="172" spans="1:15" ht="21" customHeight="1" x14ac:dyDescent="0.25">
      <c r="A172" s="37" t="s">
        <v>4</v>
      </c>
      <c r="B172" s="37" t="s">
        <v>89</v>
      </c>
      <c r="C172" s="3" t="s">
        <v>24</v>
      </c>
      <c r="D172" s="49">
        <f>'дод 3'!E46+'дод 3'!E250</f>
        <v>975000</v>
      </c>
      <c r="E172" s="49">
        <f>'дод 3'!F46+'дод 3'!F250</f>
        <v>475000</v>
      </c>
      <c r="F172" s="49">
        <f>'дод 3'!G46+'дод 3'!G250</f>
        <v>0</v>
      </c>
      <c r="G172" s="49">
        <f>'дод 3'!H46+'дод 3'!H250</f>
        <v>0</v>
      </c>
      <c r="H172" s="49">
        <f>'дод 3'!I46+'дод 3'!I250</f>
        <v>500000</v>
      </c>
      <c r="I172" s="49">
        <f>'дод 3'!J46+'дод 3'!J250</f>
        <v>0</v>
      </c>
      <c r="J172" s="49">
        <f>'дод 3'!K46+'дод 3'!K250</f>
        <v>0</v>
      </c>
      <c r="K172" s="49">
        <f>'дод 3'!L46+'дод 3'!L250</f>
        <v>0</v>
      </c>
      <c r="L172" s="49">
        <f>'дод 3'!M46+'дод 3'!M250</f>
        <v>0</v>
      </c>
      <c r="M172" s="49">
        <f>'дод 3'!N46+'дод 3'!N250</f>
        <v>0</v>
      </c>
      <c r="N172" s="49">
        <f>'дод 3'!O46+'дод 3'!O250</f>
        <v>0</v>
      </c>
      <c r="O172" s="49">
        <f>'дод 3'!P46+'дод 3'!P250</f>
        <v>975000</v>
      </c>
    </row>
    <row r="173" spans="1:15" ht="20.25" customHeight="1" x14ac:dyDescent="0.25">
      <c r="A173" s="37" t="s">
        <v>2</v>
      </c>
      <c r="B173" s="37" t="s">
        <v>88</v>
      </c>
      <c r="C173" s="3" t="s">
        <v>428</v>
      </c>
      <c r="D173" s="49">
        <f>'дод 3'!E90+'дод 3'!E123+'дод 3'!E180+'дод 3'!E208+'дод 3'!E234+'дод 3'!E260</f>
        <v>5062107</v>
      </c>
      <c r="E173" s="49">
        <f>'дод 3'!F90+'дод 3'!F123+'дод 3'!F180+'дод 3'!F208+'дод 3'!F234+'дод 3'!F260</f>
        <v>3562107</v>
      </c>
      <c r="F173" s="49">
        <f>'дод 3'!G90+'дод 3'!G123+'дод 3'!G180+'дод 3'!G208+'дод 3'!G234+'дод 3'!G260</f>
        <v>0</v>
      </c>
      <c r="G173" s="49">
        <f>'дод 3'!H90+'дод 3'!H123+'дод 3'!H180+'дод 3'!H208+'дод 3'!H234+'дод 3'!H260</f>
        <v>0</v>
      </c>
      <c r="H173" s="49">
        <f>'дод 3'!I90+'дод 3'!I123+'дод 3'!I180+'дод 3'!I208+'дод 3'!I234+'дод 3'!I260</f>
        <v>1500000</v>
      </c>
      <c r="I173" s="49">
        <f>'дод 3'!J90+'дод 3'!J123+'дод 3'!J180+'дод 3'!J208+'дод 3'!J234+'дод 3'!J260</f>
        <v>157995386</v>
      </c>
      <c r="J173" s="49">
        <f>'дод 3'!K90+'дод 3'!K123+'дод 3'!K180+'дод 3'!K208+'дод 3'!K234+'дод 3'!K260</f>
        <v>146521452</v>
      </c>
      <c r="K173" s="49">
        <f>'дод 3'!L90+'дод 3'!L123+'дод 3'!L180+'дод 3'!L208+'дод 3'!L234+'дод 3'!L260</f>
        <v>0</v>
      </c>
      <c r="L173" s="49">
        <f>'дод 3'!M90+'дод 3'!M123+'дод 3'!M180+'дод 3'!M208+'дод 3'!M234+'дод 3'!M260</f>
        <v>0</v>
      </c>
      <c r="M173" s="49">
        <f>'дод 3'!N90+'дод 3'!N123+'дод 3'!N180+'дод 3'!N208+'дод 3'!N234+'дод 3'!N260</f>
        <v>0</v>
      </c>
      <c r="N173" s="49">
        <f>'дод 3'!O90+'дод 3'!O123+'дод 3'!O180+'дод 3'!O208+'дод 3'!O234+'дод 3'!O260</f>
        <v>157995386</v>
      </c>
      <c r="O173" s="49">
        <f>'дод 3'!P90+'дод 3'!P123+'дод 3'!P180+'дод 3'!P208+'дод 3'!P234+'дод 3'!P260</f>
        <v>163057493</v>
      </c>
    </row>
    <row r="174" spans="1:15" s="54" customFormat="1" ht="17.25" customHeight="1" x14ac:dyDescent="0.25">
      <c r="A174" s="83"/>
      <c r="B174" s="83"/>
      <c r="C174" s="90" t="s">
        <v>429</v>
      </c>
      <c r="D174" s="85">
        <f>'дод 3'!E124+'дод 3'!E235</f>
        <v>0</v>
      </c>
      <c r="E174" s="85">
        <f>'дод 3'!F124+'дод 3'!F235</f>
        <v>0</v>
      </c>
      <c r="F174" s="85">
        <f>'дод 3'!G124+'дод 3'!G235</f>
        <v>0</v>
      </c>
      <c r="G174" s="85">
        <f>'дод 3'!H124+'дод 3'!H235</f>
        <v>0</v>
      </c>
      <c r="H174" s="85">
        <f>'дод 3'!I124+'дод 3'!I235</f>
        <v>0</v>
      </c>
      <c r="I174" s="85">
        <f>'дод 3'!J124+'дод 3'!J235</f>
        <v>98331065</v>
      </c>
      <c r="J174" s="85">
        <f>'дод 3'!K124+'дод 3'!K235</f>
        <v>98331065</v>
      </c>
      <c r="K174" s="85">
        <f>'дод 3'!L124+'дод 3'!L235</f>
        <v>0</v>
      </c>
      <c r="L174" s="85">
        <f>'дод 3'!M124+'дод 3'!M235</f>
        <v>0</v>
      </c>
      <c r="M174" s="85">
        <f>'дод 3'!N124+'дод 3'!N235</f>
        <v>0</v>
      </c>
      <c r="N174" s="85">
        <f>'дод 3'!O124+'дод 3'!O235</f>
        <v>98331065</v>
      </c>
      <c r="O174" s="85">
        <f>'дод 3'!P124+'дод 3'!P235</f>
        <v>98331065</v>
      </c>
    </row>
    <row r="175" spans="1:15" ht="33.75" customHeight="1" x14ac:dyDescent="0.25">
      <c r="A175" s="37" t="s">
        <v>271</v>
      </c>
      <c r="B175" s="37" t="s">
        <v>84</v>
      </c>
      <c r="C175" s="3" t="s">
        <v>354</v>
      </c>
      <c r="D175" s="49">
        <f>'дод 3'!E251</f>
        <v>0</v>
      </c>
      <c r="E175" s="49">
        <f>'дод 3'!F251</f>
        <v>0</v>
      </c>
      <c r="F175" s="49">
        <f>'дод 3'!G251</f>
        <v>0</v>
      </c>
      <c r="G175" s="49">
        <f>'дод 3'!H251</f>
        <v>0</v>
      </c>
      <c r="H175" s="49">
        <f>'дод 3'!I251</f>
        <v>0</v>
      </c>
      <c r="I175" s="49">
        <f>'дод 3'!J251</f>
        <v>20000</v>
      </c>
      <c r="J175" s="49">
        <f>'дод 3'!K251</f>
        <v>20000</v>
      </c>
      <c r="K175" s="49">
        <f>'дод 3'!L251</f>
        <v>0</v>
      </c>
      <c r="L175" s="49">
        <f>'дод 3'!M251</f>
        <v>0</v>
      </c>
      <c r="M175" s="49">
        <f>'дод 3'!N251</f>
        <v>0</v>
      </c>
      <c r="N175" s="49">
        <f>'дод 3'!O251</f>
        <v>20000</v>
      </c>
      <c r="O175" s="49">
        <f>'дод 3'!P251</f>
        <v>20000</v>
      </c>
    </row>
    <row r="176" spans="1:15" ht="53.25" customHeight="1" x14ac:dyDescent="0.25">
      <c r="A176" s="37" t="s">
        <v>273</v>
      </c>
      <c r="B176" s="37" t="s">
        <v>84</v>
      </c>
      <c r="C176" s="3" t="s">
        <v>274</v>
      </c>
      <c r="D176" s="49">
        <f>'дод 3'!E252</f>
        <v>0</v>
      </c>
      <c r="E176" s="49">
        <f>'дод 3'!F252</f>
        <v>0</v>
      </c>
      <c r="F176" s="49">
        <f>'дод 3'!G252</f>
        <v>0</v>
      </c>
      <c r="G176" s="49">
        <f>'дод 3'!H252</f>
        <v>0</v>
      </c>
      <c r="H176" s="49">
        <f>'дод 3'!I252</f>
        <v>0</v>
      </c>
      <c r="I176" s="49">
        <f>'дод 3'!J252</f>
        <v>45000</v>
      </c>
      <c r="J176" s="49">
        <f>'дод 3'!K252</f>
        <v>45000</v>
      </c>
      <c r="K176" s="49">
        <f>'дод 3'!L252</f>
        <v>0</v>
      </c>
      <c r="L176" s="49">
        <f>'дод 3'!M252</f>
        <v>0</v>
      </c>
      <c r="M176" s="49">
        <f>'дод 3'!N252</f>
        <v>0</v>
      </c>
      <c r="N176" s="49">
        <f>'дод 3'!O252</f>
        <v>45000</v>
      </c>
      <c r="O176" s="49">
        <f>'дод 3'!P252</f>
        <v>45000</v>
      </c>
    </row>
    <row r="177" spans="1:15" ht="30.75" customHeight="1" x14ac:dyDescent="0.25">
      <c r="A177" s="37" t="s">
        <v>5</v>
      </c>
      <c r="B177" s="37" t="s">
        <v>84</v>
      </c>
      <c r="C177" s="3" t="s">
        <v>485</v>
      </c>
      <c r="D177" s="49">
        <f>'дод 3'!E47+'дод 3'!E209</f>
        <v>0</v>
      </c>
      <c r="E177" s="49">
        <f>'дод 3'!F47+'дод 3'!F209</f>
        <v>0</v>
      </c>
      <c r="F177" s="49">
        <f>'дод 3'!G47+'дод 3'!G209</f>
        <v>0</v>
      </c>
      <c r="G177" s="49">
        <f>'дод 3'!H47+'дод 3'!H209</f>
        <v>0</v>
      </c>
      <c r="H177" s="49">
        <f>'дод 3'!I47+'дод 3'!I209</f>
        <v>0</v>
      </c>
      <c r="I177" s="49">
        <f>'дод 3'!J47+'дод 3'!J209</f>
        <v>65787900</v>
      </c>
      <c r="J177" s="49">
        <f>'дод 3'!K47+'дод 3'!K209</f>
        <v>65787900</v>
      </c>
      <c r="K177" s="49">
        <f>'дод 3'!L47+'дод 3'!L209</f>
        <v>0</v>
      </c>
      <c r="L177" s="49">
        <f>'дод 3'!M47+'дод 3'!M209</f>
        <v>0</v>
      </c>
      <c r="M177" s="49">
        <f>'дод 3'!N47+'дод 3'!N209</f>
        <v>0</v>
      </c>
      <c r="N177" s="49">
        <f>'дод 3'!O47+'дод 3'!O209</f>
        <v>65787900</v>
      </c>
      <c r="O177" s="49">
        <f>'дод 3'!P47+'дод 3'!P209</f>
        <v>65787900</v>
      </c>
    </row>
    <row r="178" spans="1:15" ht="16.5" customHeight="1" x14ac:dyDescent="0.25">
      <c r="A178" s="37"/>
      <c r="B178" s="37"/>
      <c r="C178" s="90" t="s">
        <v>429</v>
      </c>
      <c r="D178" s="49">
        <f>'дод 3'!E210</f>
        <v>0</v>
      </c>
      <c r="E178" s="49">
        <f>'дод 3'!F210</f>
        <v>0</v>
      </c>
      <c r="F178" s="49">
        <f>'дод 3'!G210</f>
        <v>0</v>
      </c>
      <c r="G178" s="49">
        <f>'дод 3'!H210</f>
        <v>0</v>
      </c>
      <c r="H178" s="49">
        <f>'дод 3'!I210</f>
        <v>0</v>
      </c>
      <c r="I178" s="49">
        <f>'дод 3'!J210</f>
        <v>26250000</v>
      </c>
      <c r="J178" s="49">
        <f>'дод 3'!K210</f>
        <v>26250000</v>
      </c>
      <c r="K178" s="49">
        <f>'дод 3'!L210</f>
        <v>0</v>
      </c>
      <c r="L178" s="49">
        <f>'дод 3'!M210</f>
        <v>0</v>
      </c>
      <c r="M178" s="49">
        <f>'дод 3'!N210</f>
        <v>0</v>
      </c>
      <c r="N178" s="49">
        <f>'дод 3'!O210</f>
        <v>26250000</v>
      </c>
      <c r="O178" s="49">
        <f>'дод 3'!P210</f>
        <v>26250000</v>
      </c>
    </row>
    <row r="179" spans="1:15" ht="36.75" customHeight="1" x14ac:dyDescent="0.25">
      <c r="A179" s="37" t="s">
        <v>252</v>
      </c>
      <c r="B179" s="37" t="s">
        <v>84</v>
      </c>
      <c r="C179" s="3" t="s">
        <v>253</v>
      </c>
      <c r="D179" s="49">
        <f>'дод 3'!E48</f>
        <v>356337</v>
      </c>
      <c r="E179" s="49">
        <f>'дод 3'!F48</f>
        <v>356337</v>
      </c>
      <c r="F179" s="49">
        <f>'дод 3'!G48</f>
        <v>0</v>
      </c>
      <c r="G179" s="49">
        <f>'дод 3'!H48</f>
        <v>0</v>
      </c>
      <c r="H179" s="49">
        <f>'дод 3'!I48</f>
        <v>0</v>
      </c>
      <c r="I179" s="49">
        <f>'дод 3'!J48</f>
        <v>0</v>
      </c>
      <c r="J179" s="49">
        <f>'дод 3'!K48</f>
        <v>0</v>
      </c>
      <c r="K179" s="49">
        <f>'дод 3'!L48</f>
        <v>0</v>
      </c>
      <c r="L179" s="49">
        <f>'дод 3'!M48</f>
        <v>0</v>
      </c>
      <c r="M179" s="49">
        <f>'дод 3'!N48</f>
        <v>0</v>
      </c>
      <c r="N179" s="49">
        <f>'дод 3'!O48</f>
        <v>0</v>
      </c>
      <c r="O179" s="49">
        <f>'дод 3'!P48</f>
        <v>356337</v>
      </c>
    </row>
    <row r="180" spans="1:15" s="54" customFormat="1" ht="97.5" customHeight="1" x14ac:dyDescent="0.25">
      <c r="A180" s="37" t="s">
        <v>303</v>
      </c>
      <c r="B180" s="37" t="s">
        <v>84</v>
      </c>
      <c r="C180" s="3" t="s">
        <v>321</v>
      </c>
      <c r="D180" s="49">
        <f>'дод 3'!E49+'дод 3'!E211+'дод 3'!E236+'дод 3'!E242</f>
        <v>0</v>
      </c>
      <c r="E180" s="49">
        <f>'дод 3'!F49+'дод 3'!F211+'дод 3'!F236+'дод 3'!F242</f>
        <v>0</v>
      </c>
      <c r="F180" s="49">
        <f>'дод 3'!G49+'дод 3'!G211+'дод 3'!G236+'дод 3'!G242</f>
        <v>0</v>
      </c>
      <c r="G180" s="49">
        <f>'дод 3'!H49+'дод 3'!H211+'дод 3'!H236+'дод 3'!H242</f>
        <v>0</v>
      </c>
      <c r="H180" s="49">
        <f>'дод 3'!I49+'дод 3'!I211+'дод 3'!I236+'дод 3'!I242</f>
        <v>0</v>
      </c>
      <c r="I180" s="49">
        <f>'дод 3'!J49+'дод 3'!J211+'дод 3'!J236+'дод 3'!J242</f>
        <v>3184090</v>
      </c>
      <c r="J180" s="49">
        <f>'дод 3'!K49+'дод 3'!K211+'дод 3'!K236+'дод 3'!K242</f>
        <v>0</v>
      </c>
      <c r="K180" s="49">
        <f>'дод 3'!L49+'дод 3'!L211+'дод 3'!L236+'дод 3'!L242</f>
        <v>1284090</v>
      </c>
      <c r="L180" s="49">
        <f>'дод 3'!M49+'дод 3'!M211+'дод 3'!M236+'дод 3'!M242</f>
        <v>0</v>
      </c>
      <c r="M180" s="49">
        <f>'дод 3'!N49+'дод 3'!N211+'дод 3'!N236+'дод 3'!N242</f>
        <v>0</v>
      </c>
      <c r="N180" s="49">
        <f>'дод 3'!O49+'дод 3'!O211+'дод 3'!O236+'дод 3'!O242</f>
        <v>1900000</v>
      </c>
      <c r="O180" s="49">
        <f>'дод 3'!P49+'дод 3'!P211+'дод 3'!P236+'дод 3'!P242</f>
        <v>3184090</v>
      </c>
    </row>
    <row r="181" spans="1:15" s="54" customFormat="1" ht="23.25" customHeight="1" x14ac:dyDescent="0.25">
      <c r="A181" s="37" t="s">
        <v>243</v>
      </c>
      <c r="B181" s="37" t="s">
        <v>84</v>
      </c>
      <c r="C181" s="3" t="s">
        <v>17</v>
      </c>
      <c r="D181" s="49">
        <f>'дод 3'!E50+'дод 3'!E253+'дод 3'!E261</f>
        <v>2401082</v>
      </c>
      <c r="E181" s="49">
        <f>'дод 3'!F50+'дод 3'!F253+'дод 3'!F261</f>
        <v>2401082</v>
      </c>
      <c r="F181" s="49">
        <f>'дод 3'!G50+'дод 3'!G253+'дод 3'!G261</f>
        <v>0</v>
      </c>
      <c r="G181" s="49">
        <f>'дод 3'!H50+'дод 3'!H253+'дод 3'!H261</f>
        <v>0</v>
      </c>
      <c r="H181" s="49">
        <f>'дод 3'!I50+'дод 3'!I253+'дод 3'!I261</f>
        <v>0</v>
      </c>
      <c r="I181" s="49">
        <f>'дод 3'!J50+'дод 3'!J253+'дод 3'!J261</f>
        <v>0</v>
      </c>
      <c r="J181" s="49">
        <f>'дод 3'!K50+'дод 3'!K253+'дод 3'!K261</f>
        <v>0</v>
      </c>
      <c r="K181" s="49">
        <f>'дод 3'!L50+'дод 3'!L253+'дод 3'!L261</f>
        <v>0</v>
      </c>
      <c r="L181" s="49">
        <f>'дод 3'!M50+'дод 3'!M253+'дод 3'!M261</f>
        <v>0</v>
      </c>
      <c r="M181" s="49">
        <f>'дод 3'!N50+'дод 3'!N253+'дод 3'!N261</f>
        <v>0</v>
      </c>
      <c r="N181" s="49">
        <f>'дод 3'!O50+'дод 3'!O253+'дод 3'!O261</f>
        <v>0</v>
      </c>
      <c r="O181" s="49">
        <f>'дод 3'!P50+'дод 3'!P253+'дод 3'!P261</f>
        <v>2401082</v>
      </c>
    </row>
    <row r="182" spans="1:15" s="53" customFormat="1" ht="48.75" customHeight="1" x14ac:dyDescent="0.25">
      <c r="A182" s="38">
        <v>7700</v>
      </c>
      <c r="B182" s="38"/>
      <c r="C182" s="101" t="s">
        <v>371</v>
      </c>
      <c r="D182" s="48">
        <f>D183</f>
        <v>0</v>
      </c>
      <c r="E182" s="48">
        <f t="shared" ref="E182:O182" si="35">E183</f>
        <v>0</v>
      </c>
      <c r="F182" s="48">
        <f t="shared" si="35"/>
        <v>0</v>
      </c>
      <c r="G182" s="48">
        <f t="shared" si="35"/>
        <v>0</v>
      </c>
      <c r="H182" s="48">
        <f t="shared" si="35"/>
        <v>0</v>
      </c>
      <c r="I182" s="48">
        <f t="shared" si="35"/>
        <v>630000</v>
      </c>
      <c r="J182" s="48">
        <f t="shared" si="35"/>
        <v>0</v>
      </c>
      <c r="K182" s="48">
        <f t="shared" si="35"/>
        <v>0</v>
      </c>
      <c r="L182" s="48">
        <f t="shared" si="35"/>
        <v>0</v>
      </c>
      <c r="M182" s="48">
        <f t="shared" si="35"/>
        <v>0</v>
      </c>
      <c r="N182" s="48">
        <f t="shared" si="35"/>
        <v>630000</v>
      </c>
      <c r="O182" s="48">
        <f t="shared" si="35"/>
        <v>630000</v>
      </c>
    </row>
    <row r="183" spans="1:15" s="54" customFormat="1" ht="46.5" customHeight="1" x14ac:dyDescent="0.25">
      <c r="A183" s="37">
        <v>7700</v>
      </c>
      <c r="B183" s="59" t="s">
        <v>95</v>
      </c>
      <c r="C183" s="61" t="s">
        <v>371</v>
      </c>
      <c r="D183" s="49">
        <f>'дод 3'!E91</f>
        <v>0</v>
      </c>
      <c r="E183" s="49">
        <f>'дод 3'!F91</f>
        <v>0</v>
      </c>
      <c r="F183" s="49">
        <f>'дод 3'!G91</f>
        <v>0</v>
      </c>
      <c r="G183" s="49">
        <f>'дод 3'!H91</f>
        <v>0</v>
      </c>
      <c r="H183" s="49">
        <f>'дод 3'!I91</f>
        <v>0</v>
      </c>
      <c r="I183" s="49">
        <f>'дод 3'!J91</f>
        <v>630000</v>
      </c>
      <c r="J183" s="49">
        <f>'дод 3'!K91</f>
        <v>0</v>
      </c>
      <c r="K183" s="49">
        <f>'дод 3'!L91</f>
        <v>0</v>
      </c>
      <c r="L183" s="49">
        <f>'дод 3'!M91</f>
        <v>0</v>
      </c>
      <c r="M183" s="49">
        <f>'дод 3'!N91</f>
        <v>0</v>
      </c>
      <c r="N183" s="49">
        <f>'дод 3'!O91</f>
        <v>630000</v>
      </c>
      <c r="O183" s="49">
        <f>'дод 3'!P91</f>
        <v>630000</v>
      </c>
    </row>
    <row r="184" spans="1:15" s="52" customFormat="1" ht="15.75" customHeight="1" x14ac:dyDescent="0.25">
      <c r="A184" s="38" t="s">
        <v>96</v>
      </c>
      <c r="B184" s="39"/>
      <c r="C184" s="2" t="s">
        <v>540</v>
      </c>
      <c r="D184" s="48">
        <f t="shared" ref="D184:O184" si="36">D186+D191+D193+D196+D198+D199</f>
        <v>20741649</v>
      </c>
      <c r="E184" s="48">
        <f t="shared" si="36"/>
        <v>4966649</v>
      </c>
      <c r="F184" s="48">
        <f t="shared" si="36"/>
        <v>1906900</v>
      </c>
      <c r="G184" s="48">
        <f t="shared" si="36"/>
        <v>279360</v>
      </c>
      <c r="H184" s="48">
        <f t="shared" si="36"/>
        <v>0</v>
      </c>
      <c r="I184" s="48">
        <f t="shared" si="36"/>
        <v>5155752</v>
      </c>
      <c r="J184" s="48">
        <f t="shared" si="36"/>
        <v>1430052</v>
      </c>
      <c r="K184" s="48">
        <f t="shared" si="36"/>
        <v>2395700</v>
      </c>
      <c r="L184" s="48">
        <f t="shared" si="36"/>
        <v>0</v>
      </c>
      <c r="M184" s="48">
        <f t="shared" si="36"/>
        <v>1400</v>
      </c>
      <c r="N184" s="48">
        <f t="shared" si="36"/>
        <v>2760052</v>
      </c>
      <c r="O184" s="48">
        <f t="shared" si="36"/>
        <v>25897401</v>
      </c>
    </row>
    <row r="185" spans="1:15" s="53" customFormat="1" ht="47.25" hidden="1" x14ac:dyDescent="0.25">
      <c r="A185" s="76"/>
      <c r="B185" s="79"/>
      <c r="C185" s="80" t="s">
        <v>391</v>
      </c>
      <c r="D185" s="81">
        <f>D187</f>
        <v>0</v>
      </c>
      <c r="E185" s="81">
        <f t="shared" ref="E185:O185" si="37">E187</f>
        <v>0</v>
      </c>
      <c r="F185" s="81">
        <f t="shared" si="37"/>
        <v>0</v>
      </c>
      <c r="G185" s="81">
        <f t="shared" si="37"/>
        <v>0</v>
      </c>
      <c r="H185" s="81">
        <f t="shared" si="37"/>
        <v>0</v>
      </c>
      <c r="I185" s="81">
        <f t="shared" si="37"/>
        <v>0</v>
      </c>
      <c r="J185" s="81">
        <f t="shared" si="37"/>
        <v>0</v>
      </c>
      <c r="K185" s="81">
        <f t="shared" si="37"/>
        <v>0</v>
      </c>
      <c r="L185" s="81">
        <f t="shared" si="37"/>
        <v>0</v>
      </c>
      <c r="M185" s="81">
        <f t="shared" si="37"/>
        <v>0</v>
      </c>
      <c r="N185" s="81">
        <f t="shared" si="37"/>
        <v>0</v>
      </c>
      <c r="O185" s="81">
        <f t="shared" si="37"/>
        <v>0</v>
      </c>
    </row>
    <row r="186" spans="1:15" s="52" customFormat="1" ht="35.25" customHeight="1" x14ac:dyDescent="0.25">
      <c r="A186" s="38" t="s">
        <v>98</v>
      </c>
      <c r="B186" s="39"/>
      <c r="C186" s="2" t="s">
        <v>486</v>
      </c>
      <c r="D186" s="48">
        <f t="shared" ref="D186:O186" si="38">D188+D189</f>
        <v>2706360</v>
      </c>
      <c r="E186" s="48">
        <f t="shared" si="38"/>
        <v>2706360</v>
      </c>
      <c r="F186" s="48">
        <f t="shared" si="38"/>
        <v>1906900</v>
      </c>
      <c r="G186" s="48">
        <f t="shared" si="38"/>
        <v>85760</v>
      </c>
      <c r="H186" s="48">
        <f t="shared" si="38"/>
        <v>0</v>
      </c>
      <c r="I186" s="48">
        <f t="shared" si="38"/>
        <v>1435752</v>
      </c>
      <c r="J186" s="48">
        <f t="shared" si="38"/>
        <v>1430052</v>
      </c>
      <c r="K186" s="48">
        <f t="shared" si="38"/>
        <v>5700</v>
      </c>
      <c r="L186" s="48">
        <f t="shared" si="38"/>
        <v>0</v>
      </c>
      <c r="M186" s="48">
        <f t="shared" si="38"/>
        <v>1400</v>
      </c>
      <c r="N186" s="48">
        <f t="shared" si="38"/>
        <v>1430052</v>
      </c>
      <c r="O186" s="48">
        <f t="shared" si="38"/>
        <v>4142112</v>
      </c>
    </row>
    <row r="187" spans="1:15" s="53" customFormat="1" ht="47.25" hidden="1" customHeight="1" x14ac:dyDescent="0.25">
      <c r="A187" s="76"/>
      <c r="B187" s="79"/>
      <c r="C187" s="82" t="str">
        <f>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7" s="81">
        <f>D190</f>
        <v>0</v>
      </c>
      <c r="E187" s="81">
        <f t="shared" ref="E187:O187" si="39">E190</f>
        <v>0</v>
      </c>
      <c r="F187" s="81">
        <f t="shared" si="39"/>
        <v>0</v>
      </c>
      <c r="G187" s="81">
        <f t="shared" si="39"/>
        <v>0</v>
      </c>
      <c r="H187" s="81">
        <f t="shared" si="39"/>
        <v>0</v>
      </c>
      <c r="I187" s="81">
        <f t="shared" si="39"/>
        <v>0</v>
      </c>
      <c r="J187" s="81">
        <f t="shared" si="39"/>
        <v>0</v>
      </c>
      <c r="K187" s="81">
        <f t="shared" si="39"/>
        <v>0</v>
      </c>
      <c r="L187" s="81">
        <f t="shared" si="39"/>
        <v>0</v>
      </c>
      <c r="M187" s="81">
        <f t="shared" si="39"/>
        <v>0</v>
      </c>
      <c r="N187" s="81">
        <f t="shared" si="39"/>
        <v>0</v>
      </c>
      <c r="O187" s="81">
        <f t="shared" si="39"/>
        <v>0</v>
      </c>
    </row>
    <row r="188" spans="1:15" s="52" customFormat="1" ht="36.75" customHeight="1" x14ac:dyDescent="0.25">
      <c r="A188" s="40" t="s">
        <v>7</v>
      </c>
      <c r="B188" s="40" t="s">
        <v>91</v>
      </c>
      <c r="C188" s="3" t="s">
        <v>304</v>
      </c>
      <c r="D188" s="49">
        <f>'дод 3'!E51+'дод 3'!E212</f>
        <v>251700</v>
      </c>
      <c r="E188" s="49">
        <f>'дод 3'!F51+'дод 3'!F212</f>
        <v>251700</v>
      </c>
      <c r="F188" s="49">
        <f>'дод 3'!G51+'дод 3'!G212</f>
        <v>0</v>
      </c>
      <c r="G188" s="49">
        <f>'дод 3'!H51+'дод 3'!H212</f>
        <v>6500</v>
      </c>
      <c r="H188" s="49">
        <f>'дод 3'!I51+'дод 3'!I212</f>
        <v>0</v>
      </c>
      <c r="I188" s="49">
        <f>'дод 3'!J51+'дод 3'!J212</f>
        <v>1430052</v>
      </c>
      <c r="J188" s="49">
        <f>'дод 3'!K51+'дод 3'!K212</f>
        <v>1430052</v>
      </c>
      <c r="K188" s="49">
        <f>'дод 3'!L51+'дод 3'!L212</f>
        <v>0</v>
      </c>
      <c r="L188" s="49">
        <f>'дод 3'!M51+'дод 3'!M212</f>
        <v>0</v>
      </c>
      <c r="M188" s="49">
        <f>'дод 3'!N51+'дод 3'!N212</f>
        <v>0</v>
      </c>
      <c r="N188" s="49">
        <f>'дод 3'!O51+'дод 3'!O212</f>
        <v>1430052</v>
      </c>
      <c r="O188" s="49">
        <f>'дод 3'!P51+'дод 3'!P212</f>
        <v>1681752</v>
      </c>
    </row>
    <row r="189" spans="1:15" ht="24.75" customHeight="1" x14ac:dyDescent="0.25">
      <c r="A189" s="37" t="s">
        <v>152</v>
      </c>
      <c r="B189" s="42" t="s">
        <v>91</v>
      </c>
      <c r="C189" s="3" t="s">
        <v>487</v>
      </c>
      <c r="D189" s="49">
        <f>'дод 3'!E52</f>
        <v>2454660</v>
      </c>
      <c r="E189" s="49">
        <f>'дод 3'!F52</f>
        <v>2454660</v>
      </c>
      <c r="F189" s="49">
        <f>'дод 3'!G52</f>
        <v>1906900</v>
      </c>
      <c r="G189" s="49">
        <f>'дод 3'!H52</f>
        <v>79260</v>
      </c>
      <c r="H189" s="49">
        <f>'дод 3'!I52</f>
        <v>0</v>
      </c>
      <c r="I189" s="49">
        <f>'дод 3'!J52</f>
        <v>5700</v>
      </c>
      <c r="J189" s="49">
        <f>'дод 3'!K52</f>
        <v>0</v>
      </c>
      <c r="K189" s="49">
        <f>'дод 3'!L52</f>
        <v>5700</v>
      </c>
      <c r="L189" s="49">
        <f>'дод 3'!M52</f>
        <v>0</v>
      </c>
      <c r="M189" s="49">
        <f>'дод 3'!N52</f>
        <v>1400</v>
      </c>
      <c r="N189" s="49">
        <f>'дод 3'!O52</f>
        <v>0</v>
      </c>
      <c r="O189" s="49">
        <f>'дод 3'!P52</f>
        <v>2460360</v>
      </c>
    </row>
    <row r="190" spans="1:15" s="54" customFormat="1" ht="51.75" hidden="1" customHeight="1" x14ac:dyDescent="0.25">
      <c r="A190" s="83"/>
      <c r="B190" s="98"/>
      <c r="C190" s="92" t="s">
        <v>391</v>
      </c>
      <c r="D190" s="85">
        <f>'дод 3'!E53</f>
        <v>0</v>
      </c>
      <c r="E190" s="85">
        <f>'дод 3'!F53</f>
        <v>0</v>
      </c>
      <c r="F190" s="85">
        <f>'дод 3'!G53</f>
        <v>0</v>
      </c>
      <c r="G190" s="85">
        <f>'дод 3'!H53</f>
        <v>0</v>
      </c>
      <c r="H190" s="85">
        <f>'дод 3'!I53</f>
        <v>0</v>
      </c>
      <c r="I190" s="85">
        <f>'дод 3'!J53</f>
        <v>0</v>
      </c>
      <c r="J190" s="85">
        <f>'дод 3'!K53</f>
        <v>0</v>
      </c>
      <c r="K190" s="85">
        <f>'дод 3'!L53</f>
        <v>0</v>
      </c>
      <c r="L190" s="85">
        <f>'дод 3'!M53</f>
        <v>0</v>
      </c>
      <c r="M190" s="85">
        <f>'дод 3'!N53</f>
        <v>0</v>
      </c>
      <c r="N190" s="85">
        <f>'дод 3'!O53</f>
        <v>0</v>
      </c>
      <c r="O190" s="85">
        <f>'дод 3'!P53</f>
        <v>0</v>
      </c>
    </row>
    <row r="191" spans="1:15" s="52" customFormat="1" ht="23.25" customHeight="1" x14ac:dyDescent="0.25">
      <c r="A191" s="38" t="s">
        <v>254</v>
      </c>
      <c r="B191" s="38"/>
      <c r="C191" s="12" t="s">
        <v>255</v>
      </c>
      <c r="D191" s="48">
        <f t="shared" ref="D191:O191" si="40">D192</f>
        <v>351800</v>
      </c>
      <c r="E191" s="48">
        <f t="shared" si="40"/>
        <v>351800</v>
      </c>
      <c r="F191" s="48">
        <f t="shared" si="40"/>
        <v>0</v>
      </c>
      <c r="G191" s="48">
        <f t="shared" si="40"/>
        <v>193600</v>
      </c>
      <c r="H191" s="48">
        <f t="shared" si="40"/>
        <v>0</v>
      </c>
      <c r="I191" s="48">
        <f t="shared" si="40"/>
        <v>0</v>
      </c>
      <c r="J191" s="48">
        <f t="shared" si="40"/>
        <v>0</v>
      </c>
      <c r="K191" s="48">
        <f t="shared" si="40"/>
        <v>0</v>
      </c>
      <c r="L191" s="48">
        <f t="shared" si="40"/>
        <v>0</v>
      </c>
      <c r="M191" s="48">
        <f t="shared" si="40"/>
        <v>0</v>
      </c>
      <c r="N191" s="48">
        <f t="shared" si="40"/>
        <v>0</v>
      </c>
      <c r="O191" s="48">
        <f t="shared" si="40"/>
        <v>351800</v>
      </c>
    </row>
    <row r="192" spans="1:15" ht="22.5" customHeight="1" x14ac:dyDescent="0.25">
      <c r="A192" s="37" t="s">
        <v>248</v>
      </c>
      <c r="B192" s="42" t="s">
        <v>249</v>
      </c>
      <c r="C192" s="3" t="s">
        <v>250</v>
      </c>
      <c r="D192" s="49">
        <f>'дод 3'!E54+'дод 3'!E213</f>
        <v>351800</v>
      </c>
      <c r="E192" s="49">
        <f>'дод 3'!F54+'дод 3'!F213</f>
        <v>351800</v>
      </c>
      <c r="F192" s="49">
        <f>'дод 3'!G54+'дод 3'!G213</f>
        <v>0</v>
      </c>
      <c r="G192" s="49">
        <f>'дод 3'!H54+'дод 3'!H213</f>
        <v>193600</v>
      </c>
      <c r="H192" s="49">
        <f>'дод 3'!I54+'дод 3'!I213</f>
        <v>0</v>
      </c>
      <c r="I192" s="49">
        <f>'дод 3'!J54+'дод 3'!J213</f>
        <v>0</v>
      </c>
      <c r="J192" s="49">
        <f>'дод 3'!K54+'дод 3'!K213</f>
        <v>0</v>
      </c>
      <c r="K192" s="49">
        <f>'дод 3'!L54+'дод 3'!L213</f>
        <v>0</v>
      </c>
      <c r="L192" s="49">
        <f>'дод 3'!M54+'дод 3'!M213</f>
        <v>0</v>
      </c>
      <c r="M192" s="49">
        <f>'дод 3'!N54+'дод 3'!N213</f>
        <v>0</v>
      </c>
      <c r="N192" s="49">
        <f>'дод 3'!O54+'дод 3'!O213</f>
        <v>0</v>
      </c>
      <c r="O192" s="49">
        <f>'дод 3'!P54+'дод 3'!P213</f>
        <v>351800</v>
      </c>
    </row>
    <row r="193" spans="1:15" s="52" customFormat="1" ht="22.5" customHeight="1" x14ac:dyDescent="0.25">
      <c r="A193" s="38" t="s">
        <v>6</v>
      </c>
      <c r="B193" s="39"/>
      <c r="C193" s="2" t="s">
        <v>8</v>
      </c>
      <c r="D193" s="48">
        <f t="shared" ref="D193:O193" si="41">D195+D194</f>
        <v>75000</v>
      </c>
      <c r="E193" s="48">
        <f t="shared" si="41"/>
        <v>75000</v>
      </c>
      <c r="F193" s="48">
        <f t="shared" si="41"/>
        <v>0</v>
      </c>
      <c r="G193" s="48">
        <f t="shared" si="41"/>
        <v>0</v>
      </c>
      <c r="H193" s="48">
        <f t="shared" si="41"/>
        <v>0</v>
      </c>
      <c r="I193" s="48">
        <f t="shared" si="41"/>
        <v>3720000</v>
      </c>
      <c r="J193" s="48">
        <f t="shared" si="41"/>
        <v>0</v>
      </c>
      <c r="K193" s="48">
        <f t="shared" si="41"/>
        <v>2390000</v>
      </c>
      <c r="L193" s="48">
        <f t="shared" si="41"/>
        <v>0</v>
      </c>
      <c r="M193" s="48">
        <f t="shared" si="41"/>
        <v>0</v>
      </c>
      <c r="N193" s="48">
        <f t="shared" si="41"/>
        <v>1330000</v>
      </c>
      <c r="O193" s="48">
        <f t="shared" si="41"/>
        <v>3795000</v>
      </c>
    </row>
    <row r="194" spans="1:15" s="52" customFormat="1" ht="33.75" customHeight="1" x14ac:dyDescent="0.25">
      <c r="A194" s="37">
        <v>8330</v>
      </c>
      <c r="B194" s="59" t="s">
        <v>94</v>
      </c>
      <c r="C194" s="3" t="s">
        <v>356</v>
      </c>
      <c r="D194" s="49">
        <f>'дод 3'!E262</f>
        <v>75000</v>
      </c>
      <c r="E194" s="49">
        <f>'дод 3'!F262</f>
        <v>75000</v>
      </c>
      <c r="F194" s="49">
        <f>'дод 3'!G262</f>
        <v>0</v>
      </c>
      <c r="G194" s="49">
        <f>'дод 3'!H262</f>
        <v>0</v>
      </c>
      <c r="H194" s="49">
        <f>'дод 3'!I262</f>
        <v>0</v>
      </c>
      <c r="I194" s="49">
        <f>'дод 3'!J262</f>
        <v>0</v>
      </c>
      <c r="J194" s="49">
        <f>'дод 3'!K262</f>
        <v>0</v>
      </c>
      <c r="K194" s="49">
        <f>'дод 3'!L262</f>
        <v>0</v>
      </c>
      <c r="L194" s="49">
        <f>'дод 3'!M262</f>
        <v>0</v>
      </c>
      <c r="M194" s="49">
        <f>'дод 3'!N262</f>
        <v>0</v>
      </c>
      <c r="N194" s="49">
        <f>'дод 3'!O262</f>
        <v>0</v>
      </c>
      <c r="O194" s="49">
        <f>'дод 3'!P262</f>
        <v>75000</v>
      </c>
    </row>
    <row r="195" spans="1:15" s="52" customFormat="1" ht="19.5" customHeight="1" x14ac:dyDescent="0.25">
      <c r="A195" s="37" t="s">
        <v>9</v>
      </c>
      <c r="B195" s="37" t="s">
        <v>94</v>
      </c>
      <c r="C195" s="3" t="s">
        <v>10</v>
      </c>
      <c r="D195" s="49">
        <f>'дод 3'!E55+'дод 3'!E92+'дод 3'!E214+'дод 3'!E263</f>
        <v>0</v>
      </c>
      <c r="E195" s="49">
        <f>'дод 3'!F55+'дод 3'!F92+'дод 3'!F214+'дод 3'!F263</f>
        <v>0</v>
      </c>
      <c r="F195" s="49">
        <f>'дод 3'!G55+'дод 3'!G92+'дод 3'!G214+'дод 3'!G263</f>
        <v>0</v>
      </c>
      <c r="G195" s="49">
        <f>'дод 3'!H55+'дод 3'!H92+'дод 3'!H214+'дод 3'!H263</f>
        <v>0</v>
      </c>
      <c r="H195" s="49">
        <f>'дод 3'!I55+'дод 3'!I92+'дод 3'!I214+'дод 3'!I263</f>
        <v>0</v>
      </c>
      <c r="I195" s="49">
        <f>'дод 3'!J55+'дод 3'!J92+'дод 3'!J214+'дод 3'!J263</f>
        <v>3720000</v>
      </c>
      <c r="J195" s="49">
        <f>'дод 3'!K55+'дод 3'!K92+'дод 3'!K214+'дод 3'!K263</f>
        <v>0</v>
      </c>
      <c r="K195" s="49">
        <f>'дод 3'!L55+'дод 3'!L92+'дод 3'!L214+'дод 3'!L263</f>
        <v>2390000</v>
      </c>
      <c r="L195" s="49">
        <f>'дод 3'!M55+'дод 3'!M92+'дод 3'!M214+'дод 3'!M263</f>
        <v>0</v>
      </c>
      <c r="M195" s="49">
        <f>'дод 3'!N55+'дод 3'!N92+'дод 3'!N214+'дод 3'!N263</f>
        <v>0</v>
      </c>
      <c r="N195" s="49">
        <f>'дод 3'!O55+'дод 3'!O92+'дод 3'!O214+'дод 3'!O263</f>
        <v>1330000</v>
      </c>
      <c r="O195" s="49">
        <f>'дод 3'!P55+'дод 3'!P92+'дод 3'!P214+'дод 3'!P263</f>
        <v>3720000</v>
      </c>
    </row>
    <row r="196" spans="1:15" s="52" customFormat="1" ht="20.25" hidden="1" customHeight="1" x14ac:dyDescent="0.25">
      <c r="A196" s="38" t="s">
        <v>137</v>
      </c>
      <c r="B196" s="39"/>
      <c r="C196" s="2" t="s">
        <v>77</v>
      </c>
      <c r="D196" s="48">
        <f t="shared" ref="D196:O196" si="42">D197</f>
        <v>0</v>
      </c>
      <c r="E196" s="48">
        <f t="shared" si="42"/>
        <v>0</v>
      </c>
      <c r="F196" s="48">
        <f t="shared" si="42"/>
        <v>0</v>
      </c>
      <c r="G196" s="48">
        <f t="shared" si="42"/>
        <v>0</v>
      </c>
      <c r="H196" s="48">
        <f t="shared" si="42"/>
        <v>0</v>
      </c>
      <c r="I196" s="48">
        <f t="shared" si="42"/>
        <v>0</v>
      </c>
      <c r="J196" s="48">
        <f t="shared" si="42"/>
        <v>0</v>
      </c>
      <c r="K196" s="48">
        <f t="shared" si="42"/>
        <v>0</v>
      </c>
      <c r="L196" s="48">
        <f t="shared" si="42"/>
        <v>0</v>
      </c>
      <c r="M196" s="48">
        <f t="shared" si="42"/>
        <v>0</v>
      </c>
      <c r="N196" s="48">
        <f t="shared" si="42"/>
        <v>0</v>
      </c>
      <c r="O196" s="48">
        <f t="shared" si="42"/>
        <v>0</v>
      </c>
    </row>
    <row r="197" spans="1:15" s="52" customFormat="1" ht="21" hidden="1" customHeight="1" x14ac:dyDescent="0.25">
      <c r="A197" s="37" t="s">
        <v>259</v>
      </c>
      <c r="B197" s="42" t="s">
        <v>78</v>
      </c>
      <c r="C197" s="3" t="s">
        <v>260</v>
      </c>
      <c r="D197" s="49">
        <f>'дод 3'!E56</f>
        <v>0</v>
      </c>
      <c r="E197" s="49">
        <f>'дод 3'!F56</f>
        <v>0</v>
      </c>
      <c r="F197" s="49">
        <f>'дод 3'!G56</f>
        <v>0</v>
      </c>
      <c r="G197" s="49">
        <f>'дод 3'!H56</f>
        <v>0</v>
      </c>
      <c r="H197" s="49">
        <f>'дод 3'!I56</f>
        <v>0</v>
      </c>
      <c r="I197" s="49">
        <f>'дод 3'!J56</f>
        <v>0</v>
      </c>
      <c r="J197" s="49">
        <f>'дод 3'!K56</f>
        <v>0</v>
      </c>
      <c r="K197" s="49">
        <f>'дод 3'!L56</f>
        <v>0</v>
      </c>
      <c r="L197" s="49">
        <f>'дод 3'!M56</f>
        <v>0</v>
      </c>
      <c r="M197" s="49">
        <f>'дод 3'!N56</f>
        <v>0</v>
      </c>
      <c r="N197" s="49">
        <f>'дод 3'!O56</f>
        <v>0</v>
      </c>
      <c r="O197" s="49">
        <f>'дод 3'!P56</f>
        <v>0</v>
      </c>
    </row>
    <row r="198" spans="1:15" s="52" customFormat="1" ht="21" customHeight="1" x14ac:dyDescent="0.25">
      <c r="A198" s="38" t="s">
        <v>97</v>
      </c>
      <c r="B198" s="38" t="s">
        <v>92</v>
      </c>
      <c r="C198" s="2" t="s">
        <v>11</v>
      </c>
      <c r="D198" s="48">
        <f>'дод 3'!E264</f>
        <v>1833489</v>
      </c>
      <c r="E198" s="48">
        <f>'дод 3'!F264</f>
        <v>1833489</v>
      </c>
      <c r="F198" s="48">
        <f>'дод 3'!G264</f>
        <v>0</v>
      </c>
      <c r="G198" s="48">
        <f>'дод 3'!H264</f>
        <v>0</v>
      </c>
      <c r="H198" s="48">
        <f>'дод 3'!I264</f>
        <v>0</v>
      </c>
      <c r="I198" s="48">
        <f>'дод 3'!J264</f>
        <v>0</v>
      </c>
      <c r="J198" s="48">
        <f>'дод 3'!K264</f>
        <v>0</v>
      </c>
      <c r="K198" s="48">
        <f>'дод 3'!L264</f>
        <v>0</v>
      </c>
      <c r="L198" s="48">
        <f>'дод 3'!M264</f>
        <v>0</v>
      </c>
      <c r="M198" s="48">
        <f>'дод 3'!N264</f>
        <v>0</v>
      </c>
      <c r="N198" s="48">
        <f>'дод 3'!O264</f>
        <v>0</v>
      </c>
      <c r="O198" s="48">
        <f>'дод 3'!P264</f>
        <v>1833489</v>
      </c>
    </row>
    <row r="199" spans="1:15" s="52" customFormat="1" ht="21" customHeight="1" x14ac:dyDescent="0.25">
      <c r="A199" s="38">
        <v>8710</v>
      </c>
      <c r="B199" s="38" t="s">
        <v>95</v>
      </c>
      <c r="C199" s="2" t="s">
        <v>555</v>
      </c>
      <c r="D199" s="48">
        <f>'дод 3'!E265</f>
        <v>15775000</v>
      </c>
      <c r="E199" s="48">
        <f>'дод 3'!F265</f>
        <v>0</v>
      </c>
      <c r="F199" s="48">
        <f>'дод 3'!G265</f>
        <v>0</v>
      </c>
      <c r="G199" s="48">
        <f>'дод 3'!H265</f>
        <v>0</v>
      </c>
      <c r="H199" s="48">
        <f>'дод 3'!I265</f>
        <v>0</v>
      </c>
      <c r="I199" s="48">
        <f>'дод 3'!J265</f>
        <v>0</v>
      </c>
      <c r="J199" s="48">
        <f>'дод 3'!K265</f>
        <v>0</v>
      </c>
      <c r="K199" s="48">
        <f>'дод 3'!L265</f>
        <v>0</v>
      </c>
      <c r="L199" s="48">
        <f>'дод 3'!M265</f>
        <v>0</v>
      </c>
      <c r="M199" s="48">
        <f>'дод 3'!N265</f>
        <v>0</v>
      </c>
      <c r="N199" s="48">
        <f>'дод 3'!O265</f>
        <v>0</v>
      </c>
      <c r="O199" s="48">
        <f>'дод 3'!P265</f>
        <v>15775000</v>
      </c>
    </row>
    <row r="200" spans="1:15" s="52" customFormat="1" ht="20.25" customHeight="1" x14ac:dyDescent="0.25">
      <c r="A200" s="38" t="s">
        <v>12</v>
      </c>
      <c r="B200" s="38"/>
      <c r="C200" s="2" t="s">
        <v>113</v>
      </c>
      <c r="D200" s="48">
        <f>D201+D203</f>
        <v>162670700</v>
      </c>
      <c r="E200" s="48">
        <f t="shared" ref="E200:O200" si="43">E201+E203</f>
        <v>162670700</v>
      </c>
      <c r="F200" s="48">
        <f t="shared" si="43"/>
        <v>0</v>
      </c>
      <c r="G200" s="48">
        <f t="shared" si="43"/>
        <v>0</v>
      </c>
      <c r="H200" s="48">
        <f t="shared" si="43"/>
        <v>0</v>
      </c>
      <c r="I200" s="48">
        <f t="shared" si="43"/>
        <v>7000000</v>
      </c>
      <c r="J200" s="48">
        <f t="shared" si="43"/>
        <v>7000000</v>
      </c>
      <c r="K200" s="48">
        <f t="shared" si="43"/>
        <v>0</v>
      </c>
      <c r="L200" s="48">
        <f t="shared" si="43"/>
        <v>0</v>
      </c>
      <c r="M200" s="48">
        <f t="shared" si="43"/>
        <v>0</v>
      </c>
      <c r="N200" s="48">
        <f t="shared" si="43"/>
        <v>7000000</v>
      </c>
      <c r="O200" s="48">
        <f t="shared" si="43"/>
        <v>169670700</v>
      </c>
    </row>
    <row r="201" spans="1:15" s="52" customFormat="1" ht="21.75" customHeight="1" x14ac:dyDescent="0.25">
      <c r="A201" s="38" t="s">
        <v>257</v>
      </c>
      <c r="B201" s="38"/>
      <c r="C201" s="2" t="s">
        <v>305</v>
      </c>
      <c r="D201" s="48">
        <f t="shared" ref="D201:O201" si="44">D202</f>
        <v>100870700</v>
      </c>
      <c r="E201" s="48">
        <f t="shared" si="44"/>
        <v>100870700</v>
      </c>
      <c r="F201" s="48">
        <f t="shared" si="44"/>
        <v>0</v>
      </c>
      <c r="G201" s="48">
        <f t="shared" si="44"/>
        <v>0</v>
      </c>
      <c r="H201" s="48">
        <f t="shared" si="44"/>
        <v>0</v>
      </c>
      <c r="I201" s="48">
        <f t="shared" si="44"/>
        <v>0</v>
      </c>
      <c r="J201" s="48">
        <f t="shared" si="44"/>
        <v>0</v>
      </c>
      <c r="K201" s="48">
        <f t="shared" si="44"/>
        <v>0</v>
      </c>
      <c r="L201" s="48">
        <f t="shared" si="44"/>
        <v>0</v>
      </c>
      <c r="M201" s="48">
        <f t="shared" si="44"/>
        <v>0</v>
      </c>
      <c r="N201" s="48">
        <f t="shared" si="44"/>
        <v>0</v>
      </c>
      <c r="O201" s="48">
        <f t="shared" si="44"/>
        <v>100870700</v>
      </c>
    </row>
    <row r="202" spans="1:15" s="52" customFormat="1" ht="21.75" customHeight="1" x14ac:dyDescent="0.25">
      <c r="A202" s="37" t="s">
        <v>93</v>
      </c>
      <c r="B202" s="42" t="s">
        <v>46</v>
      </c>
      <c r="C202" s="3" t="s">
        <v>112</v>
      </c>
      <c r="D202" s="49">
        <f>'дод 3'!E266</f>
        <v>100870700</v>
      </c>
      <c r="E202" s="49">
        <f>'дод 3'!F266</f>
        <v>100870700</v>
      </c>
      <c r="F202" s="49">
        <f>'дод 3'!G266</f>
        <v>0</v>
      </c>
      <c r="G202" s="49">
        <f>'дод 3'!H266</f>
        <v>0</v>
      </c>
      <c r="H202" s="49">
        <f>'дод 3'!I266</f>
        <v>0</v>
      </c>
      <c r="I202" s="49">
        <f>'дод 3'!J266</f>
        <v>0</v>
      </c>
      <c r="J202" s="49">
        <f>'дод 3'!K266</f>
        <v>0</v>
      </c>
      <c r="K202" s="49">
        <f>'дод 3'!L266</f>
        <v>0</v>
      </c>
      <c r="L202" s="49">
        <f>'дод 3'!M266</f>
        <v>0</v>
      </c>
      <c r="M202" s="49">
        <f>'дод 3'!N266</f>
        <v>0</v>
      </c>
      <c r="N202" s="49">
        <f>'дод 3'!O266</f>
        <v>0</v>
      </c>
      <c r="O202" s="49">
        <f>'дод 3'!P266</f>
        <v>100870700</v>
      </c>
    </row>
    <row r="203" spans="1:15" s="52" customFormat="1" ht="50.25" customHeight="1" x14ac:dyDescent="0.25">
      <c r="A203" s="38" t="s">
        <v>13</v>
      </c>
      <c r="B203" s="39"/>
      <c r="C203" s="2" t="s">
        <v>355</v>
      </c>
      <c r="D203" s="48">
        <f t="shared" ref="D203:O203" si="45">D204</f>
        <v>61800000</v>
      </c>
      <c r="E203" s="48">
        <f t="shared" si="45"/>
        <v>61800000</v>
      </c>
      <c r="F203" s="48">
        <f t="shared" si="45"/>
        <v>0</v>
      </c>
      <c r="G203" s="48">
        <f t="shared" si="45"/>
        <v>0</v>
      </c>
      <c r="H203" s="48">
        <f t="shared" si="45"/>
        <v>0</v>
      </c>
      <c r="I203" s="48">
        <f t="shared" si="45"/>
        <v>7000000</v>
      </c>
      <c r="J203" s="48">
        <f t="shared" si="45"/>
        <v>7000000</v>
      </c>
      <c r="K203" s="48">
        <f t="shared" si="45"/>
        <v>0</v>
      </c>
      <c r="L203" s="48">
        <f t="shared" si="45"/>
        <v>0</v>
      </c>
      <c r="M203" s="48">
        <f t="shared" si="45"/>
        <v>0</v>
      </c>
      <c r="N203" s="48">
        <f t="shared" si="45"/>
        <v>7000000</v>
      </c>
      <c r="O203" s="48">
        <f t="shared" si="45"/>
        <v>68800000</v>
      </c>
    </row>
    <row r="204" spans="1:15" s="52" customFormat="1" ht="17.25" customHeight="1" x14ac:dyDescent="0.25">
      <c r="A204" s="37" t="s">
        <v>14</v>
      </c>
      <c r="B204" s="42" t="s">
        <v>46</v>
      </c>
      <c r="C204" s="6" t="s">
        <v>364</v>
      </c>
      <c r="D204" s="49">
        <f>'дод 3'!E93+'дод 3'!E162+'дод 3'!E215</f>
        <v>61800000</v>
      </c>
      <c r="E204" s="49">
        <f>'дод 3'!F93+'дод 3'!F162+'дод 3'!F215</f>
        <v>61800000</v>
      </c>
      <c r="F204" s="49">
        <f>'дод 3'!G93+'дод 3'!G162+'дод 3'!G215</f>
        <v>0</v>
      </c>
      <c r="G204" s="49">
        <f>'дод 3'!H93+'дод 3'!H162+'дод 3'!H215</f>
        <v>0</v>
      </c>
      <c r="H204" s="49">
        <f>'дод 3'!I93+'дод 3'!I162+'дод 3'!I215</f>
        <v>0</v>
      </c>
      <c r="I204" s="49">
        <f>'дод 3'!J93+'дод 3'!J162+'дод 3'!J215</f>
        <v>7000000</v>
      </c>
      <c r="J204" s="49">
        <f>'дод 3'!K93+'дод 3'!K162+'дод 3'!K215</f>
        <v>7000000</v>
      </c>
      <c r="K204" s="49">
        <f>'дод 3'!L93+'дод 3'!L162+'дод 3'!L215</f>
        <v>0</v>
      </c>
      <c r="L204" s="49">
        <f>'дод 3'!M93+'дод 3'!M162+'дод 3'!M215</f>
        <v>0</v>
      </c>
      <c r="M204" s="49">
        <f>'дод 3'!N93+'дод 3'!N162+'дод 3'!N215</f>
        <v>0</v>
      </c>
      <c r="N204" s="49">
        <f>'дод 3'!O93+'дод 3'!O162+'дод 3'!O215</f>
        <v>7000000</v>
      </c>
      <c r="O204" s="49">
        <f>'дод 3'!P93+'дод 3'!P162+'дод 3'!P215</f>
        <v>68800000</v>
      </c>
    </row>
    <row r="205" spans="1:15" s="52" customFormat="1" ht="18.75" customHeight="1" x14ac:dyDescent="0.25">
      <c r="A205" s="7"/>
      <c r="B205" s="7"/>
      <c r="C205" s="2" t="s">
        <v>417</v>
      </c>
      <c r="D205" s="48">
        <f>D13+D20+D54+D75+D112+D117+D124+D136+D184+D200</f>
        <v>2212951201</v>
      </c>
      <c r="E205" s="48">
        <f t="shared" ref="E205:O205" si="46">E13+E20+E54+E75+E112+E117+E124+E136+E184+E200</f>
        <v>2120246705</v>
      </c>
      <c r="F205" s="48">
        <f t="shared" si="46"/>
        <v>1078229940</v>
      </c>
      <c r="G205" s="48">
        <f t="shared" si="46"/>
        <v>99702390</v>
      </c>
      <c r="H205" s="48">
        <f t="shared" si="46"/>
        <v>76929496</v>
      </c>
      <c r="I205" s="48">
        <f t="shared" si="46"/>
        <v>602734838</v>
      </c>
      <c r="J205" s="48">
        <f t="shared" si="46"/>
        <v>539919780</v>
      </c>
      <c r="K205" s="48">
        <f t="shared" si="46"/>
        <v>45536454</v>
      </c>
      <c r="L205" s="48">
        <f t="shared" si="46"/>
        <v>6033355</v>
      </c>
      <c r="M205" s="48">
        <f t="shared" si="46"/>
        <v>266522</v>
      </c>
      <c r="N205" s="48">
        <f t="shared" si="46"/>
        <v>557198384</v>
      </c>
      <c r="O205" s="48">
        <f t="shared" si="46"/>
        <v>2815686039</v>
      </c>
    </row>
    <row r="206" spans="1:15" s="53" customFormat="1" ht="18" customHeight="1" x14ac:dyDescent="0.25">
      <c r="A206" s="91"/>
      <c r="B206" s="91"/>
      <c r="C206" s="80" t="s">
        <v>410</v>
      </c>
      <c r="D206" s="81">
        <f>D21</f>
        <v>482448000</v>
      </c>
      <c r="E206" s="81">
        <f t="shared" ref="E206:O206" si="47">E21</f>
        <v>482448000</v>
      </c>
      <c r="F206" s="81">
        <f t="shared" si="47"/>
        <v>396066000</v>
      </c>
      <c r="G206" s="81">
        <f t="shared" si="47"/>
        <v>0</v>
      </c>
      <c r="H206" s="81">
        <f t="shared" si="47"/>
        <v>0</v>
      </c>
      <c r="I206" s="81">
        <f t="shared" si="47"/>
        <v>0</v>
      </c>
      <c r="J206" s="81">
        <f t="shared" si="47"/>
        <v>0</v>
      </c>
      <c r="K206" s="81">
        <f t="shared" si="47"/>
        <v>0</v>
      </c>
      <c r="L206" s="81">
        <f t="shared" si="47"/>
        <v>0</v>
      </c>
      <c r="M206" s="81">
        <f t="shared" si="47"/>
        <v>0</v>
      </c>
      <c r="N206" s="81">
        <f t="shared" si="47"/>
        <v>0</v>
      </c>
      <c r="O206" s="81">
        <f t="shared" si="47"/>
        <v>482448000</v>
      </c>
    </row>
    <row r="207" spans="1:15" s="53" customFormat="1" ht="31.5" x14ac:dyDescent="0.25">
      <c r="A207" s="91"/>
      <c r="B207" s="91"/>
      <c r="C207" s="80" t="s">
        <v>411</v>
      </c>
      <c r="D207" s="81">
        <f>D23+D25+D78</f>
        <v>6806075</v>
      </c>
      <c r="E207" s="81">
        <f t="shared" ref="E207:O207" si="48">E23+E25+E78</f>
        <v>6806075</v>
      </c>
      <c r="F207" s="81">
        <f t="shared" si="48"/>
        <v>2688440</v>
      </c>
      <c r="G207" s="81">
        <f t="shared" si="48"/>
        <v>0</v>
      </c>
      <c r="H207" s="81">
        <f t="shared" si="48"/>
        <v>0</v>
      </c>
      <c r="I207" s="81">
        <f t="shared" si="48"/>
        <v>903840</v>
      </c>
      <c r="J207" s="81">
        <f t="shared" si="48"/>
        <v>903840</v>
      </c>
      <c r="K207" s="81">
        <f t="shared" si="48"/>
        <v>0</v>
      </c>
      <c r="L207" s="81">
        <f t="shared" si="48"/>
        <v>0</v>
      </c>
      <c r="M207" s="81">
        <f t="shared" si="48"/>
        <v>0</v>
      </c>
      <c r="N207" s="81">
        <f t="shared" si="48"/>
        <v>903840</v>
      </c>
      <c r="O207" s="81">
        <f t="shared" si="48"/>
        <v>7709915</v>
      </c>
    </row>
    <row r="208" spans="1:15" s="53" customFormat="1" ht="23.25" customHeight="1" x14ac:dyDescent="0.25">
      <c r="A208" s="76"/>
      <c r="B208" s="76"/>
      <c r="C208" s="88" t="s">
        <v>429</v>
      </c>
      <c r="D208" s="81">
        <f>D139</f>
        <v>0</v>
      </c>
      <c r="E208" s="81">
        <f t="shared" ref="E208:O208" si="49">E139</f>
        <v>0</v>
      </c>
      <c r="F208" s="81">
        <f t="shared" si="49"/>
        <v>0</v>
      </c>
      <c r="G208" s="81">
        <f t="shared" si="49"/>
        <v>0</v>
      </c>
      <c r="H208" s="81">
        <f t="shared" si="49"/>
        <v>0</v>
      </c>
      <c r="I208" s="81">
        <f t="shared" si="49"/>
        <v>124581065</v>
      </c>
      <c r="J208" s="81">
        <f t="shared" si="49"/>
        <v>124581065</v>
      </c>
      <c r="K208" s="81">
        <f t="shared" si="49"/>
        <v>0</v>
      </c>
      <c r="L208" s="81">
        <f t="shared" si="49"/>
        <v>0</v>
      </c>
      <c r="M208" s="81">
        <f t="shared" si="49"/>
        <v>0</v>
      </c>
      <c r="N208" s="81">
        <f t="shared" si="49"/>
        <v>124581065</v>
      </c>
      <c r="O208" s="81">
        <f t="shared" si="49"/>
        <v>124581065</v>
      </c>
    </row>
    <row r="209" spans="1:528" s="52" customFormat="1" ht="28.5" customHeight="1" x14ac:dyDescent="0.25">
      <c r="A209" s="68"/>
      <c r="B209" s="68"/>
      <c r="C209" s="69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</row>
    <row r="210" spans="1:528" s="52" customFormat="1" ht="28.5" customHeight="1" x14ac:dyDescent="0.25">
      <c r="A210" s="68"/>
      <c r="B210" s="68"/>
      <c r="C210" s="69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</row>
    <row r="211" spans="1:528" s="52" customFormat="1" ht="28.5" customHeight="1" x14ac:dyDescent="0.25">
      <c r="A211" s="68"/>
      <c r="B211" s="68"/>
      <c r="C211" s="69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</row>
    <row r="212" spans="1:528" s="52" customFormat="1" ht="28.5" customHeight="1" x14ac:dyDescent="0.25">
      <c r="A212" s="68"/>
      <c r="B212" s="68"/>
      <c r="C212" s="69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</row>
    <row r="213" spans="1:528" s="52" customFormat="1" ht="24" customHeight="1" x14ac:dyDescent="0.25">
      <c r="A213" s="68"/>
      <c r="B213" s="68"/>
      <c r="C213" s="69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</row>
    <row r="214" spans="1:528" s="27" customFormat="1" ht="39.75" customHeight="1" x14ac:dyDescent="0.5">
      <c r="A214" s="106" t="s">
        <v>490</v>
      </c>
      <c r="B214" s="103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 t="s">
        <v>491</v>
      </c>
      <c r="M214" s="75"/>
      <c r="N214" s="75"/>
      <c r="O214" s="75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  <c r="RP214" s="32"/>
      <c r="RQ214" s="32"/>
      <c r="RR214" s="32"/>
      <c r="RS214" s="32"/>
      <c r="RT214" s="32"/>
      <c r="RU214" s="32"/>
      <c r="RV214" s="32"/>
      <c r="RW214" s="32"/>
      <c r="RX214" s="32"/>
      <c r="RY214" s="32"/>
      <c r="RZ214" s="32"/>
      <c r="SA214" s="32"/>
      <c r="SB214" s="32"/>
      <c r="SC214" s="32"/>
      <c r="SD214" s="32"/>
      <c r="SE214" s="32"/>
      <c r="SF214" s="32"/>
      <c r="SG214" s="32"/>
      <c r="SH214" s="32"/>
      <c r="SI214" s="32"/>
      <c r="SJ214" s="32"/>
      <c r="SK214" s="32"/>
      <c r="SL214" s="32"/>
      <c r="SM214" s="32"/>
      <c r="SN214" s="32"/>
      <c r="SO214" s="32"/>
      <c r="SP214" s="32"/>
      <c r="SQ214" s="32"/>
      <c r="SR214" s="32"/>
      <c r="SS214" s="32"/>
      <c r="ST214" s="32"/>
      <c r="SU214" s="32"/>
      <c r="SV214" s="32"/>
      <c r="SW214" s="32"/>
      <c r="SX214" s="32"/>
      <c r="SY214" s="32"/>
      <c r="SZ214" s="32"/>
      <c r="TA214" s="32"/>
      <c r="TB214" s="32"/>
      <c r="TC214" s="32"/>
      <c r="TD214" s="32"/>
      <c r="TE214" s="32"/>
      <c r="TF214" s="32"/>
      <c r="TG214" s="32"/>
      <c r="TH214" s="32"/>
    </row>
    <row r="215" spans="1:528" s="28" customFormat="1" ht="15" x14ac:dyDescent="0.25">
      <c r="A215" s="56"/>
      <c r="B215" s="62"/>
      <c r="C215" s="62"/>
      <c r="D215" s="35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</row>
    <row r="216" spans="1:528" s="108" customFormat="1" ht="31.5" x14ac:dyDescent="0.45">
      <c r="A216" s="109" t="s">
        <v>492</v>
      </c>
      <c r="B216" s="109"/>
      <c r="C216" s="109"/>
      <c r="D216" s="109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1:528" s="28" customFormat="1" ht="27" customHeight="1" x14ac:dyDescent="0.25">
      <c r="A217" s="149" t="s">
        <v>493</v>
      </c>
      <c r="B217" s="149"/>
      <c r="C217" s="149"/>
      <c r="D217" s="149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</row>
    <row r="218" spans="1:528" s="28" customFormat="1" ht="15" x14ac:dyDescent="0.25">
      <c r="A218" s="56"/>
      <c r="B218" s="62"/>
      <c r="C218" s="62"/>
      <c r="D218" s="35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</row>
  </sheetData>
  <mergeCells count="18">
    <mergeCell ref="O10:O12"/>
    <mergeCell ref="A217:D217"/>
    <mergeCell ref="J1:O1"/>
    <mergeCell ref="A6:O6"/>
    <mergeCell ref="B10:B12"/>
    <mergeCell ref="C10:C12"/>
    <mergeCell ref="A10:A12"/>
    <mergeCell ref="D11:D12"/>
    <mergeCell ref="E11:E12"/>
    <mergeCell ref="F11:G11"/>
    <mergeCell ref="K11:K12"/>
    <mergeCell ref="H11:H12"/>
    <mergeCell ref="I11:I12"/>
    <mergeCell ref="L11:M11"/>
    <mergeCell ref="N11:N12"/>
    <mergeCell ref="D10:H10"/>
    <mergeCell ref="I10:N10"/>
    <mergeCell ref="J11:J12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7" fitToHeight="100" orientation="landscape" verticalDpi="300" r:id="rId1"/>
  <headerFooter scaleWithDoc="0" alignWithMargins="0">
    <oddFooter>&amp;R&amp;9Сторінка &amp;P</oddFooter>
  </headerFooter>
  <rowBreaks count="2" manualBreakCount="2">
    <brk id="151" max="15" man="1"/>
    <brk id="18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10</vt:lpstr>
      <vt:lpstr>'дод 10'!Заголовки_для_печати</vt:lpstr>
      <vt:lpstr>'дод 3'!Заголовки_для_печати</vt:lpstr>
      <vt:lpstr>'дод 10'!Область_печати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Басова Аліна Леонідівна</cp:lastModifiedBy>
  <cp:lastPrinted>2020-12-30T11:40:11Z</cp:lastPrinted>
  <dcterms:created xsi:type="dcterms:W3CDTF">2014-01-17T10:52:16Z</dcterms:created>
  <dcterms:modified xsi:type="dcterms:W3CDTF">2020-12-30T13:16:35Z</dcterms:modified>
</cp:coreProperties>
</file>