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правління ЄПП\ІНФОРМАЦІЯ НА САЙТ СМР\На сайт\"/>
    </mc:Choice>
  </mc:AlternateContent>
  <bookViews>
    <workbookView xWindow="0" yWindow="0" windowWidth="23040" windowHeight="8544"/>
  </bookViews>
  <sheets>
    <sheet name="13.04.2026" sheetId="6" r:id="rId1"/>
  </sheets>
  <definedNames>
    <definedName name="_xlnm.Print_Titles" localSheetId="0">'13.04.2026'!$11:$12</definedName>
    <definedName name="_xlnm.Print_Area" localSheetId="0">'13.04.2026'!$A$1:$K$111</definedName>
  </definedNames>
  <calcPr calcId="162913"/>
</workbook>
</file>

<file path=xl/calcChain.xml><?xml version="1.0" encoding="utf-8"?>
<calcChain xmlns="http://schemas.openxmlformats.org/spreadsheetml/2006/main">
  <c r="I108" i="6" l="1"/>
  <c r="I107" i="6"/>
  <c r="I14" i="6"/>
  <c r="F107" i="6" l="1"/>
  <c r="F110" i="6"/>
  <c r="F98" i="6" l="1"/>
  <c r="F26" i="6"/>
  <c r="F31" i="6" l="1"/>
  <c r="I98" i="6"/>
  <c r="F109" i="6" l="1"/>
  <c r="I109" i="6" s="1"/>
  <c r="F102" i="6" l="1"/>
  <c r="F51" i="6"/>
  <c r="H33" i="6"/>
  <c r="I50" i="6"/>
  <c r="I46" i="6" l="1"/>
  <c r="F45" i="6"/>
  <c r="F47" i="6"/>
  <c r="I49" i="6"/>
  <c r="F48" i="6"/>
  <c r="F42" i="6"/>
  <c r="I43" i="6"/>
  <c r="I88" i="6" l="1"/>
  <c r="I89" i="6"/>
  <c r="I90" i="6"/>
  <c r="I91" i="6"/>
  <c r="I35" i="6" l="1"/>
  <c r="F87" i="6" l="1"/>
  <c r="F99" i="6"/>
  <c r="I28" i="6" l="1"/>
  <c r="I27" i="6"/>
  <c r="I24" i="6"/>
  <c r="I22" i="6"/>
  <c r="I20" i="6"/>
  <c r="F16" i="6" l="1"/>
  <c r="F14" i="6" l="1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106" i="6" l="1"/>
  <c r="H105" i="6"/>
  <c r="H102" i="6" s="1"/>
  <c r="G105" i="6"/>
  <c r="G102" i="6" s="1"/>
  <c r="I104" i="6"/>
  <c r="I103" i="6"/>
  <c r="I99" i="6"/>
  <c r="H98" i="6"/>
  <c r="G98" i="6"/>
  <c r="F97" i="6"/>
  <c r="I97" i="6" s="1"/>
  <c r="G96" i="6"/>
  <c r="F96" i="6"/>
  <c r="I96" i="6" s="1"/>
  <c r="F95" i="6"/>
  <c r="I95" i="6" s="1"/>
  <c r="F94" i="6"/>
  <c r="I94" i="6" s="1"/>
  <c r="F93" i="6"/>
  <c r="I93" i="6" s="1"/>
  <c r="I92" i="6"/>
  <c r="G87" i="6"/>
  <c r="I87" i="6" s="1"/>
  <c r="F66" i="6"/>
  <c r="I66" i="6" s="1"/>
  <c r="I65" i="6"/>
  <c r="I64" i="6"/>
  <c r="F63" i="6"/>
  <c r="I62" i="6"/>
  <c r="F61" i="6"/>
  <c r="I61" i="6" s="1"/>
  <c r="F60" i="6"/>
  <c r="H59" i="6"/>
  <c r="I58" i="6"/>
  <c r="I57" i="6"/>
  <c r="I56" i="6"/>
  <c r="I55" i="6"/>
  <c r="I54" i="6"/>
  <c r="I53" i="6"/>
  <c r="I52" i="6"/>
  <c r="H51" i="6"/>
  <c r="G51" i="6"/>
  <c r="G48" i="6"/>
  <c r="I48" i="6"/>
  <c r="G47" i="6"/>
  <c r="G45" i="6"/>
  <c r="F44" i="6"/>
  <c r="I44" i="6" s="1"/>
  <c r="I42" i="6"/>
  <c r="G41" i="6"/>
  <c r="G33" i="6" s="1"/>
  <c r="F41" i="6"/>
  <c r="I41" i="6" s="1"/>
  <c r="F40" i="6"/>
  <c r="I40" i="6" s="1"/>
  <c r="I39" i="6"/>
  <c r="F38" i="6"/>
  <c r="F33" i="6" s="1"/>
  <c r="I37" i="6"/>
  <c r="I36" i="6"/>
  <c r="I34" i="6"/>
  <c r="G31" i="6"/>
  <c r="I30" i="6"/>
  <c r="F29" i="6"/>
  <c r="H26" i="6"/>
  <c r="I25" i="6"/>
  <c r="I23" i="6"/>
  <c r="I21" i="6"/>
  <c r="I19" i="6"/>
  <c r="I16" i="6"/>
  <c r="I110" i="6" s="1"/>
  <c r="I15" i="6"/>
  <c r="H14" i="6"/>
  <c r="G14" i="6"/>
  <c r="I60" i="6" l="1"/>
  <c r="F59" i="6"/>
  <c r="I29" i="6"/>
  <c r="I38" i="6"/>
  <c r="G59" i="6"/>
  <c r="I45" i="6"/>
  <c r="H107" i="6"/>
  <c r="H108" i="6" s="1"/>
  <c r="I31" i="6"/>
  <c r="I51" i="6"/>
  <c r="I47" i="6"/>
  <c r="I105" i="6"/>
  <c r="I102" i="6" s="1"/>
  <c r="I63" i="6"/>
  <c r="G26" i="6"/>
  <c r="I33" i="6" l="1"/>
  <c r="I59" i="6"/>
  <c r="I26" i="6"/>
  <c r="F108" i="6"/>
  <c r="G107" i="6"/>
  <c r="G108" i="6" s="1"/>
</calcChain>
</file>

<file path=xl/sharedStrings.xml><?xml version="1.0" encoding="utf-8"?>
<sst xmlns="http://schemas.openxmlformats.org/spreadsheetml/2006/main" count="415" uniqueCount="170">
  <si>
    <t>Унікальний ідентифікатор публічного інвестиційного проекту/програми публічних інвестицій</t>
  </si>
  <si>
    <t>Назва публічного інвестиційного проекту/програми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</si>
  <si>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</si>
  <si>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</si>
  <si>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</si>
  <si>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</si>
  <si>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проектів/ програм)</t>
  </si>
  <si>
    <t xml:space="preserve">Джерела і механізми фінансового забезпечення </t>
  </si>
  <si>
    <t xml:space="preserve">Головний розпорядник бюджетних коштів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</si>
  <si>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</si>
  <si>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241125-1E4F6DFB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</si>
  <si>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</si>
  <si>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211125-756A5F36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</si>
  <si>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</si>
  <si>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201125-59285F1E</t>
  </si>
  <si>
    <t>190925-FC9AFF3D</t>
  </si>
  <si>
    <t>021025-BDD31780</t>
  </si>
  <si>
    <t>230925-A34343FE</t>
  </si>
  <si>
    <t>031125-2A3283F5</t>
  </si>
  <si>
    <t>031125-730048BD</t>
  </si>
  <si>
    <t>051125-903E3F04</t>
  </si>
  <si>
    <t>170925-2616D2C7</t>
  </si>
  <si>
    <t>230925-1866E223</t>
  </si>
  <si>
    <t>300925-4423ACB2</t>
  </si>
  <si>
    <t>300925-C3FD3F49</t>
  </si>
  <si>
    <t>300925-DB52BF5F</t>
  </si>
  <si>
    <t>311025-2DCA3BAC</t>
  </si>
  <si>
    <t>311025-EF419032</t>
  </si>
  <si>
    <t>Нове будівництво захисної споруди цивільного захисту (ПРУ) на території Сумського ЗЗСО № 26 СМР за адресою: м. Суми, вул. Охтирська, 21</t>
  </si>
  <si>
    <t>241025-406D8CE4</t>
  </si>
  <si>
    <t>241025-E0CA3739</t>
  </si>
  <si>
    <t>Капітальний ремонт дитячих садків у Сумах</t>
  </si>
  <si>
    <t>УПРАВЛІННЯ ОСВІТИ І НАУКИ СУМСЬКОЇ МІСЬКОЇ РАДИ | 02147894</t>
  </si>
  <si>
    <t>УПРАВЛІННЯ КАПІТАЛЬНОГО БУДІВНИЦТВА ТА ДОРОЖНЬОГО ГОСПОДАРСТВА СУМСЬКОЇ МІСЬКОЇ РАДИ | 00433331</t>
  </si>
  <si>
    <t>Освіта і наука</t>
  </si>
  <si>
    <t>220925-42835828</t>
  </si>
  <si>
    <t>011225-7861D268</t>
  </si>
  <si>
    <t>251125-0F89A46C</t>
  </si>
  <si>
    <t>Капітальний ремонт електромереж із улаштуванням сонячної електростанції для Комунального некомерційного підприємства «Клінічний перинатальний центр Пресвятої Діви Марії» Сумської міської ради</t>
  </si>
  <si>
    <t>230925-6DBDD330</t>
  </si>
  <si>
    <t>021225-29574D7C</t>
  </si>
  <si>
    <t>Капітальний ремонт системи електромереж стаціонарного корпусу №2 КНП «ЦМКЛ» СМР на виконання заходів з енергозбереження шляхом_x000D_
встановлення сонячної електростанції за адресою: м. Суми, вул. Сумської артбригади, 13</t>
  </si>
  <si>
    <t>240925-A5FFDBE9</t>
  </si>
  <si>
    <t>011225-FA429E4F</t>
  </si>
  <si>
    <t>УПРАВЛІННЯ ОХОРОНИ ЗДОРОВ'Я СУМСЬКОЇ МІСЬКОЇ РАДИ | 02013165</t>
  </si>
  <si>
    <t>Охорона здоров'я</t>
  </si>
  <si>
    <t>231025-8FA056CC</t>
  </si>
  <si>
    <t>241025-C2B85EDE</t>
  </si>
  <si>
    <t>231025-2EC540B3</t>
  </si>
  <si>
    <t>241125-83138B25</t>
  </si>
  <si>
    <t>Реконструкція (санація) самотічного каналізаційного колектора Д 600-800 мм від вул. Харківська,32 по вул. Сумсько-Київських дивізій до КНС-6</t>
  </si>
  <si>
    <t>191125-BD97F348</t>
  </si>
  <si>
    <t>Реконструкція каналізаційно-насосної станції №3 з будівництвом напірного колектору від каналізаційно-насосної станції №3 по вул. Миргородській до вул. Черкаська</t>
  </si>
  <si>
    <t>201025-17AA87F8</t>
  </si>
  <si>
    <t>Реконструкція аварійного самотічного колектора Д-400 мм по вул. Білопільський шлях від КНС-4 до району Тепличного (коригування)</t>
  </si>
  <si>
    <t>211025-60A9F945</t>
  </si>
  <si>
    <t>Нове будівництво напірного колектору від КНС-6 до вул. Прокоф'єва в м. Суми з переврізкою в збудований напірний колектор (друга нитка)</t>
  </si>
  <si>
    <t>311025-592768A8</t>
  </si>
  <si>
    <t>311025-ACC29654</t>
  </si>
  <si>
    <t>Реконструкція частини будівлі насосної станції під дільницю розливу питної води на території водозабору "Пришибський"</t>
  </si>
  <si>
    <t>281025-0390F7F0</t>
  </si>
  <si>
    <t>Реконструкція каналізаційного напорного колектора від КНС № 1А по вул. Соборній до міських очисних споруд</t>
  </si>
  <si>
    <t>011225-8D4795BB</t>
  </si>
  <si>
    <t>061025-F7422F01</t>
  </si>
  <si>
    <t>071025-5A7815DA</t>
  </si>
  <si>
    <t>071025-2038892D</t>
  </si>
  <si>
    <t>071025-A99A6EB5</t>
  </si>
  <si>
    <t>071025-A794E8D9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</si>
  <si>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вул. Заливна, 1</t>
  </si>
  <si>
    <t>081025-9AD30DD1</t>
  </si>
  <si>
    <t>081025-65B55D57</t>
  </si>
  <si>
    <t>081025-92819555</t>
  </si>
  <si>
    <t>081025-AB64219C</t>
  </si>
  <si>
    <t>081025-B90C8AEE</t>
  </si>
  <si>
    <t>081025-CFA96469</t>
  </si>
  <si>
    <t>081025-DF06777C</t>
  </si>
  <si>
    <t>091025-11A7C8C2</t>
  </si>
  <si>
    <t>091025-42E05D2D</t>
  </si>
  <si>
    <t>091025-C21BA867</t>
  </si>
  <si>
    <t>091025-D0A9611B</t>
  </si>
  <si>
    <t>101025-3B95E408</t>
  </si>
  <si>
    <t>101025-A5DEB4F8</t>
  </si>
  <si>
    <t>101025-E0FE84CB</t>
  </si>
  <si>
    <t>011025-4D567F80</t>
  </si>
  <si>
    <t>Нове будівництво кладовища в районі селища Новоселиця за адресою: Сумська обл., Сумський р., Верхньосироватська с/рада</t>
  </si>
  <si>
    <t>161025-58395CFF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</si>
  <si>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</si>
  <si>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021225-12BBA189</t>
  </si>
  <si>
    <t>Будівництво об’єктів сортування та подрібнення будівельних та ремонтних відходів громади</t>
  </si>
  <si>
    <t>021225-988AC62F</t>
  </si>
  <si>
    <t>Будівництво тимчасового майданчику для складування та зберігання рослинних відходів</t>
  </si>
  <si>
    <t>111125-CA2EEBAB</t>
  </si>
  <si>
    <t>Реконструкція об’єктів житлово-комунального господарства: влаштування пандусу до житлового будинку за адресою: м. Суми, вул. Збройних Сил України, буд. №63Б, п.2 м. Суми</t>
  </si>
  <si>
    <t>021225-FC872E19</t>
  </si>
  <si>
    <t>Капітальний ремонт об’єктів вулично-дорожньої мережі по проспекту М. Лушпи в м. Суми</t>
  </si>
  <si>
    <t>311025-0AC9FB71</t>
  </si>
  <si>
    <t>Капітальний ремонт пішохідного переходу на перехресті вул. Харківська та Героїв Сумщини, Сумська область, м. Суми. Коригування</t>
  </si>
  <si>
    <t>ДЕПАРТАМЕНТ ІНФРАСТРУКТУРИ МІСТА СУМСЬКОЇ МІСЬКОЇ РАДИ | 24013674</t>
  </si>
  <si>
    <t>Муніципальна інфраструктура та послуги</t>
  </si>
  <si>
    <t>300925-91556D03</t>
  </si>
  <si>
    <t>Реконструкція (відновлення пошкодженого внаслідок збройної агресії російської федерації проти України) житлового будинку №68А по вул. Героїв Крут в м. Суми</t>
  </si>
  <si>
    <t>Житло</t>
  </si>
  <si>
    <t>211025-F8AEBDF8</t>
  </si>
  <si>
    <t>Капітальний ремонт об’єкту благоустрою – підпірної стінки по вул. Нижньовоскресенська в. м. Суми</t>
  </si>
  <si>
    <t>221025-57E458B3</t>
  </si>
  <si>
    <t>Реконструкція схилу від провул. Монастирський до вул. Нижньособорна в м. Суми</t>
  </si>
  <si>
    <t>241025-046FCB6A</t>
  </si>
  <si>
    <t>Реконструкція мосту Білопільський в місті Суми</t>
  </si>
  <si>
    <t>021225-FFDD96B6</t>
  </si>
  <si>
    <t>Реконструкція Лучанського шляхопроводу в місті Суми</t>
  </si>
  <si>
    <t>Транспорт</t>
  </si>
  <si>
    <t>грн</t>
  </si>
  <si>
    <t>101225-A9A7BE23</t>
  </si>
  <si>
    <t>місцевий бюджет</t>
  </si>
  <si>
    <t>2026 рік</t>
  </si>
  <si>
    <t>2027 рік</t>
  </si>
  <si>
    <t>2028 рік</t>
  </si>
  <si>
    <t>Разом 2026- 2028 роки</t>
  </si>
  <si>
    <t xml:space="preserve">місцевий бюджет </t>
  </si>
  <si>
    <t>місцевий бюджет *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</si>
  <si>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</si>
  <si>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місцеве запозичення</t>
  </si>
  <si>
    <t>коштів місцевого бюджету</t>
  </si>
  <si>
    <t xml:space="preserve">місцевого запозичення </t>
  </si>
  <si>
    <t>РАЗОМ ЗА СЕКТОРАМИ (ГАЛУЗЯМИ),               в т.ч. за рахунок:</t>
  </si>
  <si>
    <t>міжбюджетних трансфертів з державного бюджету</t>
  </si>
  <si>
    <t>субвенція з державного бюджету</t>
  </si>
  <si>
    <t>Консолідований перелік</t>
  </si>
  <si>
    <t>120326-203BDB11</t>
  </si>
  <si>
    <t>120326-B25787DC</t>
  </si>
  <si>
    <t>120326-D44A0AE2</t>
  </si>
  <si>
    <t>120326-DFEA63E1</t>
  </si>
  <si>
    <t>110226-CFC71C01</t>
  </si>
  <si>
    <t>Реконструкція (відновлення пошкодженого внаслідок збройної агресії російської федерації проти України) житлового будинку №112 по вул. Герасима Кондратьєва в м. Суми</t>
  </si>
  <si>
    <t>211025-CD099CBC</t>
  </si>
  <si>
    <t>Реконструкція (відновлення пошкодженого внаслідок збройної агресії російської федерації проти України) житлового будинку №73 по вул. Металургів в м. Суми</t>
  </si>
  <si>
    <t>Нове будівництво секторів поховань на Ново-Центральному Баранівському кладовищі в                      м. Суми. (Друга черга). Коригування</t>
  </si>
  <si>
    <t>211025-02077933</t>
  </si>
  <si>
    <t xml:space="preserve">Додаток 2 до протоколу  № 4 засідання Комісії </t>
  </si>
  <si>
    <t>публічних інвестиційних проектів та програм публічних інвестицій Єдиного проектного портфеля публічних інвестицій Сумської міської територіальної громади і розподіл публічних інвестицій на їх підготовку та реалізацію на 2026-2028 роки  у розрізі джерел і механізмів фінансового забезпечення (зі змінами станом на  13.04.2026)</t>
  </si>
  <si>
    <t xml:space="preserve">з питань розподілу публічних інвестицій Сумської міської територіальної громади  від 13.04.2026 </t>
  </si>
  <si>
    <t>Нове будівництво захисної споруди цивільного захисту (ПРУ) на території КУ Сумської ЗОШ № 5</t>
  </si>
  <si>
    <t>Нове будівництво захисної споруди цивільного захисту (ПРУ) на території СПШ № 28 СМР</t>
  </si>
  <si>
    <t xml:space="preserve">Нове будівництво захисної споруди цивільного захисту (протирадіаційне укриття) на території СПШ № 30 «Унікум» СМР </t>
  </si>
  <si>
    <t>Реконструкція системи електропостачання з встановленням сонячної електростанції на території КУ Сумська СШ №25</t>
  </si>
  <si>
    <t>Капітальний ремонт харчоблоку в будівлі Комунальної установи Сумська спеціалізована  школа І-ІІІ ступенів № 9 Сумської міської ради</t>
  </si>
  <si>
    <t>Капітальний ремонт харчоблоку в будівлі КУ Сумська спеціалізована школа І-ІІІ ступенів №7 імені Максима Савченка Сумської міської ради</t>
  </si>
  <si>
    <t xml:space="preserve">Нове будівництво захисної споруди цивільного захисту (протирадіаційне укриття) на території Сумського класичного ліцею </t>
  </si>
  <si>
    <t>Нове будівництво захисної споруди цивільного захисту (ПРУ) на території ССПШ № 31 СМР</t>
  </si>
  <si>
    <t>Нове будівництво захисної споруди цивільного захисту (протирадіаційне укриття) на території Сумського ЗЗСО №13 СМР</t>
  </si>
  <si>
    <t xml:space="preserve">Нове будівництво захисної споруди цивільного захисту (протирадіаційне укриття) на території СПШ № 11 СМР </t>
  </si>
  <si>
    <t>Нове будівництво захисної споруди цивільного захисту (протирадіаційне укриття) на території КУ Сумська СШ № 29</t>
  </si>
  <si>
    <t xml:space="preserve">Нове будівництво захисної споруди цивільного захисту (протирадіаційне укриття) на території КУ ССШ №17 </t>
  </si>
  <si>
    <t>Нове будівництво захисної споруди цивільного захисту (протирадіаційне укриття) на території КУ Сумський НВК №16 СМР</t>
  </si>
  <si>
    <t xml:space="preserve">Нове будівництво захисної споруди цивільного захисту (протирадіаційне укриття) на території Сумського ДНЗ № 13 «Купава» 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</si>
  <si>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</t>
  </si>
  <si>
    <t>Реконструкції відділення невідкладної медичної допомоги КНП «Клінічна лікарня Святого Пантелеймона» СМР</t>
  </si>
  <si>
    <t xml:space="preserve">Капітальний ремонт системи електромереж хірургічного корпусу КНП «Дитяча клінічна лікарня Святої Зінаїди» Сумської міської ради на виконання заходів з енергозбереження шляхом встановлення гібридної сонячної електростанції </t>
  </si>
  <si>
    <t xml:space="preserve"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</t>
  </si>
  <si>
    <t xml:space="preserve">Капітальний ремонт (термомодернізація) будівлі КНП «ЦМКЛ» СМР </t>
  </si>
  <si>
    <t xml:space="preserve">Капітальний ремонт електричних мереж, в частині встановлення сонячної електростанції на об’єкті КП «Міськводоканал» Сумської міської ради на Токарівському водозаборі </t>
  </si>
  <si>
    <t xml:space="preserve">Капітальний ремонт електричних мереж, в частині встановлення сонячної електростанції на об’єкті КП «Міськводоканал» Сумської міської ради (СМР) на Лучанському водозаборі 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</si>
  <si>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міських очисних спорудах</t>
  </si>
  <si>
    <t xml:space="preserve">Капітальний ремонт зовнішніх каналізаційних мереж до каналізаційно-насосної станції </t>
  </si>
  <si>
    <t xml:space="preserve"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</si>
  <si>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</t>
  </si>
  <si>
    <t>Будівництво (розміщення) модульної когенераційної установки на території КНП «Клінічна лікарня № 5»</t>
  </si>
  <si>
    <t xml:space="preserve">Будівництво (розміщення) модульної когенераційної установки на території ТОВ «КППВ» </t>
  </si>
  <si>
    <t>Будівництво (розміщення) модульної когенераційної установки на території КП СМР «Електроавтотранс»</t>
  </si>
  <si>
    <t>Будівництво (розміщення) модульної когенераційної установки на території КНП «КПЦ Пресвятої Діви Марії» СМР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</si>
</sst>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Zeros="0" tabSelected="1" view="pageBreakPreview" topLeftCell="A104" zoomScale="55" zoomScaleNormal="60" zoomScaleSheetLayoutView="55" workbookViewId="0">
      <selection activeCell="C113" sqref="C113:K113"/>
    </sheetView>
  </sheetViews>
  <sheetFormatPr defaultColWidth="9.109375" defaultRowHeight="15.6" x14ac:dyDescent="0.3"/>
  <cols>
    <col min="1" max="1" width="9.109375" style="3"/>
    <col min="2" max="2" width="21.88671875" style="3" customWidth="1"/>
    <col min="3" max="3" width="67.44140625" style="3" customWidth="1"/>
    <col min="4" max="4" width="19.109375" style="3" customWidth="1"/>
    <col min="5" max="5" width="19.44140625" style="3" customWidth="1"/>
    <col min="6" max="6" width="26.6640625" style="3" customWidth="1"/>
    <col min="7" max="7" width="19.109375" style="3" customWidth="1"/>
    <col min="8" max="8" width="19.5546875" style="3" customWidth="1"/>
    <col min="9" max="9" width="27.44140625" style="3" customWidth="1"/>
    <col min="10" max="10" width="21.88671875" style="3" customWidth="1"/>
    <col min="11" max="11" width="38.33203125" style="3" customWidth="1"/>
    <col min="12" max="14" width="9.109375" style="3"/>
    <col min="15" max="15" width="15.44140625" style="3" bestFit="1" customWidth="1"/>
    <col min="16" max="16384" width="9.109375" style="3"/>
  </cols>
  <sheetData>
    <row r="1" spans="1:15" ht="37.950000000000003" customHeight="1" x14ac:dyDescent="0.35">
      <c r="I1" s="46" t="s">
        <v>138</v>
      </c>
      <c r="J1" s="46"/>
      <c r="K1" s="46"/>
    </row>
    <row r="2" spans="1:15" ht="36.6" customHeight="1" x14ac:dyDescent="0.35">
      <c r="I2" s="47" t="s">
        <v>140</v>
      </c>
      <c r="J2" s="47"/>
      <c r="K2" s="47"/>
    </row>
    <row r="3" spans="1:15" ht="20.55" customHeight="1" x14ac:dyDescent="0.35">
      <c r="I3" s="46"/>
      <c r="J3" s="46"/>
      <c r="K3" s="46"/>
    </row>
    <row r="4" spans="1:15" x14ac:dyDescent="0.3">
      <c r="I4" s="48"/>
      <c r="J4" s="48"/>
      <c r="K4" s="48"/>
    </row>
    <row r="5" spans="1:15" x14ac:dyDescent="0.3">
      <c r="I5" s="48"/>
      <c r="J5" s="48"/>
      <c r="K5" s="48"/>
    </row>
    <row r="8" spans="1:15" ht="28.2" customHeight="1" x14ac:dyDescent="0.4">
      <c r="A8" s="42" t="s">
        <v>127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5" ht="81.45" customHeight="1" x14ac:dyDescent="0.3">
      <c r="A9" s="45" t="s">
        <v>139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x14ac:dyDescent="0.3">
      <c r="K10" s="11" t="s">
        <v>111</v>
      </c>
    </row>
    <row r="11" spans="1:15" ht="81" customHeight="1" x14ac:dyDescent="0.3">
      <c r="A11" s="43" t="s">
        <v>4</v>
      </c>
      <c r="B11" s="43" t="s">
        <v>0</v>
      </c>
      <c r="C11" s="43" t="s">
        <v>1</v>
      </c>
      <c r="D11" s="43" t="s">
        <v>5</v>
      </c>
      <c r="E11" s="43" t="s">
        <v>6</v>
      </c>
      <c r="F11" s="43" t="s">
        <v>9</v>
      </c>
      <c r="G11" s="43"/>
      <c r="H11" s="43"/>
      <c r="I11" s="43"/>
      <c r="J11" s="43" t="s">
        <v>7</v>
      </c>
      <c r="K11" s="43" t="s">
        <v>8</v>
      </c>
    </row>
    <row r="12" spans="1:15" ht="106.2" customHeight="1" x14ac:dyDescent="0.3">
      <c r="A12" s="43"/>
      <c r="B12" s="43"/>
      <c r="C12" s="43"/>
      <c r="D12" s="43"/>
      <c r="E12" s="43"/>
      <c r="F12" s="9" t="s">
        <v>114</v>
      </c>
      <c r="G12" s="9" t="s">
        <v>115</v>
      </c>
      <c r="H12" s="9" t="s">
        <v>116</v>
      </c>
      <c r="I12" s="9" t="s">
        <v>117</v>
      </c>
      <c r="J12" s="43"/>
      <c r="K12" s="43"/>
    </row>
    <row r="13" spans="1:15" ht="55.2" customHeight="1" x14ac:dyDescent="0.3">
      <c r="A13" s="12"/>
      <c r="B13" s="13" t="s">
        <v>2</v>
      </c>
      <c r="C13" s="14"/>
      <c r="D13" s="12"/>
      <c r="E13" s="12"/>
      <c r="F13" s="15"/>
      <c r="G13" s="15"/>
      <c r="H13" s="15"/>
      <c r="I13" s="15"/>
      <c r="J13" s="15"/>
      <c r="K13" s="15"/>
    </row>
    <row r="14" spans="1:15" s="12" customFormat="1" ht="44.7" customHeight="1" x14ac:dyDescent="0.3">
      <c r="B14" s="13"/>
      <c r="C14" s="13" t="s">
        <v>34</v>
      </c>
      <c r="F14" s="16">
        <f>SUM(F15:F25)</f>
        <v>199235082</v>
      </c>
      <c r="G14" s="16">
        <f t="shared" ref="G14:H14" si="0">SUM(G15:G25)</f>
        <v>0</v>
      </c>
      <c r="H14" s="16">
        <f t="shared" si="0"/>
        <v>0</v>
      </c>
      <c r="I14" s="16">
        <f>SUM(I15:I25)</f>
        <v>199235082</v>
      </c>
      <c r="J14" s="15"/>
      <c r="K14" s="15"/>
      <c r="L14" s="17"/>
      <c r="O14" s="35"/>
    </row>
    <row r="15" spans="1:15" ht="38.700000000000003" customHeight="1" x14ac:dyDescent="0.3">
      <c r="A15" s="43">
        <v>1</v>
      </c>
      <c r="B15" s="44" t="s">
        <v>30</v>
      </c>
      <c r="C15" s="38" t="s">
        <v>31</v>
      </c>
      <c r="D15" s="36" t="s">
        <v>34</v>
      </c>
      <c r="E15" s="9"/>
      <c r="F15" s="4">
        <v>21419988</v>
      </c>
      <c r="G15" s="8"/>
      <c r="H15" s="8"/>
      <c r="I15" s="4">
        <f t="shared" ref="I15:I25" si="1">F15+G15+H15</f>
        <v>21419988</v>
      </c>
      <c r="J15" s="9" t="s">
        <v>118</v>
      </c>
      <c r="K15" s="40" t="s">
        <v>33</v>
      </c>
    </row>
    <row r="16" spans="1:15" ht="39.450000000000003" customHeight="1" x14ac:dyDescent="0.3">
      <c r="A16" s="43"/>
      <c r="B16" s="44"/>
      <c r="C16" s="39"/>
      <c r="D16" s="37"/>
      <c r="E16" s="9"/>
      <c r="F16" s="4">
        <f>94140000+14466491</f>
        <v>108606491</v>
      </c>
      <c r="G16" s="8"/>
      <c r="H16" s="8"/>
      <c r="I16" s="4">
        <f t="shared" si="1"/>
        <v>108606491</v>
      </c>
      <c r="J16" s="5" t="s">
        <v>121</v>
      </c>
      <c r="K16" s="41"/>
    </row>
    <row r="17" spans="1:11" ht="42" customHeight="1" x14ac:dyDescent="0.3">
      <c r="A17" s="36">
        <v>2</v>
      </c>
      <c r="B17" s="38" t="s">
        <v>18</v>
      </c>
      <c r="C17" s="38" t="s">
        <v>141</v>
      </c>
      <c r="D17" s="36" t="s">
        <v>34</v>
      </c>
      <c r="E17" s="9"/>
      <c r="F17" s="4">
        <v>3736138</v>
      </c>
      <c r="G17" s="4"/>
      <c r="H17" s="4"/>
      <c r="I17" s="4">
        <v>3736138</v>
      </c>
      <c r="J17" s="9" t="s">
        <v>118</v>
      </c>
      <c r="K17" s="40" t="s">
        <v>33</v>
      </c>
    </row>
    <row r="18" spans="1:11" ht="63" customHeight="1" x14ac:dyDescent="0.3">
      <c r="A18" s="37"/>
      <c r="B18" s="39"/>
      <c r="C18" s="39"/>
      <c r="D18" s="37"/>
      <c r="E18" s="9"/>
      <c r="F18" s="4">
        <v>3316711</v>
      </c>
      <c r="G18" s="4"/>
      <c r="H18" s="4"/>
      <c r="I18" s="4">
        <v>3316711</v>
      </c>
      <c r="J18" s="9" t="s">
        <v>126</v>
      </c>
      <c r="K18" s="41"/>
    </row>
    <row r="19" spans="1:11" ht="51" customHeight="1" x14ac:dyDescent="0.3">
      <c r="A19" s="36">
        <v>3</v>
      </c>
      <c r="B19" s="38" t="s">
        <v>19</v>
      </c>
      <c r="C19" s="38" t="s">
        <v>142</v>
      </c>
      <c r="D19" s="36" t="s">
        <v>34</v>
      </c>
      <c r="E19" s="9"/>
      <c r="F19" s="4">
        <v>10498350</v>
      </c>
      <c r="G19" s="4"/>
      <c r="H19" s="4"/>
      <c r="I19" s="4">
        <f t="shared" si="1"/>
        <v>10498350</v>
      </c>
      <c r="J19" s="9" t="s">
        <v>118</v>
      </c>
      <c r="K19" s="40" t="s">
        <v>33</v>
      </c>
    </row>
    <row r="20" spans="1:11" ht="31.2" x14ac:dyDescent="0.3">
      <c r="A20" s="37"/>
      <c r="B20" s="39"/>
      <c r="C20" s="39"/>
      <c r="D20" s="37"/>
      <c r="E20" s="9"/>
      <c r="F20" s="4">
        <v>4270492</v>
      </c>
      <c r="G20" s="4"/>
      <c r="H20" s="4"/>
      <c r="I20" s="4">
        <f t="shared" si="1"/>
        <v>4270492</v>
      </c>
      <c r="J20" s="9" t="s">
        <v>126</v>
      </c>
      <c r="K20" s="41"/>
    </row>
    <row r="21" spans="1:11" ht="48" customHeight="1" x14ac:dyDescent="0.3">
      <c r="A21" s="36">
        <v>4</v>
      </c>
      <c r="B21" s="38" t="s">
        <v>26</v>
      </c>
      <c r="C21" s="38" t="s">
        <v>143</v>
      </c>
      <c r="D21" s="36" t="s">
        <v>34</v>
      </c>
      <c r="E21" s="9"/>
      <c r="F21" s="4">
        <v>11293843</v>
      </c>
      <c r="G21" s="8"/>
      <c r="H21" s="8"/>
      <c r="I21" s="4">
        <f t="shared" si="1"/>
        <v>11293843</v>
      </c>
      <c r="J21" s="9" t="s">
        <v>118</v>
      </c>
      <c r="K21" s="40" t="s">
        <v>33</v>
      </c>
    </row>
    <row r="22" spans="1:11" ht="48.45" customHeight="1" x14ac:dyDescent="0.3">
      <c r="A22" s="37"/>
      <c r="B22" s="39"/>
      <c r="C22" s="39"/>
      <c r="D22" s="37"/>
      <c r="E22" s="9"/>
      <c r="F22" s="4">
        <v>9378203</v>
      </c>
      <c r="G22" s="8"/>
      <c r="H22" s="8"/>
      <c r="I22" s="4">
        <f t="shared" si="1"/>
        <v>9378203</v>
      </c>
      <c r="J22" s="9" t="s">
        <v>126</v>
      </c>
      <c r="K22" s="41"/>
    </row>
    <row r="23" spans="1:11" ht="45" customHeight="1" x14ac:dyDescent="0.3">
      <c r="A23" s="36">
        <v>5</v>
      </c>
      <c r="B23" s="38" t="s">
        <v>27</v>
      </c>
      <c r="C23" s="38" t="s">
        <v>28</v>
      </c>
      <c r="D23" s="36" t="s">
        <v>34</v>
      </c>
      <c r="E23" s="9"/>
      <c r="F23" s="4">
        <v>8512781</v>
      </c>
      <c r="G23" s="8"/>
      <c r="H23" s="8"/>
      <c r="I23" s="4">
        <f t="shared" si="1"/>
        <v>8512781</v>
      </c>
      <c r="J23" s="9" t="s">
        <v>118</v>
      </c>
      <c r="K23" s="40" t="s">
        <v>33</v>
      </c>
    </row>
    <row r="24" spans="1:11" ht="51" customHeight="1" x14ac:dyDescent="0.3">
      <c r="A24" s="37"/>
      <c r="B24" s="39"/>
      <c r="C24" s="39"/>
      <c r="D24" s="37"/>
      <c r="E24" s="9"/>
      <c r="F24" s="4">
        <v>10102085</v>
      </c>
      <c r="G24" s="8"/>
      <c r="H24" s="8"/>
      <c r="I24" s="4">
        <f t="shared" si="1"/>
        <v>10102085</v>
      </c>
      <c r="J24" s="9" t="s">
        <v>126</v>
      </c>
      <c r="K24" s="41"/>
    </row>
    <row r="25" spans="1:11" ht="103.2" customHeight="1" x14ac:dyDescent="0.3">
      <c r="A25" s="9">
        <v>6</v>
      </c>
      <c r="B25" s="1" t="s">
        <v>29</v>
      </c>
      <c r="C25" s="1" t="s">
        <v>144</v>
      </c>
      <c r="D25" s="9" t="s">
        <v>34</v>
      </c>
      <c r="E25" s="9"/>
      <c r="F25" s="4">
        <v>8100000</v>
      </c>
      <c r="G25" s="8"/>
      <c r="H25" s="8"/>
      <c r="I25" s="4">
        <f t="shared" si="1"/>
        <v>8100000</v>
      </c>
      <c r="J25" s="9" t="s">
        <v>113</v>
      </c>
      <c r="K25" s="2" t="s">
        <v>33</v>
      </c>
    </row>
    <row r="26" spans="1:11" s="18" customFormat="1" ht="49.2" customHeight="1" x14ac:dyDescent="0.3">
      <c r="A26" s="12"/>
      <c r="B26" s="13"/>
      <c r="C26" s="13" t="s">
        <v>98</v>
      </c>
      <c r="D26" s="12"/>
      <c r="E26" s="12"/>
      <c r="F26" s="16">
        <f>SUM(F27:F31)</f>
        <v>61895894</v>
      </c>
      <c r="G26" s="16">
        <f>SUM(G27:G31)</f>
        <v>22202296</v>
      </c>
      <c r="H26" s="16">
        <f>SUM(H27:H31)</f>
        <v>18051800</v>
      </c>
      <c r="I26" s="16">
        <f>SUM(I27:I31)</f>
        <v>102149990</v>
      </c>
      <c r="J26" s="15"/>
      <c r="K26" s="15"/>
    </row>
    <row r="27" spans="1:11" ht="51.45" customHeight="1" x14ac:dyDescent="0.3">
      <c r="A27" s="50">
        <v>7</v>
      </c>
      <c r="B27" s="38" t="s">
        <v>60</v>
      </c>
      <c r="C27" s="38" t="s">
        <v>61</v>
      </c>
      <c r="D27" s="36" t="s">
        <v>98</v>
      </c>
      <c r="E27" s="9"/>
      <c r="F27" s="4">
        <v>34195894</v>
      </c>
      <c r="G27" s="8"/>
      <c r="H27" s="8"/>
      <c r="I27" s="4">
        <f>F27</f>
        <v>34195894</v>
      </c>
      <c r="J27" s="9" t="s">
        <v>118</v>
      </c>
      <c r="K27" s="40" t="s">
        <v>97</v>
      </c>
    </row>
    <row r="28" spans="1:11" ht="31.2" x14ac:dyDescent="0.3">
      <c r="A28" s="51"/>
      <c r="B28" s="39"/>
      <c r="C28" s="39"/>
      <c r="D28" s="37"/>
      <c r="E28" s="9"/>
      <c r="F28" s="4">
        <v>10000000</v>
      </c>
      <c r="G28" s="8"/>
      <c r="H28" s="8"/>
      <c r="I28" s="4">
        <f>F28</f>
        <v>10000000</v>
      </c>
      <c r="J28" s="9" t="s">
        <v>126</v>
      </c>
      <c r="K28" s="41"/>
    </row>
    <row r="29" spans="1:11" ht="93" customHeight="1" x14ac:dyDescent="0.3">
      <c r="A29" s="9">
        <v>8</v>
      </c>
      <c r="B29" s="1" t="s">
        <v>49</v>
      </c>
      <c r="C29" s="1" t="s">
        <v>50</v>
      </c>
      <c r="D29" s="9" t="s">
        <v>98</v>
      </c>
      <c r="E29" s="9"/>
      <c r="F29" s="4">
        <f>1700000-1700000+1700000</f>
        <v>1700000</v>
      </c>
      <c r="G29" s="4"/>
      <c r="H29" s="8"/>
      <c r="I29" s="4">
        <f t="shared" ref="I29:I31" si="2">F29+G29+H29</f>
        <v>1700000</v>
      </c>
      <c r="J29" s="9" t="s">
        <v>113</v>
      </c>
      <c r="K29" s="2" t="s">
        <v>97</v>
      </c>
    </row>
    <row r="30" spans="1:11" ht="93" customHeight="1" x14ac:dyDescent="0.3">
      <c r="A30" s="9">
        <v>9</v>
      </c>
      <c r="B30" s="1" t="s">
        <v>53</v>
      </c>
      <c r="C30" s="1" t="s">
        <v>54</v>
      </c>
      <c r="D30" s="9" t="s">
        <v>98</v>
      </c>
      <c r="E30" s="9"/>
      <c r="F30" s="4">
        <v>7000000</v>
      </c>
      <c r="G30" s="8"/>
      <c r="H30" s="8"/>
      <c r="I30" s="4">
        <f t="shared" si="2"/>
        <v>7000000</v>
      </c>
      <c r="J30" s="9" t="s">
        <v>113</v>
      </c>
      <c r="K30" s="2" t="s">
        <v>97</v>
      </c>
    </row>
    <row r="31" spans="1:11" ht="70.2" customHeight="1" x14ac:dyDescent="0.3">
      <c r="A31" s="33">
        <v>10</v>
      </c>
      <c r="B31" s="1" t="s">
        <v>112</v>
      </c>
      <c r="C31" s="1" t="s">
        <v>136</v>
      </c>
      <c r="D31" s="33" t="s">
        <v>98</v>
      </c>
      <c r="E31" s="33"/>
      <c r="F31" s="4">
        <f>23202296-23202296+1000000+8000000</f>
        <v>9000000</v>
      </c>
      <c r="G31" s="4">
        <f>23202296-1000000</f>
        <v>22202296</v>
      </c>
      <c r="H31" s="4">
        <v>18051800</v>
      </c>
      <c r="I31" s="4">
        <f t="shared" si="2"/>
        <v>49254096</v>
      </c>
      <c r="J31" s="33" t="s">
        <v>113</v>
      </c>
      <c r="K31" s="2" t="s">
        <v>97</v>
      </c>
    </row>
    <row r="32" spans="1:11" ht="46.2" customHeight="1" x14ac:dyDescent="0.3">
      <c r="A32" s="12"/>
      <c r="B32" s="13" t="s">
        <v>3</v>
      </c>
      <c r="C32" s="14"/>
      <c r="D32" s="12"/>
      <c r="E32" s="12"/>
      <c r="F32" s="15"/>
      <c r="G32" s="15"/>
      <c r="H32" s="15"/>
      <c r="I32" s="15"/>
      <c r="J32" s="15"/>
      <c r="K32" s="15"/>
    </row>
    <row r="33" spans="1:11" ht="28.2" customHeight="1" x14ac:dyDescent="0.3">
      <c r="A33" s="12"/>
      <c r="B33" s="13"/>
      <c r="C33" s="13" t="s">
        <v>34</v>
      </c>
      <c r="D33" s="12"/>
      <c r="E33" s="12"/>
      <c r="F33" s="16">
        <f>SUM(F34:F50)</f>
        <v>462475008</v>
      </c>
      <c r="G33" s="16">
        <f t="shared" ref="G33:I33" si="3">SUM(G34:G50)</f>
        <v>102162628</v>
      </c>
      <c r="H33" s="16">
        <f t="shared" si="3"/>
        <v>25050000</v>
      </c>
      <c r="I33" s="16">
        <f t="shared" si="3"/>
        <v>589687636</v>
      </c>
      <c r="J33" s="15"/>
      <c r="K33" s="15"/>
    </row>
    <row r="34" spans="1:11" ht="43.95" customHeight="1" x14ac:dyDescent="0.3">
      <c r="A34" s="36">
        <v>11</v>
      </c>
      <c r="B34" s="38" t="s">
        <v>10</v>
      </c>
      <c r="C34" s="38" t="s">
        <v>11</v>
      </c>
      <c r="D34" s="36" t="s">
        <v>34</v>
      </c>
      <c r="E34" s="9"/>
      <c r="F34" s="4">
        <v>4380000</v>
      </c>
      <c r="G34" s="4">
        <v>4380000</v>
      </c>
      <c r="H34" s="4">
        <v>4380000</v>
      </c>
      <c r="I34" s="4">
        <f>F34+G34+H34</f>
        <v>13140000</v>
      </c>
      <c r="J34" s="9" t="s">
        <v>118</v>
      </c>
      <c r="K34" s="40" t="s">
        <v>32</v>
      </c>
    </row>
    <row r="35" spans="1:11" ht="31.2" x14ac:dyDescent="0.3">
      <c r="A35" s="37"/>
      <c r="B35" s="39"/>
      <c r="C35" s="39"/>
      <c r="D35" s="37"/>
      <c r="E35" s="9"/>
      <c r="F35" s="4">
        <v>3459100</v>
      </c>
      <c r="G35" s="4"/>
      <c r="H35" s="4"/>
      <c r="I35" s="4">
        <f>F35+G35+H35</f>
        <v>3459100</v>
      </c>
      <c r="J35" s="9" t="s">
        <v>126</v>
      </c>
      <c r="K35" s="41"/>
    </row>
    <row r="36" spans="1:11" ht="120" customHeight="1" x14ac:dyDescent="0.3">
      <c r="A36" s="9">
        <v>12</v>
      </c>
      <c r="B36" s="1" t="s">
        <v>12</v>
      </c>
      <c r="C36" s="1" t="s">
        <v>13</v>
      </c>
      <c r="D36" s="9" t="s">
        <v>34</v>
      </c>
      <c r="E36" s="9"/>
      <c r="F36" s="4">
        <v>674300</v>
      </c>
      <c r="G36" s="4"/>
      <c r="H36" s="4"/>
      <c r="I36" s="4">
        <f t="shared" ref="I36:I99" si="4">F36+G36+H36</f>
        <v>674300</v>
      </c>
      <c r="J36" s="9" t="s">
        <v>119</v>
      </c>
      <c r="K36" s="2" t="s">
        <v>32</v>
      </c>
    </row>
    <row r="37" spans="1:11" ht="146.69999999999999" customHeight="1" x14ac:dyDescent="0.3">
      <c r="A37" s="9">
        <v>13</v>
      </c>
      <c r="B37" s="1" t="s">
        <v>14</v>
      </c>
      <c r="C37" s="1" t="s">
        <v>120</v>
      </c>
      <c r="D37" s="9" t="s">
        <v>34</v>
      </c>
      <c r="E37" s="9"/>
      <c r="F37" s="4">
        <v>376900</v>
      </c>
      <c r="G37" s="4"/>
      <c r="H37" s="4"/>
      <c r="I37" s="4">
        <f t="shared" si="4"/>
        <v>376900</v>
      </c>
      <c r="J37" s="9" t="s">
        <v>119</v>
      </c>
      <c r="K37" s="2" t="s">
        <v>32</v>
      </c>
    </row>
    <row r="38" spans="1:11" ht="124.5" customHeight="1" x14ac:dyDescent="0.3">
      <c r="A38" s="9">
        <v>14</v>
      </c>
      <c r="B38" s="1" t="s">
        <v>15</v>
      </c>
      <c r="C38" s="1" t="s">
        <v>145</v>
      </c>
      <c r="D38" s="9" t="s">
        <v>34</v>
      </c>
      <c r="E38" s="9"/>
      <c r="F38" s="4">
        <f>7044500-7044500</f>
        <v>0</v>
      </c>
      <c r="G38" s="4">
        <v>24979033</v>
      </c>
      <c r="H38" s="4"/>
      <c r="I38" s="4">
        <f t="shared" si="4"/>
        <v>24979033</v>
      </c>
      <c r="J38" s="9" t="s">
        <v>118</v>
      </c>
      <c r="K38" s="2" t="s">
        <v>32</v>
      </c>
    </row>
    <row r="39" spans="1:11" ht="109.95" customHeight="1" x14ac:dyDescent="0.3">
      <c r="A39" s="9">
        <v>15</v>
      </c>
      <c r="B39" s="1" t="s">
        <v>16</v>
      </c>
      <c r="C39" s="1" t="s">
        <v>146</v>
      </c>
      <c r="D39" s="9" t="s">
        <v>34</v>
      </c>
      <c r="E39" s="9"/>
      <c r="F39" s="4">
        <v>11133700</v>
      </c>
      <c r="G39" s="4"/>
      <c r="H39" s="4"/>
      <c r="I39" s="4">
        <f t="shared" si="4"/>
        <v>11133700</v>
      </c>
      <c r="J39" s="9" t="s">
        <v>119</v>
      </c>
      <c r="K39" s="2" t="s">
        <v>32</v>
      </c>
    </row>
    <row r="40" spans="1:11" ht="117" customHeight="1" x14ac:dyDescent="0.3">
      <c r="A40" s="9">
        <v>16</v>
      </c>
      <c r="B40" s="1" t="s">
        <v>17</v>
      </c>
      <c r="C40" s="1" t="s">
        <v>147</v>
      </c>
      <c r="D40" s="9" t="s">
        <v>34</v>
      </c>
      <c r="E40" s="9"/>
      <c r="F40" s="4">
        <f>10380000-10380000</f>
        <v>0</v>
      </c>
      <c r="G40" s="4">
        <v>10380000</v>
      </c>
      <c r="H40" s="4"/>
      <c r="I40" s="4">
        <f t="shared" si="4"/>
        <v>10380000</v>
      </c>
      <c r="J40" s="9" t="s">
        <v>119</v>
      </c>
      <c r="K40" s="2" t="s">
        <v>33</v>
      </c>
    </row>
    <row r="41" spans="1:11" ht="88.5" customHeight="1" x14ac:dyDescent="0.3">
      <c r="A41" s="9">
        <v>17</v>
      </c>
      <c r="B41" s="1" t="s">
        <v>20</v>
      </c>
      <c r="C41" s="1" t="s">
        <v>148</v>
      </c>
      <c r="D41" s="9" t="s">
        <v>34</v>
      </c>
      <c r="E41" s="9"/>
      <c r="F41" s="4">
        <f>20670000-20670000</f>
        <v>0</v>
      </c>
      <c r="G41" s="4">
        <f>20670000-20670000</f>
        <v>0</v>
      </c>
      <c r="H41" s="4">
        <v>20670000</v>
      </c>
      <c r="I41" s="4">
        <f t="shared" si="4"/>
        <v>20670000</v>
      </c>
      <c r="J41" s="9" t="s">
        <v>119</v>
      </c>
      <c r="K41" s="2" t="s">
        <v>33</v>
      </c>
    </row>
    <row r="42" spans="1:11" ht="48.45" customHeight="1" x14ac:dyDescent="0.3">
      <c r="A42" s="36">
        <v>18</v>
      </c>
      <c r="B42" s="38" t="s">
        <v>21</v>
      </c>
      <c r="C42" s="38" t="s">
        <v>149</v>
      </c>
      <c r="D42" s="36" t="s">
        <v>34</v>
      </c>
      <c r="E42" s="9"/>
      <c r="F42" s="4">
        <f>21780000+16553514</f>
        <v>38333514</v>
      </c>
      <c r="G42" s="4">
        <v>3150000</v>
      </c>
      <c r="H42" s="4"/>
      <c r="I42" s="4">
        <f t="shared" si="4"/>
        <v>41483514</v>
      </c>
      <c r="J42" s="9" t="s">
        <v>118</v>
      </c>
      <c r="K42" s="40" t="s">
        <v>33</v>
      </c>
    </row>
    <row r="43" spans="1:11" ht="49.95" customHeight="1" x14ac:dyDescent="0.3">
      <c r="A43" s="37"/>
      <c r="B43" s="39"/>
      <c r="C43" s="39"/>
      <c r="D43" s="37"/>
      <c r="E43" s="9"/>
      <c r="F43" s="4">
        <v>67200000</v>
      </c>
      <c r="G43" s="4"/>
      <c r="H43" s="4"/>
      <c r="I43" s="4">
        <f t="shared" si="4"/>
        <v>67200000</v>
      </c>
      <c r="J43" s="9" t="s">
        <v>126</v>
      </c>
      <c r="K43" s="41"/>
    </row>
    <row r="44" spans="1:11" ht="99.45" customHeight="1" x14ac:dyDescent="0.3">
      <c r="A44" s="9">
        <v>19</v>
      </c>
      <c r="B44" s="1" t="s">
        <v>22</v>
      </c>
      <c r="C44" s="1" t="s">
        <v>150</v>
      </c>
      <c r="D44" s="9" t="s">
        <v>34</v>
      </c>
      <c r="E44" s="9"/>
      <c r="F44" s="4">
        <f>10380000-10380000</f>
        <v>0</v>
      </c>
      <c r="G44" s="4">
        <v>10380000</v>
      </c>
      <c r="H44" s="4"/>
      <c r="I44" s="4">
        <f t="shared" si="4"/>
        <v>10380000</v>
      </c>
      <c r="J44" s="9" t="s">
        <v>119</v>
      </c>
      <c r="K44" s="2" t="s">
        <v>33</v>
      </c>
    </row>
    <row r="45" spans="1:11" ht="68.7" customHeight="1" x14ac:dyDescent="0.3">
      <c r="A45" s="36">
        <v>20</v>
      </c>
      <c r="B45" s="38" t="s">
        <v>23</v>
      </c>
      <c r="C45" s="38" t="s">
        <v>151</v>
      </c>
      <c r="D45" s="36" t="s">
        <v>34</v>
      </c>
      <c r="E45" s="9"/>
      <c r="F45" s="4">
        <f>35000000-2534500+1611946</f>
        <v>34077446</v>
      </c>
      <c r="G45" s="4">
        <f>6130000+2534500</f>
        <v>8664500</v>
      </c>
      <c r="H45" s="8"/>
      <c r="I45" s="4">
        <f t="shared" si="4"/>
        <v>42741946</v>
      </c>
      <c r="J45" s="9" t="s">
        <v>113</v>
      </c>
      <c r="K45" s="40" t="s">
        <v>33</v>
      </c>
    </row>
    <row r="46" spans="1:11" ht="60" customHeight="1" x14ac:dyDescent="0.3">
      <c r="A46" s="37"/>
      <c r="B46" s="39"/>
      <c r="C46" s="39"/>
      <c r="D46" s="37"/>
      <c r="E46" s="9"/>
      <c r="F46" s="4">
        <v>128196103</v>
      </c>
      <c r="G46" s="4"/>
      <c r="H46" s="8"/>
      <c r="I46" s="4">
        <f t="shared" si="4"/>
        <v>128196103</v>
      </c>
      <c r="J46" s="9" t="s">
        <v>126</v>
      </c>
      <c r="K46" s="41"/>
    </row>
    <row r="47" spans="1:11" ht="98.7" customHeight="1" x14ac:dyDescent="0.3">
      <c r="A47" s="9">
        <v>21</v>
      </c>
      <c r="B47" s="1" t="s">
        <v>24</v>
      </c>
      <c r="C47" s="1" t="s">
        <v>152</v>
      </c>
      <c r="D47" s="9" t="s">
        <v>34</v>
      </c>
      <c r="E47" s="9"/>
      <c r="F47" s="4">
        <f>35000000-2534500-19677125</f>
        <v>12788375</v>
      </c>
      <c r="G47" s="4">
        <f>6130000+25434500</f>
        <v>31564500</v>
      </c>
      <c r="H47" s="8"/>
      <c r="I47" s="4">
        <f t="shared" si="4"/>
        <v>44352875</v>
      </c>
      <c r="J47" s="9" t="s">
        <v>119</v>
      </c>
      <c r="K47" s="2" t="s">
        <v>33</v>
      </c>
    </row>
    <row r="48" spans="1:11" ht="50.7" customHeight="1" x14ac:dyDescent="0.3">
      <c r="A48" s="36">
        <v>22</v>
      </c>
      <c r="B48" s="38" t="s">
        <v>25</v>
      </c>
      <c r="C48" s="38" t="s">
        <v>153</v>
      </c>
      <c r="D48" s="36" t="s">
        <v>34</v>
      </c>
      <c r="E48" s="9"/>
      <c r="F48" s="4">
        <f>35000000-2534595+1511665</f>
        <v>33977070</v>
      </c>
      <c r="G48" s="4">
        <f>6130000+2534595</f>
        <v>8664595</v>
      </c>
      <c r="H48" s="8"/>
      <c r="I48" s="4">
        <f t="shared" si="4"/>
        <v>42641665</v>
      </c>
      <c r="J48" s="9" t="s">
        <v>118</v>
      </c>
      <c r="K48" s="40" t="s">
        <v>33</v>
      </c>
    </row>
    <row r="49" spans="1:11" ht="60" customHeight="1" x14ac:dyDescent="0.3">
      <c r="A49" s="37"/>
      <c r="B49" s="39"/>
      <c r="C49" s="39"/>
      <c r="D49" s="37"/>
      <c r="E49" s="10"/>
      <c r="F49" s="4">
        <v>127818500</v>
      </c>
      <c r="G49" s="4"/>
      <c r="H49" s="8"/>
      <c r="I49" s="4">
        <f t="shared" si="4"/>
        <v>127818500</v>
      </c>
      <c r="J49" s="9" t="s">
        <v>126</v>
      </c>
      <c r="K49" s="41"/>
    </row>
    <row r="50" spans="1:11" s="21" customFormat="1" ht="92.7" customHeight="1" x14ac:dyDescent="0.3">
      <c r="A50" s="32">
        <v>23</v>
      </c>
      <c r="B50" s="1" t="s">
        <v>132</v>
      </c>
      <c r="C50" s="1" t="s">
        <v>154</v>
      </c>
      <c r="D50" s="10" t="s">
        <v>34</v>
      </c>
      <c r="E50" s="10"/>
      <c r="F50" s="19">
        <v>60000</v>
      </c>
      <c r="G50" s="20"/>
      <c r="H50" s="20"/>
      <c r="I50" s="4">
        <f t="shared" si="4"/>
        <v>60000</v>
      </c>
      <c r="J50" s="9" t="s">
        <v>118</v>
      </c>
      <c r="K50" s="2" t="s">
        <v>32</v>
      </c>
    </row>
    <row r="51" spans="1:11" ht="31.2" customHeight="1" x14ac:dyDescent="0.3">
      <c r="A51" s="2"/>
      <c r="B51" s="13"/>
      <c r="C51" s="13" t="s">
        <v>45</v>
      </c>
      <c r="D51" s="12"/>
      <c r="E51" s="12"/>
      <c r="F51" s="16">
        <f>SUM(F52:F58)</f>
        <v>11031300</v>
      </c>
      <c r="G51" s="16">
        <f>SUM(G52:G58)</f>
        <v>33500700</v>
      </c>
      <c r="H51" s="16">
        <f>SUM(H52:H58)</f>
        <v>14588900</v>
      </c>
      <c r="I51" s="16">
        <f>SUM(I52:I58)</f>
        <v>59120900</v>
      </c>
      <c r="J51" s="15"/>
      <c r="K51" s="15"/>
    </row>
    <row r="52" spans="1:11" ht="139.19999999999999" customHeight="1" x14ac:dyDescent="0.3">
      <c r="A52" s="9">
        <v>24</v>
      </c>
      <c r="B52" s="1" t="s">
        <v>35</v>
      </c>
      <c r="C52" s="1" t="s">
        <v>155</v>
      </c>
      <c r="D52" s="9" t="s">
        <v>45</v>
      </c>
      <c r="E52" s="9"/>
      <c r="F52" s="4">
        <v>10116300</v>
      </c>
      <c r="G52" s="4">
        <v>1130169</v>
      </c>
      <c r="H52" s="8"/>
      <c r="I52" s="4">
        <f t="shared" si="4"/>
        <v>11246469</v>
      </c>
      <c r="J52" s="9" t="s">
        <v>113</v>
      </c>
      <c r="K52" s="2" t="s">
        <v>44</v>
      </c>
    </row>
    <row r="53" spans="1:11" ht="102" customHeight="1" x14ac:dyDescent="0.3">
      <c r="A53" s="9">
        <v>25</v>
      </c>
      <c r="B53" s="1" t="s">
        <v>36</v>
      </c>
      <c r="C53" s="1" t="s">
        <v>156</v>
      </c>
      <c r="D53" s="9" t="s">
        <v>45</v>
      </c>
      <c r="E53" s="9"/>
      <c r="F53" s="8"/>
      <c r="G53" s="4"/>
      <c r="H53" s="4">
        <v>11370930</v>
      </c>
      <c r="I53" s="4">
        <f t="shared" si="4"/>
        <v>11370930</v>
      </c>
      <c r="J53" s="9" t="s">
        <v>113</v>
      </c>
      <c r="K53" s="2" t="s">
        <v>44</v>
      </c>
    </row>
    <row r="54" spans="1:11" ht="127.2" customHeight="1" x14ac:dyDescent="0.3">
      <c r="A54" s="9">
        <v>26</v>
      </c>
      <c r="B54" s="1" t="s">
        <v>37</v>
      </c>
      <c r="C54" s="1" t="s">
        <v>38</v>
      </c>
      <c r="D54" s="9" t="s">
        <v>45</v>
      </c>
      <c r="E54" s="9"/>
      <c r="F54" s="8"/>
      <c r="G54" s="4">
        <v>1151000</v>
      </c>
      <c r="H54" s="4"/>
      <c r="I54" s="4">
        <f t="shared" si="4"/>
        <v>1151000</v>
      </c>
      <c r="J54" s="9" t="s">
        <v>113</v>
      </c>
      <c r="K54" s="2" t="s">
        <v>44</v>
      </c>
    </row>
    <row r="55" spans="1:11" ht="163.5" customHeight="1" x14ac:dyDescent="0.3">
      <c r="A55" s="9">
        <v>27</v>
      </c>
      <c r="B55" s="1" t="s">
        <v>39</v>
      </c>
      <c r="C55" s="1" t="s">
        <v>157</v>
      </c>
      <c r="D55" s="9" t="s">
        <v>45</v>
      </c>
      <c r="E55" s="9"/>
      <c r="F55" s="8"/>
      <c r="G55" s="4">
        <v>5086948</v>
      </c>
      <c r="H55" s="4"/>
      <c r="I55" s="4">
        <f t="shared" si="4"/>
        <v>5086948</v>
      </c>
      <c r="J55" s="9" t="s">
        <v>113</v>
      </c>
      <c r="K55" s="2" t="s">
        <v>44</v>
      </c>
    </row>
    <row r="56" spans="1:11" ht="157.19999999999999" customHeight="1" x14ac:dyDescent="0.3">
      <c r="A56" s="9">
        <v>28</v>
      </c>
      <c r="B56" s="1" t="s">
        <v>40</v>
      </c>
      <c r="C56" s="1" t="s">
        <v>41</v>
      </c>
      <c r="D56" s="9" t="s">
        <v>45</v>
      </c>
      <c r="E56" s="9"/>
      <c r="F56" s="8"/>
      <c r="G56" s="8"/>
      <c r="H56" s="4">
        <v>3217970</v>
      </c>
      <c r="I56" s="4">
        <f t="shared" si="4"/>
        <v>3217970</v>
      </c>
      <c r="J56" s="9" t="s">
        <v>113</v>
      </c>
      <c r="K56" s="2" t="s">
        <v>44</v>
      </c>
    </row>
    <row r="57" spans="1:11" ht="141" customHeight="1" x14ac:dyDescent="0.3">
      <c r="A57" s="9">
        <v>29</v>
      </c>
      <c r="B57" s="1" t="s">
        <v>42</v>
      </c>
      <c r="C57" s="1" t="s">
        <v>158</v>
      </c>
      <c r="D57" s="9" t="s">
        <v>45</v>
      </c>
      <c r="E57" s="9"/>
      <c r="F57" s="4">
        <v>915000</v>
      </c>
      <c r="G57" s="4">
        <v>4148506</v>
      </c>
      <c r="H57" s="4"/>
      <c r="I57" s="4">
        <f t="shared" si="4"/>
        <v>5063506</v>
      </c>
      <c r="J57" s="9" t="s">
        <v>113</v>
      </c>
      <c r="K57" s="2" t="s">
        <v>44</v>
      </c>
    </row>
    <row r="58" spans="1:11" ht="99.45" customHeight="1" x14ac:dyDescent="0.3">
      <c r="A58" s="9">
        <v>30</v>
      </c>
      <c r="B58" s="1" t="s">
        <v>43</v>
      </c>
      <c r="C58" s="1" t="s">
        <v>159</v>
      </c>
      <c r="D58" s="9" t="s">
        <v>45</v>
      </c>
      <c r="E58" s="9"/>
      <c r="F58" s="8"/>
      <c r="G58" s="4">
        <v>21984077</v>
      </c>
      <c r="H58" s="8"/>
      <c r="I58" s="4">
        <f t="shared" si="4"/>
        <v>21984077</v>
      </c>
      <c r="J58" s="9" t="s">
        <v>113</v>
      </c>
      <c r="K58" s="2" t="s">
        <v>44</v>
      </c>
    </row>
    <row r="59" spans="1:11" ht="39" customHeight="1" x14ac:dyDescent="0.3">
      <c r="A59" s="12"/>
      <c r="B59" s="13"/>
      <c r="C59" s="13" t="s">
        <v>98</v>
      </c>
      <c r="D59" s="12"/>
      <c r="E59" s="12"/>
      <c r="F59" s="16">
        <f>SUM(F60:F97)</f>
        <v>145145301</v>
      </c>
      <c r="G59" s="16">
        <f>SUM(G60:G97)</f>
        <v>93812058</v>
      </c>
      <c r="H59" s="16">
        <f>SUM(H60:H97)</f>
        <v>207435713</v>
      </c>
      <c r="I59" s="16">
        <f>SUM(I60:I97)</f>
        <v>446393072</v>
      </c>
      <c r="J59" s="15"/>
      <c r="K59" s="15"/>
    </row>
    <row r="60" spans="1:11" ht="118.2" customHeight="1" x14ac:dyDescent="0.3">
      <c r="A60" s="9">
        <v>31</v>
      </c>
      <c r="B60" s="1" t="s">
        <v>46</v>
      </c>
      <c r="C60" s="1" t="s">
        <v>160</v>
      </c>
      <c r="D60" s="9" t="s">
        <v>98</v>
      </c>
      <c r="E60" s="9"/>
      <c r="F60" s="4">
        <f>6229343-6229343</f>
        <v>0</v>
      </c>
      <c r="G60" s="4">
        <v>6229343</v>
      </c>
      <c r="H60" s="8"/>
      <c r="I60" s="4">
        <f t="shared" si="4"/>
        <v>6229343</v>
      </c>
      <c r="J60" s="9" t="s">
        <v>113</v>
      </c>
      <c r="K60" s="2" t="s">
        <v>97</v>
      </c>
    </row>
    <row r="61" spans="1:11" ht="141" customHeight="1" x14ac:dyDescent="0.3">
      <c r="A61" s="9">
        <v>32</v>
      </c>
      <c r="B61" s="1" t="s">
        <v>47</v>
      </c>
      <c r="C61" s="1" t="s">
        <v>161</v>
      </c>
      <c r="D61" s="9" t="s">
        <v>98</v>
      </c>
      <c r="E61" s="9"/>
      <c r="F61" s="4">
        <f>12227650-12227650</f>
        <v>0</v>
      </c>
      <c r="G61" s="4">
        <v>12227650</v>
      </c>
      <c r="H61" s="8"/>
      <c r="I61" s="4">
        <f t="shared" si="4"/>
        <v>12227650</v>
      </c>
      <c r="J61" s="9" t="s">
        <v>113</v>
      </c>
      <c r="K61" s="2" t="s">
        <v>97</v>
      </c>
    </row>
    <row r="62" spans="1:11" ht="144" customHeight="1" x14ac:dyDescent="0.3">
      <c r="A62" s="9">
        <v>33</v>
      </c>
      <c r="B62" s="1" t="s">
        <v>48</v>
      </c>
      <c r="C62" s="1" t="s">
        <v>162</v>
      </c>
      <c r="D62" s="9" t="s">
        <v>98</v>
      </c>
      <c r="E62" s="9"/>
      <c r="F62" s="8"/>
      <c r="G62" s="4">
        <v>26481322</v>
      </c>
      <c r="H62" s="8"/>
      <c r="I62" s="4">
        <f t="shared" si="4"/>
        <v>26481322</v>
      </c>
      <c r="J62" s="9" t="s">
        <v>113</v>
      </c>
      <c r="K62" s="2" t="s">
        <v>97</v>
      </c>
    </row>
    <row r="63" spans="1:11" ht="103.2" customHeight="1" x14ac:dyDescent="0.3">
      <c r="A63" s="9">
        <v>34</v>
      </c>
      <c r="B63" s="1" t="s">
        <v>51</v>
      </c>
      <c r="C63" s="1" t="s">
        <v>52</v>
      </c>
      <c r="D63" s="9" t="s">
        <v>98</v>
      </c>
      <c r="E63" s="9"/>
      <c r="F63" s="4">
        <f>1000000-1000000</f>
        <v>0</v>
      </c>
      <c r="G63" s="4">
        <v>1000000</v>
      </c>
      <c r="H63" s="4">
        <v>41906053</v>
      </c>
      <c r="I63" s="4">
        <f t="shared" si="4"/>
        <v>42906053</v>
      </c>
      <c r="J63" s="9" t="s">
        <v>113</v>
      </c>
      <c r="K63" s="2" t="s">
        <v>97</v>
      </c>
    </row>
    <row r="64" spans="1:11" ht="100.2" customHeight="1" x14ac:dyDescent="0.3">
      <c r="A64" s="9">
        <v>35</v>
      </c>
      <c r="B64" s="1" t="s">
        <v>55</v>
      </c>
      <c r="C64" s="1" t="s">
        <v>56</v>
      </c>
      <c r="D64" s="9" t="s">
        <v>98</v>
      </c>
      <c r="E64" s="9"/>
      <c r="F64" s="4">
        <v>6504287</v>
      </c>
      <c r="G64" s="8"/>
      <c r="H64" s="8"/>
      <c r="I64" s="4">
        <f>F64+G64+H64</f>
        <v>6504287</v>
      </c>
      <c r="J64" s="9" t="s">
        <v>113</v>
      </c>
      <c r="K64" s="2" t="s">
        <v>97</v>
      </c>
    </row>
    <row r="65" spans="1:11" ht="81" customHeight="1" x14ac:dyDescent="0.3">
      <c r="A65" s="9">
        <v>36</v>
      </c>
      <c r="B65" s="1" t="s">
        <v>57</v>
      </c>
      <c r="C65" s="1" t="s">
        <v>163</v>
      </c>
      <c r="D65" s="9" t="s">
        <v>98</v>
      </c>
      <c r="E65" s="9"/>
      <c r="F65" s="4">
        <v>7850866</v>
      </c>
      <c r="G65" s="8"/>
      <c r="H65" s="8"/>
      <c r="I65" s="4">
        <f>F65+G65+H65</f>
        <v>7850866</v>
      </c>
      <c r="J65" s="9" t="s">
        <v>113</v>
      </c>
      <c r="K65" s="2" t="s">
        <v>97</v>
      </c>
    </row>
    <row r="66" spans="1:11" ht="95.7" customHeight="1" x14ac:dyDescent="0.3">
      <c r="A66" s="9">
        <v>37</v>
      </c>
      <c r="B66" s="1" t="s">
        <v>58</v>
      </c>
      <c r="C66" s="1" t="s">
        <v>59</v>
      </c>
      <c r="D66" s="9" t="s">
        <v>98</v>
      </c>
      <c r="E66" s="9"/>
      <c r="F66" s="4">
        <f>12092601-12092601</f>
        <v>0</v>
      </c>
      <c r="G66" s="8"/>
      <c r="H66" s="4">
        <v>12092601</v>
      </c>
      <c r="I66" s="4">
        <f t="shared" si="4"/>
        <v>12092601</v>
      </c>
      <c r="J66" s="9" t="s">
        <v>113</v>
      </c>
      <c r="K66" s="2" t="s">
        <v>97</v>
      </c>
    </row>
    <row r="67" spans="1:11" ht="115.2" customHeight="1" x14ac:dyDescent="0.3">
      <c r="A67" s="9">
        <v>38</v>
      </c>
      <c r="B67" s="1" t="s">
        <v>62</v>
      </c>
      <c r="C67" s="1" t="s">
        <v>164</v>
      </c>
      <c r="D67" s="9" t="s">
        <v>98</v>
      </c>
      <c r="E67" s="9"/>
      <c r="F67" s="4">
        <v>1037770</v>
      </c>
      <c r="G67" s="8"/>
      <c r="H67" s="8"/>
      <c r="I67" s="4">
        <f t="shared" si="4"/>
        <v>1037770</v>
      </c>
      <c r="J67" s="9" t="s">
        <v>113</v>
      </c>
      <c r="K67" s="2" t="s">
        <v>97</v>
      </c>
    </row>
    <row r="68" spans="1:11" ht="115.95" customHeight="1" x14ac:dyDescent="0.3">
      <c r="A68" s="9">
        <v>39</v>
      </c>
      <c r="B68" s="1" t="s">
        <v>63</v>
      </c>
      <c r="C68" s="1" t="s">
        <v>165</v>
      </c>
      <c r="D68" s="9" t="s">
        <v>98</v>
      </c>
      <c r="E68" s="9"/>
      <c r="F68" s="4">
        <v>799987</v>
      </c>
      <c r="G68" s="8"/>
      <c r="H68" s="8"/>
      <c r="I68" s="4">
        <f t="shared" si="4"/>
        <v>799987</v>
      </c>
      <c r="J68" s="9" t="s">
        <v>113</v>
      </c>
      <c r="K68" s="2" t="s">
        <v>97</v>
      </c>
    </row>
    <row r="69" spans="1:11" ht="122.7" customHeight="1" x14ac:dyDescent="0.3">
      <c r="A69" s="9">
        <v>40</v>
      </c>
      <c r="B69" s="1" t="s">
        <v>64</v>
      </c>
      <c r="C69" s="1" t="s">
        <v>164</v>
      </c>
      <c r="D69" s="9" t="s">
        <v>98</v>
      </c>
      <c r="E69" s="9"/>
      <c r="F69" s="4">
        <v>816548</v>
      </c>
      <c r="G69" s="8"/>
      <c r="H69" s="8"/>
      <c r="I69" s="4">
        <f t="shared" si="4"/>
        <v>816548</v>
      </c>
      <c r="J69" s="9" t="s">
        <v>113</v>
      </c>
      <c r="K69" s="2" t="s">
        <v>97</v>
      </c>
    </row>
    <row r="70" spans="1:11" ht="124.5" customHeight="1" x14ac:dyDescent="0.3">
      <c r="A70" s="9">
        <v>41</v>
      </c>
      <c r="B70" s="1" t="s">
        <v>65</v>
      </c>
      <c r="C70" s="1" t="s">
        <v>164</v>
      </c>
      <c r="D70" s="9" t="s">
        <v>98</v>
      </c>
      <c r="E70" s="9"/>
      <c r="F70" s="4">
        <v>820002</v>
      </c>
      <c r="G70" s="4"/>
      <c r="H70" s="8"/>
      <c r="I70" s="4">
        <f t="shared" si="4"/>
        <v>820002</v>
      </c>
      <c r="J70" s="9" t="s">
        <v>113</v>
      </c>
      <c r="K70" s="2" t="s">
        <v>97</v>
      </c>
    </row>
    <row r="71" spans="1:11" ht="130.19999999999999" customHeight="1" x14ac:dyDescent="0.3">
      <c r="A71" s="9">
        <v>42</v>
      </c>
      <c r="B71" s="1" t="s">
        <v>66</v>
      </c>
      <c r="C71" s="1" t="s">
        <v>165</v>
      </c>
      <c r="D71" s="9" t="s">
        <v>98</v>
      </c>
      <c r="E71" s="9"/>
      <c r="F71" s="4">
        <v>675542</v>
      </c>
      <c r="G71" s="4"/>
      <c r="H71" s="8"/>
      <c r="I71" s="4">
        <f t="shared" si="4"/>
        <v>675542</v>
      </c>
      <c r="J71" s="9" t="s">
        <v>113</v>
      </c>
      <c r="K71" s="2" t="s">
        <v>97</v>
      </c>
    </row>
    <row r="72" spans="1:11" ht="127.95" customHeight="1" x14ac:dyDescent="0.3">
      <c r="A72" s="9">
        <v>43</v>
      </c>
      <c r="B72" s="1" t="s">
        <v>67</v>
      </c>
      <c r="C72" s="1" t="s">
        <v>68</v>
      </c>
      <c r="D72" s="9" t="s">
        <v>98</v>
      </c>
      <c r="E72" s="9"/>
      <c r="F72" s="4">
        <v>758638</v>
      </c>
      <c r="G72" s="4"/>
      <c r="H72" s="8"/>
      <c r="I72" s="4">
        <f t="shared" si="4"/>
        <v>758638</v>
      </c>
      <c r="J72" s="9" t="s">
        <v>113</v>
      </c>
      <c r="K72" s="2" t="s">
        <v>97</v>
      </c>
    </row>
    <row r="73" spans="1:11" ht="132.44999999999999" customHeight="1" x14ac:dyDescent="0.3">
      <c r="A73" s="9">
        <v>44</v>
      </c>
      <c r="B73" s="1" t="s">
        <v>69</v>
      </c>
      <c r="C73" s="1" t="s">
        <v>164</v>
      </c>
      <c r="D73" s="9" t="s">
        <v>98</v>
      </c>
      <c r="E73" s="9"/>
      <c r="F73" s="4">
        <v>756336</v>
      </c>
      <c r="G73" s="4"/>
      <c r="H73" s="8"/>
      <c r="I73" s="4">
        <f t="shared" si="4"/>
        <v>756336</v>
      </c>
      <c r="J73" s="9" t="s">
        <v>113</v>
      </c>
      <c r="K73" s="2" t="s">
        <v>97</v>
      </c>
    </row>
    <row r="74" spans="1:11" ht="130.19999999999999" customHeight="1" x14ac:dyDescent="0.3">
      <c r="A74" s="9">
        <v>45</v>
      </c>
      <c r="B74" s="1" t="s">
        <v>70</v>
      </c>
      <c r="C74" s="1" t="s">
        <v>164</v>
      </c>
      <c r="D74" s="9" t="s">
        <v>98</v>
      </c>
      <c r="E74" s="9"/>
      <c r="F74" s="4">
        <v>571021</v>
      </c>
      <c r="G74" s="4"/>
      <c r="H74" s="8"/>
      <c r="I74" s="4">
        <f t="shared" si="4"/>
        <v>571021</v>
      </c>
      <c r="J74" s="9" t="s">
        <v>113</v>
      </c>
      <c r="K74" s="2" t="s">
        <v>97</v>
      </c>
    </row>
    <row r="75" spans="1:11" ht="139.94999999999999" customHeight="1" x14ac:dyDescent="0.3">
      <c r="A75" s="9">
        <v>46</v>
      </c>
      <c r="B75" s="1" t="s">
        <v>71</v>
      </c>
      <c r="C75" s="1" t="s">
        <v>164</v>
      </c>
      <c r="D75" s="9" t="s">
        <v>98</v>
      </c>
      <c r="E75" s="9"/>
      <c r="F75" s="4">
        <v>603198</v>
      </c>
      <c r="G75" s="4"/>
      <c r="H75" s="8"/>
      <c r="I75" s="4">
        <f t="shared" si="4"/>
        <v>603198</v>
      </c>
      <c r="J75" s="9" t="s">
        <v>113</v>
      </c>
      <c r="K75" s="2" t="s">
        <v>97</v>
      </c>
    </row>
    <row r="76" spans="1:11" ht="120" customHeight="1" x14ac:dyDescent="0.3">
      <c r="A76" s="9">
        <v>47</v>
      </c>
      <c r="B76" s="1" t="s">
        <v>72</v>
      </c>
      <c r="C76" s="1" t="s">
        <v>164</v>
      </c>
      <c r="D76" s="9" t="s">
        <v>98</v>
      </c>
      <c r="E76" s="9"/>
      <c r="F76" s="4">
        <v>603198</v>
      </c>
      <c r="G76" s="4"/>
      <c r="H76" s="8"/>
      <c r="I76" s="4">
        <f t="shared" si="4"/>
        <v>603198</v>
      </c>
      <c r="J76" s="9" t="s">
        <v>113</v>
      </c>
      <c r="K76" s="2" t="s">
        <v>97</v>
      </c>
    </row>
    <row r="77" spans="1:11" ht="127.95" customHeight="1" x14ac:dyDescent="0.3">
      <c r="A77" s="9">
        <v>48</v>
      </c>
      <c r="B77" s="1" t="s">
        <v>73</v>
      </c>
      <c r="C77" s="1" t="s">
        <v>164</v>
      </c>
      <c r="D77" s="9" t="s">
        <v>98</v>
      </c>
      <c r="E77" s="9"/>
      <c r="F77" s="4">
        <v>687175</v>
      </c>
      <c r="G77" s="4"/>
      <c r="H77" s="8"/>
      <c r="I77" s="4">
        <f t="shared" si="4"/>
        <v>687175</v>
      </c>
      <c r="J77" s="9" t="s">
        <v>113</v>
      </c>
      <c r="K77" s="2" t="s">
        <v>97</v>
      </c>
    </row>
    <row r="78" spans="1:11" ht="121.5" customHeight="1" x14ac:dyDescent="0.3">
      <c r="A78" s="9">
        <v>49</v>
      </c>
      <c r="B78" s="1" t="s">
        <v>74</v>
      </c>
      <c r="C78" s="1" t="s">
        <v>165</v>
      </c>
      <c r="D78" s="9" t="s">
        <v>98</v>
      </c>
      <c r="E78" s="9"/>
      <c r="F78" s="4">
        <v>813095</v>
      </c>
      <c r="G78" s="4"/>
      <c r="H78" s="8"/>
      <c r="I78" s="4">
        <f t="shared" si="4"/>
        <v>813095</v>
      </c>
      <c r="J78" s="9" t="s">
        <v>113</v>
      </c>
      <c r="K78" s="2" t="s">
        <v>97</v>
      </c>
    </row>
    <row r="79" spans="1:11" ht="130.5" customHeight="1" x14ac:dyDescent="0.3">
      <c r="A79" s="9">
        <v>50</v>
      </c>
      <c r="B79" s="1" t="s">
        <v>75</v>
      </c>
      <c r="C79" s="1" t="s">
        <v>165</v>
      </c>
      <c r="D79" s="9" t="s">
        <v>98</v>
      </c>
      <c r="E79" s="9"/>
      <c r="F79" s="4">
        <v>1021310</v>
      </c>
      <c r="G79" s="4"/>
      <c r="H79" s="8"/>
      <c r="I79" s="4">
        <f t="shared" si="4"/>
        <v>1021310</v>
      </c>
      <c r="J79" s="9" t="s">
        <v>113</v>
      </c>
      <c r="K79" s="2" t="s">
        <v>97</v>
      </c>
    </row>
    <row r="80" spans="1:11" ht="126" customHeight="1" x14ac:dyDescent="0.3">
      <c r="A80" s="9">
        <v>51</v>
      </c>
      <c r="B80" s="1" t="s">
        <v>76</v>
      </c>
      <c r="C80" s="1" t="s">
        <v>164</v>
      </c>
      <c r="D80" s="9" t="s">
        <v>98</v>
      </c>
      <c r="E80" s="9"/>
      <c r="F80" s="4">
        <v>776923</v>
      </c>
      <c r="G80" s="4"/>
      <c r="H80" s="8"/>
      <c r="I80" s="4">
        <f t="shared" si="4"/>
        <v>776923</v>
      </c>
      <c r="J80" s="9" t="s">
        <v>113</v>
      </c>
      <c r="K80" s="2" t="s">
        <v>97</v>
      </c>
    </row>
    <row r="81" spans="1:11" ht="131.69999999999999" customHeight="1" x14ac:dyDescent="0.3">
      <c r="A81" s="9">
        <v>52</v>
      </c>
      <c r="B81" s="1" t="s">
        <v>77</v>
      </c>
      <c r="C81" s="1" t="s">
        <v>164</v>
      </c>
      <c r="D81" s="9" t="s">
        <v>98</v>
      </c>
      <c r="E81" s="9"/>
      <c r="F81" s="4">
        <v>817699</v>
      </c>
      <c r="G81" s="4"/>
      <c r="H81" s="8"/>
      <c r="I81" s="4">
        <f t="shared" si="4"/>
        <v>817699</v>
      </c>
      <c r="J81" s="9" t="s">
        <v>113</v>
      </c>
      <c r="K81" s="2" t="s">
        <v>97</v>
      </c>
    </row>
    <row r="82" spans="1:11" ht="120.45" customHeight="1" x14ac:dyDescent="0.3">
      <c r="A82" s="9">
        <v>53</v>
      </c>
      <c r="B82" s="1" t="s">
        <v>78</v>
      </c>
      <c r="C82" s="1" t="s">
        <v>164</v>
      </c>
      <c r="D82" s="9" t="s">
        <v>98</v>
      </c>
      <c r="E82" s="9"/>
      <c r="F82" s="4">
        <v>693971</v>
      </c>
      <c r="G82" s="8"/>
      <c r="H82" s="8"/>
      <c r="I82" s="4">
        <f t="shared" si="4"/>
        <v>693971</v>
      </c>
      <c r="J82" s="9" t="s">
        <v>113</v>
      </c>
      <c r="K82" s="2" t="s">
        <v>97</v>
      </c>
    </row>
    <row r="83" spans="1:11" ht="130.5" customHeight="1" x14ac:dyDescent="0.3">
      <c r="A83" s="9">
        <v>54</v>
      </c>
      <c r="B83" s="1" t="s">
        <v>79</v>
      </c>
      <c r="C83" s="1" t="s">
        <v>164</v>
      </c>
      <c r="D83" s="9" t="s">
        <v>98</v>
      </c>
      <c r="E83" s="9"/>
      <c r="F83" s="4">
        <v>530898</v>
      </c>
      <c r="G83" s="4"/>
      <c r="H83" s="8"/>
      <c r="I83" s="4">
        <f t="shared" si="4"/>
        <v>530898</v>
      </c>
      <c r="J83" s="9" t="s">
        <v>113</v>
      </c>
      <c r="K83" s="2" t="s">
        <v>97</v>
      </c>
    </row>
    <row r="84" spans="1:11" ht="124.5" customHeight="1" x14ac:dyDescent="0.3">
      <c r="A84" s="9">
        <v>55</v>
      </c>
      <c r="B84" s="1" t="s">
        <v>80</v>
      </c>
      <c r="C84" s="1" t="s">
        <v>165</v>
      </c>
      <c r="D84" s="9" t="s">
        <v>98</v>
      </c>
      <c r="E84" s="9"/>
      <c r="F84" s="4">
        <v>668869</v>
      </c>
      <c r="G84" s="4"/>
      <c r="H84" s="8"/>
      <c r="I84" s="4">
        <f t="shared" si="4"/>
        <v>668869</v>
      </c>
      <c r="J84" s="9" t="s">
        <v>113</v>
      </c>
      <c r="K84" s="2" t="s">
        <v>97</v>
      </c>
    </row>
    <row r="85" spans="1:11" ht="130.19999999999999" customHeight="1" x14ac:dyDescent="0.3">
      <c r="A85" s="9">
        <v>56</v>
      </c>
      <c r="B85" s="1" t="s">
        <v>81</v>
      </c>
      <c r="C85" s="1" t="s">
        <v>165</v>
      </c>
      <c r="D85" s="9" t="s">
        <v>98</v>
      </c>
      <c r="E85" s="9"/>
      <c r="F85" s="4">
        <v>687175</v>
      </c>
      <c r="G85" s="4"/>
      <c r="H85" s="8"/>
      <c r="I85" s="4">
        <f t="shared" si="4"/>
        <v>687175</v>
      </c>
      <c r="J85" s="9" t="s">
        <v>113</v>
      </c>
      <c r="K85" s="2" t="s">
        <v>97</v>
      </c>
    </row>
    <row r="86" spans="1:11" ht="124.5" customHeight="1" x14ac:dyDescent="0.3">
      <c r="A86" s="9">
        <v>57</v>
      </c>
      <c r="B86" s="1" t="s">
        <v>82</v>
      </c>
      <c r="C86" s="1" t="s">
        <v>164</v>
      </c>
      <c r="D86" s="9" t="s">
        <v>98</v>
      </c>
      <c r="E86" s="9"/>
      <c r="F86" s="4">
        <v>764393</v>
      </c>
      <c r="G86" s="4"/>
      <c r="H86" s="8"/>
      <c r="I86" s="4">
        <f t="shared" si="4"/>
        <v>764393</v>
      </c>
      <c r="J86" s="9" t="s">
        <v>113</v>
      </c>
      <c r="K86" s="2" t="s">
        <v>97</v>
      </c>
    </row>
    <row r="87" spans="1:11" ht="90" customHeight="1" x14ac:dyDescent="0.3">
      <c r="A87" s="9">
        <v>58</v>
      </c>
      <c r="B87" s="1" t="s">
        <v>83</v>
      </c>
      <c r="C87" s="1" t="s">
        <v>84</v>
      </c>
      <c r="D87" s="9" t="s">
        <v>98</v>
      </c>
      <c r="E87" s="9"/>
      <c r="F87" s="4">
        <f>12479400-2393000+90000000</f>
        <v>100086400</v>
      </c>
      <c r="G87" s="4">
        <f>15550200+2393000+307000</f>
        <v>18250200</v>
      </c>
      <c r="H87" s="4">
        <v>78621700</v>
      </c>
      <c r="I87" s="4">
        <f t="shared" si="4"/>
        <v>196958300</v>
      </c>
      <c r="J87" s="9" t="s">
        <v>113</v>
      </c>
      <c r="K87" s="2" t="s">
        <v>33</v>
      </c>
    </row>
    <row r="88" spans="1:11" s="21" customFormat="1" ht="115.2" customHeight="1" x14ac:dyDescent="0.3">
      <c r="A88" s="9">
        <v>59</v>
      </c>
      <c r="B88" s="22" t="s">
        <v>128</v>
      </c>
      <c r="C88" s="22" t="s">
        <v>166</v>
      </c>
      <c r="D88" s="23" t="s">
        <v>98</v>
      </c>
      <c r="E88" s="23"/>
      <c r="F88" s="19">
        <v>1450000</v>
      </c>
      <c r="G88" s="20"/>
      <c r="H88" s="20"/>
      <c r="I88" s="4">
        <f t="shared" si="4"/>
        <v>1450000</v>
      </c>
      <c r="J88" s="23" t="s">
        <v>113</v>
      </c>
      <c r="K88" s="2" t="s">
        <v>33</v>
      </c>
    </row>
    <row r="89" spans="1:11" s="21" customFormat="1" ht="115.95" customHeight="1" x14ac:dyDescent="0.3">
      <c r="A89" s="9">
        <v>60</v>
      </c>
      <c r="B89" s="22" t="s">
        <v>129</v>
      </c>
      <c r="C89" s="22" t="s">
        <v>167</v>
      </c>
      <c r="D89" s="23" t="s">
        <v>98</v>
      </c>
      <c r="E89" s="23"/>
      <c r="F89" s="19">
        <v>1450000</v>
      </c>
      <c r="G89" s="20"/>
      <c r="H89" s="20"/>
      <c r="I89" s="4">
        <f t="shared" si="4"/>
        <v>1450000</v>
      </c>
      <c r="J89" s="23" t="s">
        <v>113</v>
      </c>
      <c r="K89" s="7" t="s">
        <v>33</v>
      </c>
    </row>
    <row r="90" spans="1:11" s="21" customFormat="1" ht="122.7" customHeight="1" x14ac:dyDescent="0.3">
      <c r="A90" s="9">
        <v>61</v>
      </c>
      <c r="B90" s="22" t="s">
        <v>130</v>
      </c>
      <c r="C90" s="22" t="s">
        <v>168</v>
      </c>
      <c r="D90" s="23" t="s">
        <v>98</v>
      </c>
      <c r="E90" s="23"/>
      <c r="F90" s="19">
        <v>1450000</v>
      </c>
      <c r="G90" s="20"/>
      <c r="H90" s="20"/>
      <c r="I90" s="4">
        <f t="shared" si="4"/>
        <v>1450000</v>
      </c>
      <c r="J90" s="23" t="s">
        <v>113</v>
      </c>
      <c r="K90" s="7" t="s">
        <v>33</v>
      </c>
    </row>
    <row r="91" spans="1:11" s="21" customFormat="1" ht="124.5" customHeight="1" x14ac:dyDescent="0.3">
      <c r="A91" s="9">
        <v>62</v>
      </c>
      <c r="B91" s="22" t="s">
        <v>131</v>
      </c>
      <c r="C91" s="22" t="s">
        <v>169</v>
      </c>
      <c r="D91" s="23" t="s">
        <v>98</v>
      </c>
      <c r="E91" s="23"/>
      <c r="F91" s="19">
        <v>1450000</v>
      </c>
      <c r="G91" s="19"/>
      <c r="H91" s="20"/>
      <c r="I91" s="4">
        <f t="shared" si="4"/>
        <v>1450000</v>
      </c>
      <c r="J91" s="23" t="s">
        <v>113</v>
      </c>
      <c r="K91" s="7" t="s">
        <v>33</v>
      </c>
    </row>
    <row r="92" spans="1:11" ht="99.45" customHeight="1" x14ac:dyDescent="0.3">
      <c r="A92" s="9">
        <v>63</v>
      </c>
      <c r="B92" s="6" t="s">
        <v>85</v>
      </c>
      <c r="C92" s="6" t="s">
        <v>86</v>
      </c>
      <c r="D92" s="9" t="s">
        <v>98</v>
      </c>
      <c r="E92" s="9"/>
      <c r="F92" s="4">
        <v>10000000</v>
      </c>
      <c r="G92" s="4">
        <v>12648100</v>
      </c>
      <c r="H92" s="4">
        <v>19001900</v>
      </c>
      <c r="I92" s="4">
        <f t="shared" si="4"/>
        <v>41650000</v>
      </c>
      <c r="J92" s="9" t="s">
        <v>113</v>
      </c>
      <c r="K92" s="7" t="s">
        <v>97</v>
      </c>
    </row>
    <row r="93" spans="1:11" ht="74.7" customHeight="1" x14ac:dyDescent="0.3">
      <c r="A93" s="9">
        <v>64</v>
      </c>
      <c r="B93" s="6" t="s">
        <v>87</v>
      </c>
      <c r="C93" s="6" t="s">
        <v>88</v>
      </c>
      <c r="D93" s="9" t="s">
        <v>98</v>
      </c>
      <c r="E93" s="9"/>
      <c r="F93" s="4">
        <f>1500000-1500000</f>
        <v>0</v>
      </c>
      <c r="G93" s="4">
        <v>1500000</v>
      </c>
      <c r="H93" s="4">
        <v>9700000</v>
      </c>
      <c r="I93" s="4">
        <f t="shared" si="4"/>
        <v>11200000</v>
      </c>
      <c r="J93" s="9" t="s">
        <v>113</v>
      </c>
      <c r="K93" s="7" t="s">
        <v>97</v>
      </c>
    </row>
    <row r="94" spans="1:11" ht="82.95" customHeight="1" x14ac:dyDescent="0.3">
      <c r="A94" s="9">
        <v>65</v>
      </c>
      <c r="B94" s="6" t="s">
        <v>89</v>
      </c>
      <c r="C94" s="6" t="s">
        <v>90</v>
      </c>
      <c r="D94" s="9" t="s">
        <v>98</v>
      </c>
      <c r="E94" s="9"/>
      <c r="F94" s="4">
        <f>1500000-1500000</f>
        <v>0</v>
      </c>
      <c r="G94" s="4">
        <v>1500000</v>
      </c>
      <c r="H94" s="4">
        <v>9600000</v>
      </c>
      <c r="I94" s="4">
        <f t="shared" si="4"/>
        <v>11100000</v>
      </c>
      <c r="J94" s="9" t="s">
        <v>113</v>
      </c>
      <c r="K94" s="7" t="s">
        <v>97</v>
      </c>
    </row>
    <row r="95" spans="1:11" ht="123" customHeight="1" x14ac:dyDescent="0.3">
      <c r="A95" s="9">
        <v>66</v>
      </c>
      <c r="B95" s="6" t="s">
        <v>91</v>
      </c>
      <c r="C95" s="6" t="s">
        <v>92</v>
      </c>
      <c r="D95" s="9" t="s">
        <v>98</v>
      </c>
      <c r="E95" s="9"/>
      <c r="F95" s="4">
        <f>396000-396000</f>
        <v>0</v>
      </c>
      <c r="G95" s="4">
        <v>396000</v>
      </c>
      <c r="H95" s="8"/>
      <c r="I95" s="4">
        <f t="shared" si="4"/>
        <v>396000</v>
      </c>
      <c r="J95" s="9" t="s">
        <v>113</v>
      </c>
      <c r="K95" s="7" t="s">
        <v>97</v>
      </c>
    </row>
    <row r="96" spans="1:11" ht="79.5" customHeight="1" x14ac:dyDescent="0.3">
      <c r="A96" s="9">
        <v>67</v>
      </c>
      <c r="B96" s="6" t="s">
        <v>93</v>
      </c>
      <c r="C96" s="6" t="s">
        <v>94</v>
      </c>
      <c r="D96" s="9" t="s">
        <v>98</v>
      </c>
      <c r="E96" s="9"/>
      <c r="F96" s="4">
        <f>1500000-1500000</f>
        <v>0</v>
      </c>
      <c r="G96" s="4">
        <f>8064000+1500000</f>
        <v>9564000</v>
      </c>
      <c r="H96" s="4">
        <v>36513459</v>
      </c>
      <c r="I96" s="4">
        <f t="shared" si="4"/>
        <v>46077459</v>
      </c>
      <c r="J96" s="9" t="s">
        <v>113</v>
      </c>
      <c r="K96" s="7" t="s">
        <v>97</v>
      </c>
    </row>
    <row r="97" spans="1:11" ht="103.95" customHeight="1" x14ac:dyDescent="0.3">
      <c r="A97" s="9">
        <v>68</v>
      </c>
      <c r="B97" s="6" t="s">
        <v>95</v>
      </c>
      <c r="C97" s="6" t="s">
        <v>96</v>
      </c>
      <c r="D97" s="9" t="s">
        <v>98</v>
      </c>
      <c r="E97" s="9"/>
      <c r="F97" s="4">
        <f>4015443-4015443</f>
        <v>0</v>
      </c>
      <c r="G97" s="4">
        <v>4015443</v>
      </c>
      <c r="H97" s="8"/>
      <c r="I97" s="4">
        <f t="shared" si="4"/>
        <v>4015443</v>
      </c>
      <c r="J97" s="9" t="s">
        <v>113</v>
      </c>
      <c r="K97" s="7" t="s">
        <v>97</v>
      </c>
    </row>
    <row r="98" spans="1:11" ht="42" customHeight="1" x14ac:dyDescent="0.3">
      <c r="A98" s="12"/>
      <c r="B98" s="13"/>
      <c r="C98" s="13" t="s">
        <v>101</v>
      </c>
      <c r="D98" s="12"/>
      <c r="E98" s="12"/>
      <c r="F98" s="16">
        <f>SUM(F99:F101)</f>
        <v>120450000</v>
      </c>
      <c r="G98" s="16">
        <f>SUM(G99:G99)</f>
        <v>0</v>
      </c>
      <c r="H98" s="16">
        <f>SUM(H99:H99)</f>
        <v>0</v>
      </c>
      <c r="I98" s="16">
        <f>SUM(I99:I101)</f>
        <v>120450000</v>
      </c>
      <c r="J98" s="15"/>
      <c r="K98" s="15"/>
    </row>
    <row r="99" spans="1:11" ht="104.7" customHeight="1" x14ac:dyDescent="0.3">
      <c r="A99" s="9">
        <v>69</v>
      </c>
      <c r="B99" s="1" t="s">
        <v>99</v>
      </c>
      <c r="C99" s="1" t="s">
        <v>100</v>
      </c>
      <c r="D99" s="9" t="s">
        <v>101</v>
      </c>
      <c r="E99" s="9"/>
      <c r="F99" s="4">
        <f>40000000+80000000</f>
        <v>120000000</v>
      </c>
      <c r="G99" s="4"/>
      <c r="H99" s="8"/>
      <c r="I99" s="4">
        <f t="shared" si="4"/>
        <v>120000000</v>
      </c>
      <c r="J99" s="9" t="s">
        <v>113</v>
      </c>
      <c r="K99" s="2" t="s">
        <v>33</v>
      </c>
    </row>
    <row r="100" spans="1:11" ht="104.7" customHeight="1" x14ac:dyDescent="0.3">
      <c r="A100" s="33">
        <v>70</v>
      </c>
      <c r="B100" s="1" t="s">
        <v>137</v>
      </c>
      <c r="C100" s="1" t="s">
        <v>133</v>
      </c>
      <c r="D100" s="34" t="s">
        <v>101</v>
      </c>
      <c r="E100" s="12"/>
      <c r="F100" s="19">
        <v>225000</v>
      </c>
      <c r="G100" s="4"/>
      <c r="H100" s="4"/>
      <c r="I100" s="19">
        <v>225000</v>
      </c>
      <c r="J100" s="33" t="s">
        <v>113</v>
      </c>
      <c r="K100" s="2" t="s">
        <v>33</v>
      </c>
    </row>
    <row r="101" spans="1:11" ht="104.7" customHeight="1" x14ac:dyDescent="0.3">
      <c r="A101" s="33">
        <v>71</v>
      </c>
      <c r="B101" s="1" t="s">
        <v>134</v>
      </c>
      <c r="C101" s="1" t="s">
        <v>135</v>
      </c>
      <c r="D101" s="33" t="s">
        <v>101</v>
      </c>
      <c r="E101" s="33"/>
      <c r="F101" s="19">
        <v>225000</v>
      </c>
      <c r="G101" s="4"/>
      <c r="H101" s="4"/>
      <c r="I101" s="19">
        <v>225000</v>
      </c>
      <c r="J101" s="33" t="s">
        <v>113</v>
      </c>
      <c r="K101" s="2" t="s">
        <v>33</v>
      </c>
    </row>
    <row r="102" spans="1:11" ht="40.950000000000003" customHeight="1" x14ac:dyDescent="0.3">
      <c r="A102" s="12"/>
      <c r="B102" s="13"/>
      <c r="C102" s="13" t="s">
        <v>110</v>
      </c>
      <c r="D102" s="12"/>
      <c r="E102" s="12"/>
      <c r="F102" s="16">
        <f>SUM(F103:F106)</f>
        <v>0</v>
      </c>
      <c r="G102" s="16">
        <f t="shared" ref="G102:I102" si="5">SUM(G103:G106)</f>
        <v>60483630</v>
      </c>
      <c r="H102" s="16">
        <f t="shared" si="5"/>
        <v>79914599</v>
      </c>
      <c r="I102" s="16">
        <f t="shared" si="5"/>
        <v>140398229</v>
      </c>
      <c r="J102" s="15"/>
      <c r="K102" s="15"/>
    </row>
    <row r="103" spans="1:11" ht="91.95" customHeight="1" x14ac:dyDescent="0.3">
      <c r="A103" s="9">
        <v>72</v>
      </c>
      <c r="B103" s="1" t="s">
        <v>102</v>
      </c>
      <c r="C103" s="1" t="s">
        <v>103</v>
      </c>
      <c r="D103" s="9" t="s">
        <v>110</v>
      </c>
      <c r="E103" s="9"/>
      <c r="F103" s="8"/>
      <c r="G103" s="4">
        <v>11711416</v>
      </c>
      <c r="H103" s="8"/>
      <c r="I103" s="4">
        <f t="shared" ref="I103:I106" si="6">F103+G103+H103</f>
        <v>11711416</v>
      </c>
      <c r="J103" s="9" t="s">
        <v>113</v>
      </c>
      <c r="K103" s="2" t="s">
        <v>97</v>
      </c>
    </row>
    <row r="104" spans="1:11" ht="90" customHeight="1" x14ac:dyDescent="0.3">
      <c r="A104" s="9">
        <v>73</v>
      </c>
      <c r="B104" s="1" t="s">
        <v>104</v>
      </c>
      <c r="C104" s="1" t="s">
        <v>105</v>
      </c>
      <c r="D104" s="9" t="s">
        <v>110</v>
      </c>
      <c r="E104" s="9"/>
      <c r="F104" s="8"/>
      <c r="G104" s="8"/>
      <c r="H104" s="4">
        <v>1483166</v>
      </c>
      <c r="I104" s="4">
        <f t="shared" si="6"/>
        <v>1483166</v>
      </c>
      <c r="J104" s="9" t="s">
        <v>113</v>
      </c>
      <c r="K104" s="2" t="s">
        <v>97</v>
      </c>
    </row>
    <row r="105" spans="1:11" ht="84.6" customHeight="1" x14ac:dyDescent="0.3">
      <c r="A105" s="9">
        <v>74</v>
      </c>
      <c r="B105" s="1" t="s">
        <v>106</v>
      </c>
      <c r="C105" s="1" t="s">
        <v>107</v>
      </c>
      <c r="D105" s="9" t="s">
        <v>110</v>
      </c>
      <c r="E105" s="9"/>
      <c r="F105" s="8"/>
      <c r="G105" s="4">
        <f>59566984-10794770</f>
        <v>48772214</v>
      </c>
      <c r="H105" s="4">
        <f>80323634-8727301</f>
        <v>71596333</v>
      </c>
      <c r="I105" s="4">
        <f t="shared" si="6"/>
        <v>120368547</v>
      </c>
      <c r="J105" s="9" t="s">
        <v>113</v>
      </c>
      <c r="K105" s="2" t="s">
        <v>97</v>
      </c>
    </row>
    <row r="106" spans="1:11" ht="70.95" customHeight="1" x14ac:dyDescent="0.3">
      <c r="A106" s="9">
        <v>75</v>
      </c>
      <c r="B106" s="1" t="s">
        <v>108</v>
      </c>
      <c r="C106" s="1" t="s">
        <v>109</v>
      </c>
      <c r="D106" s="9" t="s">
        <v>110</v>
      </c>
      <c r="E106" s="9"/>
      <c r="F106" s="8"/>
      <c r="G106" s="8"/>
      <c r="H106" s="4">
        <v>6835100</v>
      </c>
      <c r="I106" s="4">
        <f t="shared" si="6"/>
        <v>6835100</v>
      </c>
      <c r="J106" s="9" t="s">
        <v>113</v>
      </c>
      <c r="K106" s="2" t="s">
        <v>97</v>
      </c>
    </row>
    <row r="107" spans="1:11" s="26" customFormat="1" ht="60" customHeight="1" x14ac:dyDescent="0.35">
      <c r="A107" s="24"/>
      <c r="B107" s="24"/>
      <c r="C107" s="25" t="s">
        <v>124</v>
      </c>
      <c r="D107" s="24"/>
      <c r="E107" s="24"/>
      <c r="F107" s="16">
        <f>SUM(F15:F106)-F26-F33-F51-F59-F98-F102</f>
        <v>1000232585</v>
      </c>
      <c r="G107" s="16">
        <f>SUM(G15:G106)-G26-G33-G51-G59-G98-G102</f>
        <v>312161312</v>
      </c>
      <c r="H107" s="16">
        <f>SUM(H15:H106)-H26-H33-H51-H59-H98-H102</f>
        <v>345041012</v>
      </c>
      <c r="I107" s="16">
        <f>SUM(I15:I106)-I26-I33-I51-I59-I98-I102</f>
        <v>1657434909</v>
      </c>
      <c r="J107" s="24"/>
      <c r="K107" s="24"/>
    </row>
    <row r="108" spans="1:11" s="26" customFormat="1" ht="32.700000000000003" customHeight="1" x14ac:dyDescent="0.35">
      <c r="A108" s="24"/>
      <c r="B108" s="24"/>
      <c r="C108" s="27" t="s">
        <v>122</v>
      </c>
      <c r="D108" s="24"/>
      <c r="E108" s="24"/>
      <c r="F108" s="16">
        <f>F107-F109-F110</f>
        <v>527884900</v>
      </c>
      <c r="G108" s="16">
        <f t="shared" ref="G108:H108" si="7">G107-G109-G110</f>
        <v>312161312</v>
      </c>
      <c r="H108" s="16">
        <f t="shared" si="7"/>
        <v>345041012</v>
      </c>
      <c r="I108" s="16">
        <f>I107-I109-I110</f>
        <v>1185087224</v>
      </c>
      <c r="J108" s="24"/>
      <c r="K108" s="24"/>
    </row>
    <row r="109" spans="1:11" s="26" customFormat="1" ht="40.799999999999997" x14ac:dyDescent="0.35">
      <c r="A109" s="24"/>
      <c r="B109" s="24"/>
      <c r="C109" s="27" t="s">
        <v>125</v>
      </c>
      <c r="D109" s="24"/>
      <c r="E109" s="16"/>
      <c r="F109" s="16">
        <f>10000000+27067491+326673703</f>
        <v>363741194</v>
      </c>
      <c r="G109" s="16"/>
      <c r="H109" s="16"/>
      <c r="I109" s="16">
        <f>F109</f>
        <v>363741194</v>
      </c>
      <c r="J109" s="24"/>
      <c r="K109" s="24"/>
    </row>
    <row r="110" spans="1:11" ht="28.2" customHeight="1" x14ac:dyDescent="0.3">
      <c r="A110" s="12"/>
      <c r="B110" s="12"/>
      <c r="C110" s="27" t="s">
        <v>123</v>
      </c>
      <c r="D110" s="12"/>
      <c r="E110" s="12"/>
      <c r="F110" s="16">
        <f>F16</f>
        <v>108606491</v>
      </c>
      <c r="G110" s="16"/>
      <c r="H110" s="16"/>
      <c r="I110" s="16">
        <f t="shared" ref="I110" si="8">I16</f>
        <v>108606491</v>
      </c>
      <c r="J110" s="12"/>
      <c r="K110" s="12"/>
    </row>
    <row r="111" spans="1:11" ht="28.2" customHeight="1" x14ac:dyDescent="0.3">
      <c r="A111" s="12"/>
      <c r="B111" s="12"/>
      <c r="C111" s="24"/>
      <c r="D111" s="12"/>
      <c r="E111" s="12"/>
      <c r="F111" s="16"/>
      <c r="G111" s="16"/>
      <c r="H111" s="16"/>
      <c r="I111" s="16"/>
      <c r="J111" s="12"/>
      <c r="K111" s="12"/>
    </row>
    <row r="112" spans="1:11" ht="28.2" customHeight="1" x14ac:dyDescent="0.3">
      <c r="A112" s="18"/>
      <c r="B112" s="18"/>
      <c r="C112" s="28"/>
      <c r="D112" s="18"/>
      <c r="E112" s="18"/>
      <c r="F112" s="29"/>
      <c r="G112" s="29"/>
      <c r="H112" s="29"/>
      <c r="I112" s="29"/>
      <c r="J112" s="18"/>
      <c r="K112" s="18"/>
    </row>
    <row r="113" spans="1:11" ht="28.2" customHeight="1" x14ac:dyDescent="0.3">
      <c r="A113" s="18"/>
      <c r="B113" s="18"/>
      <c r="C113" s="49"/>
      <c r="D113" s="49"/>
      <c r="E113" s="49"/>
      <c r="F113" s="49"/>
      <c r="G113" s="49"/>
      <c r="H113" s="49"/>
      <c r="I113" s="49"/>
      <c r="J113" s="49"/>
      <c r="K113" s="49"/>
    </row>
    <row r="114" spans="1:11" ht="28.2" customHeight="1" x14ac:dyDescent="0.3">
      <c r="A114" s="18"/>
      <c r="B114" s="18"/>
      <c r="C114" s="18"/>
      <c r="D114" s="18"/>
      <c r="E114" s="18"/>
      <c r="F114" s="29"/>
      <c r="G114" s="18"/>
      <c r="H114" s="18"/>
      <c r="I114" s="18"/>
      <c r="J114" s="18"/>
      <c r="K114" s="18"/>
    </row>
    <row r="115" spans="1:11" x14ac:dyDescent="0.3">
      <c r="A115" s="18"/>
      <c r="B115" s="18"/>
      <c r="C115" s="18"/>
      <c r="D115" s="18"/>
      <c r="E115" s="18"/>
      <c r="F115" s="30"/>
      <c r="G115" s="18"/>
      <c r="H115" s="18"/>
      <c r="I115" s="18"/>
      <c r="J115" s="18"/>
      <c r="K115" s="18"/>
    </row>
    <row r="116" spans="1:11" s="31" customFormat="1" ht="22.8" x14ac:dyDescent="0.4"/>
  </sheetData>
  <mergeCells count="66">
    <mergeCell ref="A27:A28"/>
    <mergeCell ref="B27:B28"/>
    <mergeCell ref="C27:C28"/>
    <mergeCell ref="D27:D28"/>
    <mergeCell ref="K27:K28"/>
    <mergeCell ref="A23:A24"/>
    <mergeCell ref="C23:C24"/>
    <mergeCell ref="B23:B24"/>
    <mergeCell ref="D23:D24"/>
    <mergeCell ref="K23:K24"/>
    <mergeCell ref="A21:A22"/>
    <mergeCell ref="B21:B22"/>
    <mergeCell ref="C21:C22"/>
    <mergeCell ref="D21:D22"/>
    <mergeCell ref="K21:K22"/>
    <mergeCell ref="A19:A20"/>
    <mergeCell ref="B19:B20"/>
    <mergeCell ref="C19:C20"/>
    <mergeCell ref="D19:D20"/>
    <mergeCell ref="K19:K20"/>
    <mergeCell ref="A17:A18"/>
    <mergeCell ref="B17:B18"/>
    <mergeCell ref="C17:C18"/>
    <mergeCell ref="D17:D18"/>
    <mergeCell ref="K17:K18"/>
    <mergeCell ref="C113:K113"/>
    <mergeCell ref="E11:E12"/>
    <mergeCell ref="F11:I11"/>
    <mergeCell ref="J11:J12"/>
    <mergeCell ref="K11:K12"/>
    <mergeCell ref="C15:C16"/>
    <mergeCell ref="D15:D16"/>
    <mergeCell ref="K15:K16"/>
    <mergeCell ref="A8:K8"/>
    <mergeCell ref="A15:A16"/>
    <mergeCell ref="B15:B16"/>
    <mergeCell ref="A9:K9"/>
    <mergeCell ref="I1:K1"/>
    <mergeCell ref="I2:K2"/>
    <mergeCell ref="I3:K3"/>
    <mergeCell ref="I4:K4"/>
    <mergeCell ref="I5:K5"/>
    <mergeCell ref="A11:A12"/>
    <mergeCell ref="B11:B12"/>
    <mergeCell ref="C11:C12"/>
    <mergeCell ref="D11:D12"/>
    <mergeCell ref="A34:A35"/>
    <mergeCell ref="B34:B35"/>
    <mergeCell ref="C34:C35"/>
    <mergeCell ref="D34:D35"/>
    <mergeCell ref="K34:K35"/>
    <mergeCell ref="A42:A43"/>
    <mergeCell ref="B42:B43"/>
    <mergeCell ref="C42:C43"/>
    <mergeCell ref="D42:D43"/>
    <mergeCell ref="K42:K43"/>
    <mergeCell ref="A48:A49"/>
    <mergeCell ref="B48:B49"/>
    <mergeCell ref="C48:C49"/>
    <mergeCell ref="D48:D49"/>
    <mergeCell ref="K48:K49"/>
    <mergeCell ref="A45:A46"/>
    <mergeCell ref="B45:B46"/>
    <mergeCell ref="C45:C46"/>
    <mergeCell ref="D45:D46"/>
    <mergeCell ref="K45:K46"/>
  </mergeCells>
  <printOptions horizontalCentered="1"/>
  <pageMargins left="0.23622047244094491" right="0.15748031496062992" top="0.74803149606299213" bottom="0.47244094488188981" header="0.31496062992125984" footer="0.31496062992125984"/>
  <pageSetup paperSize="9" scale="55" fitToHeight="14" orientation="landscape" r:id="rId1"/>
  <headerFooter>
    <oddFooter>&amp;R&amp;"Times New Roman,обычный"&amp;12&amp;P</oddFooter>
  </headerFooter>
  <rowBreaks count="3" manualBreakCount="3">
    <brk id="20" max="10" man="1"/>
    <brk id="47" max="10" man="1"/>
    <brk id="1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13.04.2026</vt:lpstr>
      <vt:lpstr>'13.04.2026'!Заголовки_для_печати</vt:lpstr>
      <vt:lpstr>'13.04.2026'!Область_печати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Якимович Олена Василівна</cp:lastModifiedBy>
  <cp:lastPrinted>2026-04-15T12:47:14Z</cp:lastPrinted>
  <dcterms:created xsi:type="dcterms:W3CDTF">2025-10-24T10:21:50Z</dcterms:created>
  <dcterms:modified xsi:type="dcterms:W3CDTF">2026-05-26T08:01:55Z</dcterms:modified>
</cp:coreProperties>
</file>