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66" yWindow="65326" windowWidth="12120" windowHeight="8835" tabRatio="601" activeTab="0"/>
  </bookViews>
  <sheets>
    <sheet name="9 міс - видатки" sheetId="1" r:id="rId1"/>
  </sheets>
  <definedNames>
    <definedName name="_xlnm.Print_Titles" localSheetId="0">'9 міс - видатки'!$7:$7</definedName>
    <definedName name="_xlnm.Print_Area" localSheetId="0">'9 міс - видатки'!$A$1:$AP$45</definedName>
  </definedNames>
  <calcPr fullCalcOnLoad="1"/>
</workbook>
</file>

<file path=xl/sharedStrings.xml><?xml version="1.0" encoding="utf-8"?>
<sst xmlns="http://schemas.openxmlformats.org/spreadsheetml/2006/main" count="99" uniqueCount="80">
  <si>
    <t>250301</t>
  </si>
  <si>
    <t>Разом</t>
  </si>
  <si>
    <t>250311</t>
  </si>
  <si>
    <t xml:space="preserve">Дотації вирівнювання, що передаються з районих та міських (міст Києва і Севастополя, міст республіканського і обласного значення) бюджетів  </t>
  </si>
  <si>
    <t>010000</t>
  </si>
  <si>
    <t>Державне управління</t>
  </si>
  <si>
    <t>070000</t>
  </si>
  <si>
    <t>Освіта</t>
  </si>
  <si>
    <t>080000</t>
  </si>
  <si>
    <t xml:space="preserve">Охорона здоров’я </t>
  </si>
  <si>
    <t>090000</t>
  </si>
  <si>
    <t>Соціальний захист та соціальне забезпечення</t>
  </si>
  <si>
    <t>100000</t>
  </si>
  <si>
    <t>Житлово-комунальне господарство</t>
  </si>
  <si>
    <t>130000</t>
  </si>
  <si>
    <t>Фізична культура і спорт</t>
  </si>
  <si>
    <t>150000</t>
  </si>
  <si>
    <t>Будівництво</t>
  </si>
  <si>
    <t>170000</t>
  </si>
  <si>
    <t>240000</t>
  </si>
  <si>
    <t>Цільові фонди</t>
  </si>
  <si>
    <t>250000</t>
  </si>
  <si>
    <t>Видатки, не віднесені до основних груп</t>
  </si>
  <si>
    <t>Кошти, що передаються до Державного бюджету з бюджету Автономної Республіки Крим, обласних і районих бюджетів, міських (міст Києва і Севастополя, міст республіканського значення Автономної Республіки Крим та міст обласного значення) бюджетів</t>
  </si>
  <si>
    <t>Транспорт, дорожнє господарство, зв'язок, телекомунікації та інформатика</t>
  </si>
  <si>
    <t>Всього видатків</t>
  </si>
  <si>
    <t>210000</t>
  </si>
  <si>
    <t>250203</t>
  </si>
  <si>
    <t>Запобігання та ліквідація надзвичайних ситуацій та наслідків стихійного лиха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</si>
  <si>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</si>
  <si>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250388</t>
  </si>
  <si>
    <t>250315</t>
  </si>
  <si>
    <t>Інші дотації</t>
  </si>
  <si>
    <t>160000</t>
  </si>
  <si>
    <t>Сільське і лісове господарство, рибне господарство та мисливство</t>
  </si>
  <si>
    <t>250380</t>
  </si>
  <si>
    <t>Інші субвенції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</si>
  <si>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</si>
  <si>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</si>
  <si>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 xml:space="preserve"> оплата праці       </t>
  </si>
  <si>
    <t xml:space="preserve">комунальні послуги та енергоносії           </t>
  </si>
  <si>
    <t>в тому числі субвенції</t>
  </si>
  <si>
    <t>в тому числі субвенції з державного бюджету</t>
  </si>
  <si>
    <t>Міжбюджетні трансферти</t>
  </si>
  <si>
    <t xml:space="preserve">кому-нальні послуги та енерго-носії           </t>
  </si>
  <si>
    <t>Найменування коду тимчасової класифікації видатків та кредитування місцевих бюджетів</t>
  </si>
  <si>
    <t>Проведення виборів народних депутатів Верховної Ради Автономної Республіки Крим, місцевих рад та сільських, селищних, міських голів</t>
  </si>
  <si>
    <t>(грн.)</t>
  </si>
  <si>
    <t>Затверджено по бюджету з урахуванням внесених змін</t>
  </si>
  <si>
    <t>Загальний фонд</t>
  </si>
  <si>
    <t>Спеціальний фонд</t>
  </si>
  <si>
    <t>Кредитування</t>
  </si>
  <si>
    <t>Видатки</t>
  </si>
  <si>
    <t>Повернення</t>
  </si>
  <si>
    <t>Надання</t>
  </si>
  <si>
    <t>Код тимча-сової класи-фікації видатків та креди-тування місцевих бюджетів</t>
  </si>
  <si>
    <t xml:space="preserve">Повернення коштів, наданих для кредитування громадян на будівництво (реконструкцію) та придбання житла </t>
  </si>
  <si>
    <t>Надання пільгового довгострокового кредиту громадянам на будівництво (реконструкцію) та придбання житла</t>
  </si>
  <si>
    <t>250904</t>
  </si>
  <si>
    <t>250908</t>
  </si>
  <si>
    <t>250909</t>
  </si>
  <si>
    <t>Повернення бюджетних позичок суб'єктам підприємницької діяльності</t>
  </si>
  <si>
    <t>110000</t>
  </si>
  <si>
    <t>Культура і мистецтво</t>
  </si>
  <si>
    <t>180000</t>
  </si>
  <si>
    <t>Інші послуги пов'яязані з економічною діяльністю</t>
  </si>
  <si>
    <t>120000</t>
  </si>
  <si>
    <t>200000</t>
  </si>
  <si>
    <t>Засоби масової інформації</t>
  </si>
  <si>
    <t>Охорона навколишнього природного середовища та ядерна безпека</t>
  </si>
  <si>
    <t>Затверджено з урахуванням змін                       на 2016 рік, тис. грн.</t>
  </si>
  <si>
    <t>230000</t>
  </si>
  <si>
    <t>Обслуговування боргу</t>
  </si>
  <si>
    <t>Касові видатки за 9 місяців 2015 року,  тис. грн.</t>
  </si>
  <si>
    <t>Касові видатки за 9 місяців 2016 року, тис. грн.</t>
  </si>
  <si>
    <t>Відсоток виконання до затвердженого з урахуванням змін за 9 місяців 2016 рік</t>
  </si>
  <si>
    <t>Відсоток виконання до касових видатків за 9 місяців 2015 року</t>
  </si>
  <si>
    <t>250903</t>
  </si>
  <si>
    <t>Надання бюджетних позичок суб'єктам підприємницької діяльності</t>
  </si>
  <si>
    <t xml:space="preserve">Інфорація щодо виконання видаткової частини міського бюджету м. Суми за 9 місяців 2015 року та 9 місяців 2016 року за тимчасовою класифікацією видатків та кредитування </t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</si>
</sst>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0.0"/>
    <numFmt numFmtId="198" formatCode="0.0000"/>
    <numFmt numFmtId="199" formatCode="0.000"/>
    <numFmt numFmtId="200" formatCode="0.000000"/>
    <numFmt numFmtId="201" formatCode="0.00000"/>
    <numFmt numFmtId="202" formatCode="0.0000000"/>
    <numFmt numFmtId="203" formatCode="#,##0.000"/>
    <numFmt numFmtId="204" formatCode="#,##0.0000"/>
    <numFmt numFmtId="205" formatCode="#,##0&quot;грн.&quot;;\-#,##0&quot;грн.&quot;"/>
    <numFmt numFmtId="206" formatCode="#,##0&quot;грн.&quot;;[Red]\-#,##0&quot;грн.&quot;"/>
    <numFmt numFmtId="207" formatCode="#,##0.00&quot;грн.&quot;;\-#,##0.00&quot;грн.&quot;"/>
    <numFmt numFmtId="208" formatCode="#,##0.00&quot;грн.&quot;;[Red]\-#,##0.00&quot;грн.&quot;"/>
    <numFmt numFmtId="209" formatCode="_-* #,##0&quot;грн.&quot;_-;\-* #,##0&quot;грн.&quot;_-;_-* &quot;-&quot;&quot;грн.&quot;_-;_-@_-"/>
    <numFmt numFmtId="210" formatCode="_-* #,##0_г_р_н_._-;\-* #,##0_г_р_н_._-;_-* &quot;-&quot;_г_р_н_._-;_-@_-"/>
    <numFmt numFmtId="211" formatCode="_-* #,##0.00&quot;грн.&quot;_-;\-* #,##0.00&quot;грн.&quot;_-;_-* &quot;-&quot;??&quot;грн.&quot;_-;_-@_-"/>
    <numFmt numFmtId="212" formatCode="_-* #,##0.00_г_р_н_._-;\-* #,##0.00_г_р_н_._-;_-* &quot;-&quot;??_г_р_н_._-;_-@_-"/>
    <numFmt numFmtId="213" formatCode="#,##0.0_ ;\-#,##0.0\ "/>
    <numFmt numFmtId="214" formatCode="0.000000000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#,##0.00000"/>
    <numFmt numFmtId="219" formatCode="#,##0.000000"/>
    <numFmt numFmtId="220" formatCode="_(* #,##0.000_);_(* \(#,##0.000\);_(* &quot;-&quot;??_);_(@_)"/>
    <numFmt numFmtId="221" formatCode="_(* #,##0.0_);_(* \(#,##0.0\);_(* &quot;-&quot;??_);_(@_)"/>
    <numFmt numFmtId="222" formatCode="_(* #,##0_);_(* \(#,##0\);_(* &quot;-&quot;??_);_(@_)"/>
    <numFmt numFmtId="223" formatCode="[$€-2]\ ###,000_);[Red]\([$€-2]\ ###,000\)"/>
    <numFmt numFmtId="224" formatCode="[$-422]d\ mmmm\ yyyy&quot; р.&quot;"/>
    <numFmt numFmtId="225" formatCode="0.00000000"/>
  </numFmts>
  <fonts count="33">
    <font>
      <sz val="10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2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27"/>
      <name val="Times New Roman"/>
      <family val="1"/>
    </font>
    <font>
      <b/>
      <i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6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27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/>
    </xf>
    <xf numFmtId="197" fontId="4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2" fontId="3" fillId="0" borderId="11" xfId="0" applyNumberFormat="1" applyFont="1" applyFill="1" applyBorder="1" applyAlignment="1">
      <alignment vertical="center" wrapText="1"/>
    </xf>
    <xf numFmtId="2" fontId="4" fillId="0" borderId="12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/>
    </xf>
    <xf numFmtId="203" fontId="4" fillId="0" borderId="0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vertical="center" wrapText="1"/>
    </xf>
    <xf numFmtId="1" fontId="1" fillId="0" borderId="15" xfId="0" applyNumberFormat="1" applyFont="1" applyFill="1" applyBorder="1" applyAlignment="1">
      <alignment horizontal="center" vertical="center" wrapText="1"/>
    </xf>
    <xf numFmtId="1" fontId="1" fillId="0" borderId="15" xfId="0" applyNumberFormat="1" applyFont="1" applyFill="1" applyBorder="1" applyAlignment="1">
      <alignment horizontal="center" vertical="center" wrapText="1"/>
    </xf>
    <xf numFmtId="3" fontId="1" fillId="0" borderId="15" xfId="0" applyNumberFormat="1" applyFont="1" applyFill="1" applyBorder="1" applyAlignment="1">
      <alignment horizontal="center" vertical="center" wrapText="1"/>
    </xf>
    <xf numFmtId="3" fontId="1" fillId="0" borderId="15" xfId="0" applyNumberFormat="1" applyFont="1" applyFill="1" applyBorder="1" applyAlignment="1">
      <alignment horizontal="center" vertical="center" wrapText="1"/>
    </xf>
    <xf numFmtId="1" fontId="1" fillId="0" borderId="15" xfId="0" applyNumberFormat="1" applyFont="1" applyFill="1" applyBorder="1" applyAlignment="1">
      <alignment horizontal="center" vertical="center"/>
    </xf>
    <xf numFmtId="1" fontId="4" fillId="0" borderId="15" xfId="0" applyNumberFormat="1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center" vertical="center" wrapText="1"/>
    </xf>
    <xf numFmtId="1" fontId="1" fillId="0" borderId="16" xfId="0" applyNumberFormat="1" applyFont="1" applyFill="1" applyBorder="1" applyAlignment="1">
      <alignment horizontal="center" vertical="center" wrapText="1"/>
    </xf>
    <xf numFmtId="197" fontId="1" fillId="0" borderId="17" xfId="0" applyNumberFormat="1" applyFont="1" applyFill="1" applyBorder="1" applyAlignment="1">
      <alignment horizontal="center" vertical="center" wrapText="1"/>
    </xf>
    <xf numFmtId="196" fontId="1" fillId="0" borderId="17" xfId="0" applyNumberFormat="1" applyFont="1" applyFill="1" applyBorder="1" applyAlignment="1">
      <alignment horizontal="center" vertical="center" wrapText="1"/>
    </xf>
    <xf numFmtId="196" fontId="1" fillId="0" borderId="17" xfId="0" applyNumberFormat="1" applyFont="1" applyFill="1" applyBorder="1" applyAlignment="1">
      <alignment horizontal="center" vertical="center" wrapText="1"/>
    </xf>
    <xf numFmtId="197" fontId="1" fillId="0" borderId="17" xfId="0" applyNumberFormat="1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horizontal="center" vertical="center" wrapText="1"/>
    </xf>
    <xf numFmtId="2" fontId="4" fillId="0" borderId="18" xfId="0" applyNumberFormat="1" applyFont="1" applyFill="1" applyBorder="1" applyAlignment="1">
      <alignment vertical="center" wrapText="1"/>
    </xf>
    <xf numFmtId="1" fontId="1" fillId="0" borderId="16" xfId="0" applyNumberFormat="1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3" fontId="1" fillId="0" borderId="16" xfId="0" applyNumberFormat="1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 wrapText="1"/>
    </xf>
    <xf numFmtId="1" fontId="4" fillId="0" borderId="16" xfId="0" applyNumberFormat="1" applyFont="1" applyFill="1" applyBorder="1" applyAlignment="1">
      <alignment horizontal="center" vertical="center" wrapText="1"/>
    </xf>
    <xf numFmtId="3" fontId="4" fillId="0" borderId="16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vertical="center" wrapText="1"/>
    </xf>
    <xf numFmtId="1" fontId="1" fillId="0" borderId="22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2" fontId="4" fillId="0" borderId="26" xfId="0" applyNumberFormat="1" applyFont="1" applyFill="1" applyBorder="1" applyAlignment="1">
      <alignment vertical="center" wrapText="1"/>
    </xf>
    <xf numFmtId="2" fontId="4" fillId="0" borderId="27" xfId="0" applyNumberFormat="1" applyFont="1" applyFill="1" applyBorder="1" applyAlignment="1">
      <alignment vertical="center" wrapText="1"/>
    </xf>
    <xf numFmtId="2" fontId="4" fillId="0" borderId="28" xfId="0" applyNumberFormat="1" applyFont="1" applyFill="1" applyBorder="1" applyAlignment="1">
      <alignment vertical="center" wrapText="1"/>
    </xf>
    <xf numFmtId="1" fontId="1" fillId="0" borderId="29" xfId="0" applyNumberFormat="1" applyFont="1" applyFill="1" applyBorder="1" applyAlignment="1">
      <alignment horizontal="center" vertical="center" wrapText="1"/>
    </xf>
    <xf numFmtId="1" fontId="1" fillId="0" borderId="30" xfId="0" applyNumberFormat="1" applyFont="1" applyFill="1" applyBorder="1" applyAlignment="1">
      <alignment horizontal="center" vertical="center" wrapText="1"/>
    </xf>
    <xf numFmtId="1" fontId="1" fillId="0" borderId="31" xfId="0" applyNumberFormat="1" applyFont="1" applyFill="1" applyBorder="1" applyAlignment="1">
      <alignment horizontal="center" vertical="center" wrapText="1"/>
    </xf>
    <xf numFmtId="1" fontId="1" fillId="0" borderId="32" xfId="0" applyNumberFormat="1" applyFont="1" applyFill="1" applyBorder="1" applyAlignment="1">
      <alignment horizontal="center" vertical="center" wrapText="1"/>
    </xf>
    <xf numFmtId="1" fontId="1" fillId="0" borderId="33" xfId="0" applyNumberFormat="1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197" fontId="1" fillId="0" borderId="0" xfId="0" applyNumberFormat="1" applyFont="1" applyFill="1" applyAlignment="1">
      <alignment vertical="center" wrapText="1"/>
    </xf>
    <xf numFmtId="196" fontId="1" fillId="0" borderId="10" xfId="0" applyNumberFormat="1" applyFont="1" applyFill="1" applyBorder="1" applyAlignment="1">
      <alignment horizontal="center" vertical="center" wrapText="1"/>
    </xf>
    <xf numFmtId="196" fontId="1" fillId="0" borderId="19" xfId="0" applyNumberFormat="1" applyFont="1" applyFill="1" applyBorder="1" applyAlignment="1">
      <alignment horizontal="center" vertical="center" wrapText="1"/>
    </xf>
    <xf numFmtId="196" fontId="1" fillId="0" borderId="10" xfId="0" applyNumberFormat="1" applyFont="1" applyFill="1" applyBorder="1" applyAlignment="1">
      <alignment horizontal="center" vertical="center" wrapText="1"/>
    </xf>
    <xf numFmtId="196" fontId="4" fillId="0" borderId="35" xfId="0" applyNumberFormat="1" applyFont="1" applyFill="1" applyBorder="1" applyAlignment="1">
      <alignment vertical="center" wrapText="1"/>
    </xf>
    <xf numFmtId="196" fontId="1" fillId="0" borderId="36" xfId="0" applyNumberFormat="1" applyFont="1" applyFill="1" applyBorder="1" applyAlignment="1">
      <alignment horizontal="center" vertical="center" wrapText="1"/>
    </xf>
    <xf numFmtId="196" fontId="1" fillId="0" borderId="36" xfId="0" applyNumberFormat="1" applyFont="1" applyFill="1" applyBorder="1" applyAlignment="1">
      <alignment horizontal="center" vertical="center" wrapText="1"/>
    </xf>
    <xf numFmtId="196" fontId="1" fillId="0" borderId="37" xfId="0" applyNumberFormat="1" applyFont="1" applyFill="1" applyBorder="1" applyAlignment="1">
      <alignment horizontal="center" vertical="center" wrapText="1"/>
    </xf>
    <xf numFmtId="2" fontId="4" fillId="0" borderId="38" xfId="0" applyNumberFormat="1" applyFont="1" applyFill="1" applyBorder="1" applyAlignment="1">
      <alignment horizontal="center" vertical="center" wrapText="1"/>
    </xf>
    <xf numFmtId="49" fontId="1" fillId="0" borderId="39" xfId="0" applyNumberFormat="1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left" vertical="center" wrapText="1"/>
    </xf>
    <xf numFmtId="1" fontId="1" fillId="0" borderId="18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 horizontal="center" vertical="center" wrapText="1"/>
    </xf>
    <xf numFmtId="197" fontId="1" fillId="0" borderId="41" xfId="0" applyNumberFormat="1" applyFont="1" applyFill="1" applyBorder="1" applyAlignment="1">
      <alignment horizontal="center" vertical="center" wrapText="1"/>
    </xf>
    <xf numFmtId="196" fontId="1" fillId="0" borderId="12" xfId="0" applyNumberFormat="1" applyFont="1" applyFill="1" applyBorder="1" applyAlignment="1">
      <alignment horizontal="center" vertical="center" wrapText="1"/>
    </xf>
    <xf numFmtId="196" fontId="1" fillId="0" borderId="21" xfId="0" applyNumberFormat="1" applyFont="1" applyFill="1" applyBorder="1" applyAlignment="1">
      <alignment horizontal="center" vertical="center" wrapText="1"/>
    </xf>
    <xf numFmtId="196" fontId="1" fillId="0" borderId="41" xfId="0" applyNumberFormat="1" applyFont="1" applyFill="1" applyBorder="1" applyAlignment="1">
      <alignment horizontal="center" vertical="center" wrapText="1"/>
    </xf>
    <xf numFmtId="1" fontId="11" fillId="0" borderId="30" xfId="0" applyNumberFormat="1" applyFont="1" applyFill="1" applyBorder="1" applyAlignment="1">
      <alignment horizontal="center" vertical="center" wrapText="1"/>
    </xf>
    <xf numFmtId="1" fontId="11" fillId="0" borderId="31" xfId="0" applyNumberFormat="1" applyFont="1" applyFill="1" applyBorder="1" applyAlignment="1">
      <alignment horizontal="center" vertical="center" wrapText="1"/>
    </xf>
    <xf numFmtId="1" fontId="11" fillId="0" borderId="32" xfId="0" applyNumberFormat="1" applyFont="1" applyFill="1" applyBorder="1" applyAlignment="1">
      <alignment horizontal="center" vertical="center" wrapText="1"/>
    </xf>
    <xf numFmtId="1" fontId="11" fillId="0" borderId="33" xfId="0" applyNumberFormat="1" applyFont="1" applyFill="1" applyBorder="1" applyAlignment="1">
      <alignment horizontal="center" vertical="center" wrapText="1"/>
    </xf>
    <xf numFmtId="196" fontId="11" fillId="0" borderId="34" xfId="0" applyNumberFormat="1" applyFont="1" applyFill="1" applyBorder="1" applyAlignment="1">
      <alignment horizontal="center"/>
    </xf>
    <xf numFmtId="196" fontId="11" fillId="0" borderId="33" xfId="0" applyNumberFormat="1" applyFont="1" applyFill="1" applyBorder="1" applyAlignment="1">
      <alignment horizontal="center"/>
    </xf>
    <xf numFmtId="196" fontId="11" fillId="0" borderId="31" xfId="0" applyNumberFormat="1" applyFont="1" applyFill="1" applyBorder="1" applyAlignment="1">
      <alignment horizontal="center"/>
    </xf>
    <xf numFmtId="49" fontId="1" fillId="0" borderId="42" xfId="0" applyNumberFormat="1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left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1" fontId="4" fillId="0" borderId="44" xfId="0" applyNumberFormat="1" applyFont="1" applyFill="1" applyBorder="1" applyAlignment="1">
      <alignment horizontal="center" vertical="center" wrapText="1"/>
    </xf>
    <xf numFmtId="197" fontId="1" fillId="0" borderId="45" xfId="0" applyNumberFormat="1" applyFont="1" applyFill="1" applyBorder="1" applyAlignment="1">
      <alignment horizontal="center" vertical="center" wrapText="1"/>
    </xf>
    <xf numFmtId="196" fontId="1" fillId="0" borderId="13" xfId="0" applyNumberFormat="1" applyFont="1" applyFill="1" applyBorder="1" applyAlignment="1">
      <alignment horizontal="center" vertical="center" wrapText="1"/>
    </xf>
    <xf numFmtId="196" fontId="1" fillId="0" borderId="45" xfId="0" applyNumberFormat="1" applyFont="1" applyFill="1" applyBorder="1" applyAlignment="1">
      <alignment horizontal="center" vertical="center" wrapText="1"/>
    </xf>
    <xf numFmtId="49" fontId="9" fillId="0" borderId="29" xfId="0" applyNumberFormat="1" applyFont="1" applyFill="1" applyBorder="1" applyAlignment="1">
      <alignment horizontal="center" vertical="center" wrapText="1"/>
    </xf>
    <xf numFmtId="2" fontId="4" fillId="0" borderId="30" xfId="0" applyNumberFormat="1" applyFont="1" applyFill="1" applyBorder="1" applyAlignment="1">
      <alignment horizontal="center" vertical="center" wrapText="1"/>
    </xf>
    <xf numFmtId="2" fontId="4" fillId="0" borderId="31" xfId="0" applyNumberFormat="1" applyFont="1" applyFill="1" applyBorder="1" applyAlignment="1">
      <alignment horizontal="center" vertical="center" wrapText="1"/>
    </xf>
    <xf numFmtId="1" fontId="4" fillId="0" borderId="31" xfId="0" applyNumberFormat="1" applyFont="1" applyFill="1" applyBorder="1" applyAlignment="1">
      <alignment horizontal="center" vertical="center" wrapText="1"/>
    </xf>
    <xf numFmtId="1" fontId="4" fillId="0" borderId="32" xfId="0" applyNumberFormat="1" applyFont="1" applyFill="1" applyBorder="1" applyAlignment="1">
      <alignment horizontal="center" vertical="center" wrapText="1"/>
    </xf>
    <xf numFmtId="196" fontId="4" fillId="0" borderId="31" xfId="0" applyNumberFormat="1" applyFont="1" applyFill="1" applyBorder="1" applyAlignment="1">
      <alignment horizontal="center" vertical="center" wrapText="1"/>
    </xf>
    <xf numFmtId="49" fontId="1" fillId="0" borderId="41" xfId="0" applyNumberFormat="1" applyFont="1" applyFill="1" applyBorder="1" applyAlignment="1">
      <alignment horizontal="center" vertical="center" wrapText="1"/>
    </xf>
    <xf numFmtId="1" fontId="1" fillId="0" borderId="18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49" fontId="9" fillId="0" borderId="29" xfId="0" applyNumberFormat="1" applyFont="1" applyFill="1" applyBorder="1" applyAlignment="1">
      <alignment horizontal="center" vertical="center" wrapText="1"/>
    </xf>
    <xf numFmtId="1" fontId="4" fillId="0" borderId="30" xfId="0" applyNumberFormat="1" applyFont="1" applyFill="1" applyBorder="1" applyAlignment="1">
      <alignment horizontal="center" vertical="center" wrapText="1"/>
    </xf>
    <xf numFmtId="1" fontId="4" fillId="0" borderId="31" xfId="0" applyNumberFormat="1" applyFont="1" applyFill="1" applyBorder="1" applyAlignment="1">
      <alignment horizontal="center" vertical="center" wrapText="1"/>
    </xf>
    <xf numFmtId="3" fontId="4" fillId="0" borderId="31" xfId="0" applyNumberFormat="1" applyFont="1" applyFill="1" applyBorder="1" applyAlignment="1">
      <alignment horizontal="center" vertical="center" wrapText="1"/>
    </xf>
    <xf numFmtId="1" fontId="4" fillId="0" borderId="32" xfId="0" applyNumberFormat="1" applyFont="1" applyFill="1" applyBorder="1" applyAlignment="1">
      <alignment horizontal="center" vertical="center" wrapText="1"/>
    </xf>
    <xf numFmtId="49" fontId="1" fillId="0" borderId="45" xfId="0" applyNumberFormat="1" applyFont="1" applyFill="1" applyBorder="1" applyAlignment="1">
      <alignment horizontal="center" vertical="center" wrapText="1"/>
    </xf>
    <xf numFmtId="3" fontId="1" fillId="0" borderId="38" xfId="0" applyNumberFormat="1" applyFont="1" applyFill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 horizontal="center" vertical="center"/>
    </xf>
    <xf numFmtId="3" fontId="1" fillId="0" borderId="44" xfId="0" applyNumberFormat="1" applyFont="1" applyFill="1" applyBorder="1" applyAlignment="1">
      <alignment horizontal="center" vertical="center"/>
    </xf>
    <xf numFmtId="49" fontId="4" fillId="0" borderId="46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center" vertical="center" wrapText="1"/>
    </xf>
    <xf numFmtId="4" fontId="4" fillId="0" borderId="27" xfId="0" applyNumberFormat="1" applyFont="1" applyFill="1" applyBorder="1" applyAlignment="1">
      <alignment horizontal="center" vertical="center" wrapText="1"/>
    </xf>
    <xf numFmtId="3" fontId="4" fillId="0" borderId="27" xfId="0" applyNumberFormat="1" applyFont="1" applyFill="1" applyBorder="1" applyAlignment="1">
      <alignment horizontal="center" vertical="center" wrapText="1"/>
    </xf>
    <xf numFmtId="3" fontId="4" fillId="0" borderId="28" xfId="0" applyNumberFormat="1" applyFont="1" applyFill="1" applyBorder="1" applyAlignment="1">
      <alignment horizontal="center" vertical="center" wrapText="1"/>
    </xf>
    <xf numFmtId="3" fontId="4" fillId="0" borderId="46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196" fontId="4" fillId="0" borderId="46" xfId="0" applyNumberFormat="1" applyFont="1" applyFill="1" applyBorder="1" applyAlignment="1">
      <alignment vertical="center" wrapText="1"/>
    </xf>
    <xf numFmtId="196" fontId="4" fillId="0" borderId="27" xfId="0" applyNumberFormat="1" applyFont="1" applyFill="1" applyBorder="1" applyAlignment="1">
      <alignment vertical="center" wrapText="1"/>
    </xf>
    <xf numFmtId="3" fontId="11" fillId="0" borderId="47" xfId="0" applyNumberFormat="1" applyFont="1" applyFill="1" applyBorder="1" applyAlignment="1">
      <alignment horizontal="center" vertical="center" wrapText="1"/>
    </xf>
    <xf numFmtId="3" fontId="11" fillId="0" borderId="48" xfId="0" applyNumberFormat="1" applyFont="1" applyFill="1" applyBorder="1" applyAlignment="1">
      <alignment horizontal="center" vertical="center" wrapText="1"/>
    </xf>
    <xf numFmtId="3" fontId="11" fillId="0" borderId="49" xfId="0" applyNumberFormat="1" applyFont="1" applyFill="1" applyBorder="1" applyAlignment="1">
      <alignment horizontal="center" vertical="center" wrapText="1"/>
    </xf>
    <xf numFmtId="3" fontId="11" fillId="0" borderId="50" xfId="0" applyNumberFormat="1" applyFont="1" applyFill="1" applyBorder="1" applyAlignment="1">
      <alignment horizontal="center" vertical="center" wrapText="1"/>
    </xf>
    <xf numFmtId="196" fontId="1" fillId="0" borderId="15" xfId="0" applyNumberFormat="1" applyFont="1" applyFill="1" applyBorder="1" applyAlignment="1">
      <alignment horizontal="center" vertical="center" wrapText="1"/>
    </xf>
    <xf numFmtId="196" fontId="1" fillId="0" borderId="51" xfId="0" applyNumberFormat="1" applyFont="1" applyFill="1" applyBorder="1" applyAlignment="1">
      <alignment horizontal="center" vertical="center" wrapText="1"/>
    </xf>
    <xf numFmtId="196" fontId="1" fillId="0" borderId="52" xfId="0" applyNumberFormat="1" applyFont="1" applyFill="1" applyBorder="1" applyAlignment="1">
      <alignment horizontal="center" vertical="center" wrapText="1"/>
    </xf>
    <xf numFmtId="196" fontId="1" fillId="0" borderId="53" xfId="0" applyNumberFormat="1" applyFont="1" applyFill="1" applyBorder="1" applyAlignment="1">
      <alignment horizontal="center" vertical="center" wrapText="1"/>
    </xf>
    <xf numFmtId="196" fontId="1" fillId="0" borderId="11" xfId="0" applyNumberFormat="1" applyFont="1" applyFill="1" applyBorder="1" applyAlignment="1">
      <alignment horizontal="center" vertical="center" wrapText="1"/>
    </xf>
    <xf numFmtId="1" fontId="1" fillId="0" borderId="23" xfId="0" applyNumberFormat="1" applyFont="1" applyFill="1" applyBorder="1" applyAlignment="1">
      <alignment horizontal="center" vertical="center" wrapText="1"/>
    </xf>
    <xf numFmtId="1" fontId="1" fillId="0" borderId="23" xfId="0" applyNumberFormat="1" applyFont="1" applyFill="1" applyBorder="1" applyAlignment="1">
      <alignment horizontal="center" vertical="center"/>
    </xf>
    <xf numFmtId="197" fontId="4" fillId="0" borderId="29" xfId="0" applyNumberFormat="1" applyFont="1" applyFill="1" applyBorder="1" applyAlignment="1">
      <alignment horizontal="center" vertical="center" wrapText="1"/>
    </xf>
    <xf numFmtId="197" fontId="4" fillId="0" borderId="29" xfId="0" applyNumberFormat="1" applyFont="1" applyFill="1" applyBorder="1" applyAlignment="1">
      <alignment horizontal="center" vertical="center" wrapText="1"/>
    </xf>
    <xf numFmtId="3" fontId="1" fillId="0" borderId="39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Fill="1" applyBorder="1" applyAlignment="1">
      <alignment horizontal="center" vertical="center" wrapText="1"/>
    </xf>
    <xf numFmtId="3" fontId="1" fillId="0" borderId="42" xfId="0" applyNumberFormat="1" applyFont="1" applyFill="1" applyBorder="1" applyAlignment="1">
      <alignment horizontal="center" vertical="center"/>
    </xf>
    <xf numFmtId="196" fontId="4" fillId="0" borderId="22" xfId="0" applyNumberFormat="1" applyFont="1" applyFill="1" applyBorder="1" applyAlignment="1">
      <alignment horizontal="center" vertical="center" wrapText="1"/>
    </xf>
    <xf numFmtId="196" fontId="4" fillId="0" borderId="22" xfId="0" applyNumberFormat="1" applyFont="1" applyFill="1" applyBorder="1" applyAlignment="1">
      <alignment horizontal="center" vertical="center" wrapText="1"/>
    </xf>
    <xf numFmtId="196" fontId="1" fillId="0" borderId="22" xfId="0" applyNumberFormat="1" applyFont="1" applyFill="1" applyBorder="1" applyAlignment="1">
      <alignment horizontal="center" vertical="center" wrapText="1"/>
    </xf>
    <xf numFmtId="196" fontId="4" fillId="0" borderId="33" xfId="0" applyNumberFormat="1" applyFont="1" applyFill="1" applyBorder="1" applyAlignment="1">
      <alignment horizontal="center" vertical="center" wrapText="1"/>
    </xf>
    <xf numFmtId="196" fontId="1" fillId="0" borderId="39" xfId="0" applyNumberFormat="1" applyFont="1" applyFill="1" applyBorder="1" applyAlignment="1">
      <alignment horizontal="center" vertical="center" wrapText="1"/>
    </xf>
    <xf numFmtId="196" fontId="4" fillId="0" borderId="54" xfId="0" applyNumberFormat="1" applyFont="1" applyFill="1" applyBorder="1" applyAlignment="1">
      <alignment horizontal="center" vertical="center" wrapText="1"/>
    </xf>
    <xf numFmtId="196" fontId="1" fillId="0" borderId="0" xfId="0" applyNumberFormat="1" applyFont="1" applyFill="1" applyBorder="1" applyAlignment="1">
      <alignment horizontal="center" vertical="center" wrapText="1"/>
    </xf>
    <xf numFmtId="196" fontId="29" fillId="0" borderId="48" xfId="0" applyNumberFormat="1" applyFont="1" applyFill="1" applyBorder="1" applyAlignment="1">
      <alignment horizontal="center" vertical="center" wrapText="1"/>
    </xf>
    <xf numFmtId="196" fontId="29" fillId="0" borderId="22" xfId="0" applyNumberFormat="1" applyFont="1" applyFill="1" applyBorder="1" applyAlignment="1">
      <alignment horizontal="center" vertical="center" wrapText="1"/>
    </xf>
    <xf numFmtId="196" fontId="29" fillId="0" borderId="31" xfId="0" applyNumberFormat="1" applyFont="1" applyFill="1" applyBorder="1" applyAlignment="1">
      <alignment horizontal="center" vertical="center" wrapText="1"/>
    </xf>
    <xf numFmtId="196" fontId="30" fillId="0" borderId="55" xfId="0" applyNumberFormat="1" applyFont="1" applyFill="1" applyBorder="1" applyAlignment="1">
      <alignment horizontal="center" vertical="center" wrapText="1"/>
    </xf>
    <xf numFmtId="196" fontId="1" fillId="0" borderId="27" xfId="0" applyNumberFormat="1" applyFont="1" applyFill="1" applyBorder="1" applyAlignment="1">
      <alignment horizontal="center" vertical="center" wrapText="1"/>
    </xf>
    <xf numFmtId="196" fontId="1" fillId="0" borderId="14" xfId="0" applyNumberFormat="1" applyFont="1" applyFill="1" applyBorder="1" applyAlignment="1">
      <alignment horizontal="center" vertical="center" wrapText="1"/>
    </xf>
    <xf numFmtId="196" fontId="1" fillId="0" borderId="56" xfId="0" applyNumberFormat="1" applyFont="1" applyFill="1" applyBorder="1" applyAlignment="1">
      <alignment horizontal="center" vertical="center" wrapText="1"/>
    </xf>
    <xf numFmtId="196" fontId="1" fillId="0" borderId="40" xfId="0" applyNumberFormat="1" applyFont="1" applyFill="1" applyBorder="1" applyAlignment="1">
      <alignment horizontal="center" vertical="center" wrapText="1"/>
    </xf>
    <xf numFmtId="196" fontId="1" fillId="0" borderId="57" xfId="0" applyNumberFormat="1" applyFont="1" applyFill="1" applyBorder="1" applyAlignment="1">
      <alignment horizontal="center" vertical="center" wrapText="1"/>
    </xf>
    <xf numFmtId="196" fontId="29" fillId="0" borderId="32" xfId="0" applyNumberFormat="1" applyFont="1" applyFill="1" applyBorder="1" applyAlignment="1">
      <alignment horizontal="center" vertical="center" wrapText="1"/>
    </xf>
    <xf numFmtId="196" fontId="11" fillId="0" borderId="48" xfId="0" applyNumberFormat="1" applyFont="1" applyFill="1" applyBorder="1" applyAlignment="1">
      <alignment horizontal="center"/>
    </xf>
    <xf numFmtId="196" fontId="11" fillId="0" borderId="58" xfId="0" applyNumberFormat="1" applyFont="1" applyFill="1" applyBorder="1" applyAlignment="1">
      <alignment horizontal="center"/>
    </xf>
    <xf numFmtId="196" fontId="1" fillId="0" borderId="55" xfId="0" applyNumberFormat="1" applyFont="1" applyFill="1" applyBorder="1" applyAlignment="1">
      <alignment horizontal="center" vertical="center" wrapText="1"/>
    </xf>
    <xf numFmtId="196" fontId="1" fillId="0" borderId="28" xfId="0" applyNumberFormat="1" applyFont="1" applyFill="1" applyBorder="1" applyAlignment="1">
      <alignment horizontal="center" vertical="center" wrapText="1"/>
    </xf>
    <xf numFmtId="196" fontId="1" fillId="0" borderId="37" xfId="0" applyNumberFormat="1" applyFont="1" applyFill="1" applyBorder="1" applyAlignment="1">
      <alignment horizontal="center" vertical="center" wrapText="1"/>
    </xf>
    <xf numFmtId="196" fontId="30" fillId="0" borderId="41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3" fontId="4" fillId="0" borderId="18" xfId="0" applyNumberFormat="1" applyFont="1" applyFill="1" applyBorder="1" applyAlignment="1">
      <alignment horizontal="center" vertical="center" wrapText="1"/>
    </xf>
    <xf numFmtId="49" fontId="1" fillId="0" borderId="55" xfId="0" applyNumberFormat="1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left" vertical="center" wrapText="1"/>
    </xf>
    <xf numFmtId="2" fontId="7" fillId="0" borderId="0" xfId="0" applyNumberFormat="1" applyFont="1" applyFill="1" applyAlignment="1">
      <alignment/>
    </xf>
    <xf numFmtId="197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32" fillId="0" borderId="0" xfId="0" applyFont="1" applyFill="1" applyAlignment="1">
      <alignment horizontal="center"/>
    </xf>
    <xf numFmtId="2" fontId="4" fillId="0" borderId="10" xfId="0" applyNumberFormat="1" applyFont="1" applyFill="1" applyBorder="1" applyAlignment="1">
      <alignment horizontal="center" vertical="center" wrapText="1"/>
    </xf>
    <xf numFmtId="197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vertical="center" wrapText="1"/>
    </xf>
    <xf numFmtId="197" fontId="4" fillId="0" borderId="10" xfId="0" applyNumberFormat="1" applyFont="1" applyFill="1" applyBorder="1" applyAlignment="1">
      <alignment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197" fontId="4" fillId="0" borderId="13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vertical="center" wrapText="1"/>
    </xf>
    <xf numFmtId="197" fontId="4" fillId="0" borderId="13" xfId="0" applyNumberFormat="1" applyFont="1" applyFill="1" applyBorder="1" applyAlignment="1">
      <alignment vertical="center" wrapText="1"/>
    </xf>
    <xf numFmtId="1" fontId="1" fillId="0" borderId="31" xfId="0" applyNumberFormat="1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/>
    </xf>
    <xf numFmtId="196" fontId="11" fillId="0" borderId="31" xfId="0" applyNumberFormat="1" applyFont="1" applyFill="1" applyBorder="1" applyAlignment="1">
      <alignment horizontal="center" vertical="center" wrapText="1"/>
    </xf>
    <xf numFmtId="196" fontId="1" fillId="0" borderId="41" xfId="0" applyNumberFormat="1" applyFont="1" applyFill="1" applyBorder="1" applyAlignment="1">
      <alignment horizontal="center" vertical="center" wrapText="1"/>
    </xf>
    <xf numFmtId="196" fontId="1" fillId="0" borderId="12" xfId="0" applyNumberFormat="1" applyFont="1" applyFill="1" applyBorder="1" applyAlignment="1">
      <alignment horizontal="center" vertical="center" wrapText="1"/>
    </xf>
    <xf numFmtId="196" fontId="1" fillId="0" borderId="21" xfId="0" applyNumberFormat="1" applyFont="1" applyFill="1" applyBorder="1" applyAlignment="1">
      <alignment horizontal="center" vertical="center" wrapText="1"/>
    </xf>
    <xf numFmtId="196" fontId="1" fillId="0" borderId="22" xfId="0" applyNumberFormat="1" applyFont="1" applyFill="1" applyBorder="1" applyAlignment="1">
      <alignment horizontal="center" vertical="center" wrapText="1"/>
    </xf>
    <xf numFmtId="196" fontId="4" fillId="0" borderId="27" xfId="0" applyNumberFormat="1" applyFont="1" applyFill="1" applyBorder="1" applyAlignment="1">
      <alignment horizontal="center" vertical="center" wrapText="1"/>
    </xf>
    <xf numFmtId="196" fontId="4" fillId="0" borderId="0" xfId="0" applyNumberFormat="1" applyFont="1" applyFill="1" applyBorder="1" applyAlignment="1">
      <alignment vertical="center" wrapText="1"/>
    </xf>
    <xf numFmtId="196" fontId="11" fillId="0" borderId="48" xfId="0" applyNumberFormat="1" applyFont="1" applyFill="1" applyBorder="1" applyAlignment="1">
      <alignment horizontal="center" vertical="center" wrapText="1"/>
    </xf>
    <xf numFmtId="196" fontId="4" fillId="0" borderId="12" xfId="0" applyNumberFormat="1" applyFont="1" applyFill="1" applyBorder="1" applyAlignment="1">
      <alignment vertical="center" wrapText="1"/>
    </xf>
    <xf numFmtId="196" fontId="1" fillId="0" borderId="55" xfId="0" applyNumberFormat="1" applyFont="1" applyFill="1" applyBorder="1" applyAlignment="1">
      <alignment horizontal="center" vertical="center" wrapText="1"/>
    </xf>
    <xf numFmtId="203" fontId="4" fillId="0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197" fontId="4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/>
    </xf>
    <xf numFmtId="197" fontId="2" fillId="0" borderId="0" xfId="0" applyNumberFormat="1" applyFont="1" applyFill="1" applyAlignment="1">
      <alignment/>
    </xf>
    <xf numFmtId="0" fontId="1" fillId="0" borderId="33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49" fontId="4" fillId="0" borderId="50" xfId="0" applyNumberFormat="1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left" vertical="center" wrapText="1"/>
    </xf>
    <xf numFmtId="3" fontId="4" fillId="0" borderId="48" xfId="0" applyNumberFormat="1" applyFont="1" applyFill="1" applyBorder="1" applyAlignment="1">
      <alignment horizontal="center" vertical="center" wrapText="1"/>
    </xf>
    <xf numFmtId="196" fontId="4" fillId="0" borderId="48" xfId="0" applyNumberFormat="1" applyFont="1" applyFill="1" applyBorder="1" applyAlignment="1">
      <alignment horizontal="center" vertical="center" wrapText="1"/>
    </xf>
    <xf numFmtId="196" fontId="4" fillId="0" borderId="49" xfId="0" applyNumberFormat="1" applyFont="1" applyFill="1" applyBorder="1" applyAlignment="1">
      <alignment horizontal="center" vertical="center" wrapText="1"/>
    </xf>
    <xf numFmtId="196" fontId="1" fillId="0" borderId="59" xfId="0" applyNumberFormat="1" applyFont="1" applyFill="1" applyBorder="1" applyAlignment="1">
      <alignment horizontal="center" vertical="center" wrapText="1"/>
    </xf>
    <xf numFmtId="196" fontId="4" fillId="0" borderId="59" xfId="0" applyNumberFormat="1" applyFont="1" applyFill="1" applyBorder="1" applyAlignment="1">
      <alignment horizontal="center" vertical="center" wrapText="1"/>
    </xf>
    <xf numFmtId="196" fontId="4" fillId="0" borderId="60" xfId="0" applyNumberFormat="1" applyFont="1" applyFill="1" applyBorder="1" applyAlignment="1">
      <alignment horizontal="center" vertical="center" wrapText="1"/>
    </xf>
    <xf numFmtId="196" fontId="4" fillId="0" borderId="50" xfId="0" applyNumberFormat="1" applyFont="1" applyFill="1" applyBorder="1" applyAlignment="1">
      <alignment horizontal="center" vertical="center" wrapText="1"/>
    </xf>
    <xf numFmtId="196" fontId="4" fillId="0" borderId="59" xfId="0" applyNumberFormat="1" applyFont="1" applyFill="1" applyBorder="1" applyAlignment="1">
      <alignment horizontal="center" vertical="center" wrapText="1"/>
    </xf>
    <xf numFmtId="49" fontId="4" fillId="0" borderId="61" xfId="0" applyNumberFormat="1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left" vertical="center" wrapText="1"/>
    </xf>
    <xf numFmtId="3" fontId="4" fillId="0" borderId="63" xfId="0" applyNumberFormat="1" applyFont="1" applyFill="1" applyBorder="1" applyAlignment="1">
      <alignment horizontal="center" vertical="center" wrapText="1"/>
    </xf>
    <xf numFmtId="3" fontId="4" fillId="0" borderId="64" xfId="0" applyNumberFormat="1" applyFont="1" applyFill="1" applyBorder="1" applyAlignment="1">
      <alignment horizontal="center" vertical="center" wrapText="1"/>
    </xf>
    <xf numFmtId="196" fontId="4" fillId="0" borderId="65" xfId="0" applyNumberFormat="1" applyFont="1" applyFill="1" applyBorder="1" applyAlignment="1">
      <alignment horizontal="center" vertical="center" wrapText="1"/>
    </xf>
    <xf numFmtId="196" fontId="4" fillId="0" borderId="61" xfId="0" applyNumberFormat="1" applyFont="1" applyFill="1" applyBorder="1" applyAlignment="1">
      <alignment horizontal="center" vertical="center" wrapText="1"/>
    </xf>
    <xf numFmtId="196" fontId="4" fillId="0" borderId="64" xfId="0" applyNumberFormat="1" applyFont="1" applyFill="1" applyBorder="1" applyAlignment="1">
      <alignment horizontal="center" vertical="center" wrapText="1"/>
    </xf>
    <xf numFmtId="196" fontId="4" fillId="0" borderId="54" xfId="0" applyNumberFormat="1" applyFont="1" applyFill="1" applyBorder="1" applyAlignment="1">
      <alignment horizontal="center" vertical="center" wrapText="1"/>
    </xf>
    <xf numFmtId="196" fontId="31" fillId="0" borderId="61" xfId="0" applyNumberFormat="1" applyFont="1" applyFill="1" applyBorder="1" applyAlignment="1">
      <alignment horizontal="center" vertical="center" wrapText="1"/>
    </xf>
    <xf numFmtId="196" fontId="1" fillId="0" borderId="61" xfId="0" applyNumberFormat="1" applyFont="1" applyFill="1" applyBorder="1" applyAlignment="1">
      <alignment horizontal="center" vertical="center" wrapText="1"/>
    </xf>
    <xf numFmtId="196" fontId="1" fillId="0" borderId="64" xfId="0" applyNumberFormat="1" applyFont="1" applyFill="1" applyBorder="1" applyAlignment="1">
      <alignment horizontal="center" vertical="center" wrapText="1"/>
    </xf>
    <xf numFmtId="196" fontId="1" fillId="0" borderId="62" xfId="0" applyNumberFormat="1" applyFont="1" applyFill="1" applyBorder="1" applyAlignment="1">
      <alignment horizontal="center" vertical="center" wrapText="1"/>
    </xf>
    <xf numFmtId="196" fontId="1" fillId="0" borderId="66" xfId="0" applyNumberFormat="1" applyFont="1" applyFill="1" applyBorder="1" applyAlignment="1">
      <alignment horizontal="center" vertical="center" wrapText="1"/>
    </xf>
    <xf numFmtId="196" fontId="4" fillId="0" borderId="64" xfId="0" applyNumberFormat="1" applyFont="1" applyFill="1" applyBorder="1" applyAlignment="1">
      <alignment horizontal="center" vertical="center" wrapText="1"/>
    </xf>
    <xf numFmtId="196" fontId="4" fillId="0" borderId="62" xfId="0" applyNumberFormat="1" applyFont="1" applyFill="1" applyBorder="1" applyAlignment="1">
      <alignment horizontal="center" vertical="center" wrapText="1"/>
    </xf>
    <xf numFmtId="49" fontId="1" fillId="0" borderId="53" xfId="0" applyNumberFormat="1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left" vertical="center" wrapText="1"/>
    </xf>
    <xf numFmtId="3" fontId="1" fillId="0" borderId="51" xfId="0" applyNumberFormat="1" applyFont="1" applyFill="1" applyBorder="1" applyAlignment="1">
      <alignment horizontal="center" vertical="center" wrapText="1"/>
    </xf>
    <xf numFmtId="196" fontId="1" fillId="0" borderId="51" xfId="0" applyNumberFormat="1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left" vertical="center" wrapText="1"/>
    </xf>
    <xf numFmtId="3" fontId="1" fillId="0" borderId="36" xfId="0" applyNumberFormat="1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2" fontId="4" fillId="0" borderId="19" xfId="0" applyNumberFormat="1" applyFont="1" applyFill="1" applyBorder="1" applyAlignment="1">
      <alignment horizontal="center" vertical="center" wrapText="1"/>
    </xf>
    <xf numFmtId="2" fontId="4" fillId="0" borderId="17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45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2" fontId="4" fillId="0" borderId="20" xfId="0" applyNumberFormat="1" applyFont="1" applyFill="1" applyBorder="1" applyAlignment="1">
      <alignment horizontal="center" vertical="center" wrapText="1"/>
    </xf>
    <xf numFmtId="2" fontId="3" fillId="0" borderId="68" xfId="0" applyNumberFormat="1" applyFont="1" applyFill="1" applyBorder="1" applyAlignment="1">
      <alignment horizontal="center" vertical="center" wrapText="1"/>
    </xf>
    <xf numFmtId="2" fontId="3" fillId="0" borderId="69" xfId="0" applyNumberFormat="1" applyFont="1" applyFill="1" applyBorder="1" applyAlignment="1">
      <alignment horizontal="center" vertical="center" wrapText="1"/>
    </xf>
    <xf numFmtId="2" fontId="3" fillId="0" borderId="70" xfId="0" applyNumberFormat="1" applyFont="1" applyFill="1" applyBorder="1" applyAlignment="1">
      <alignment horizontal="center" vertical="center" wrapText="1"/>
    </xf>
    <xf numFmtId="2" fontId="3" fillId="0" borderId="68" xfId="0" applyNumberFormat="1" applyFont="1" applyFill="1" applyBorder="1" applyAlignment="1">
      <alignment horizontal="center" vertical="center" wrapText="1"/>
    </xf>
    <xf numFmtId="2" fontId="3" fillId="0" borderId="69" xfId="0" applyNumberFormat="1" applyFont="1" applyFill="1" applyBorder="1" applyAlignment="1">
      <alignment horizontal="center" vertical="center" wrapText="1"/>
    </xf>
    <xf numFmtId="2" fontId="3" fillId="0" borderId="70" xfId="0" applyNumberFormat="1" applyFont="1" applyFill="1" applyBorder="1" applyAlignment="1">
      <alignment horizontal="center" vertical="center" wrapText="1"/>
    </xf>
    <xf numFmtId="2" fontId="4" fillId="0" borderId="17" xfId="0" applyNumberFormat="1" applyFont="1" applyFill="1" applyBorder="1" applyAlignment="1">
      <alignment horizontal="center" vertical="center" wrapText="1"/>
    </xf>
    <xf numFmtId="2" fontId="4" fillId="0" borderId="45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0" fontId="11" fillId="0" borderId="67" xfId="0" applyFont="1" applyFill="1" applyBorder="1" applyAlignment="1">
      <alignment horizontal="left" vertical="center" wrapText="1"/>
    </xf>
    <xf numFmtId="0" fontId="11" fillId="0" borderId="71" xfId="0" applyFont="1" applyFill="1" applyBorder="1" applyAlignment="1">
      <alignment horizontal="left" vertical="center" wrapText="1"/>
    </xf>
    <xf numFmtId="2" fontId="4" fillId="0" borderId="19" xfId="0" applyNumberFormat="1" applyFont="1" applyFill="1" applyBorder="1" applyAlignment="1">
      <alignment horizontal="center" vertical="center" wrapText="1"/>
    </xf>
    <xf numFmtId="2" fontId="4" fillId="0" borderId="20" xfId="0" applyNumberFormat="1" applyFont="1" applyFill="1" applyBorder="1" applyAlignment="1">
      <alignment horizontal="center" vertical="center" wrapText="1"/>
    </xf>
    <xf numFmtId="1" fontId="11" fillId="0" borderId="29" xfId="0" applyNumberFormat="1" applyFont="1" applyFill="1" applyBorder="1" applyAlignment="1">
      <alignment horizontal="left" vertical="center" wrapText="1"/>
    </xf>
    <xf numFmtId="1" fontId="11" fillId="0" borderId="72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49"/>
  <sheetViews>
    <sheetView showZeros="0" tabSelected="1" view="pageBreakPreview" zoomScale="55" zoomScaleSheetLayoutView="55" zoomScalePageLayoutView="0" workbookViewId="0" topLeftCell="A1">
      <pane ySplit="6" topLeftCell="BM19" activePane="bottomLeft" state="frozen"/>
      <selection pane="topLeft" activeCell="A1" sqref="A1"/>
      <selection pane="bottomLeft" activeCell="AJ25" sqref="AJ25"/>
    </sheetView>
  </sheetViews>
  <sheetFormatPr defaultColWidth="9.140625" defaultRowHeight="12.75" outlineLevelCol="1"/>
  <cols>
    <col min="1" max="1" width="12.28125" style="1" customWidth="1" outlineLevel="1"/>
    <col min="2" max="2" width="38.421875" style="1" customWidth="1"/>
    <col min="3" max="3" width="17.8515625" style="1" hidden="1" customWidth="1"/>
    <col min="4" max="4" width="16.57421875" style="1" hidden="1" customWidth="1"/>
    <col min="5" max="5" width="14.00390625" style="1" hidden="1" customWidth="1"/>
    <col min="6" max="6" width="15.7109375" style="1" hidden="1" customWidth="1"/>
    <col min="7" max="7" width="11.57421875" style="1" hidden="1" customWidth="1"/>
    <col min="8" max="8" width="12.7109375" style="1" hidden="1" customWidth="1"/>
    <col min="9" max="9" width="15.00390625" style="210" customWidth="1"/>
    <col min="10" max="10" width="17.00390625" style="210" hidden="1" customWidth="1"/>
    <col min="11" max="11" width="16.57421875" style="210" hidden="1" customWidth="1"/>
    <col min="12" max="12" width="15.421875" style="210" hidden="1" customWidth="1"/>
    <col min="13" max="13" width="15.00390625" style="210" hidden="1" customWidth="1"/>
    <col min="14" max="14" width="8.8515625" style="211" hidden="1" customWidth="1"/>
    <col min="15" max="15" width="16.7109375" style="1" hidden="1" customWidth="1"/>
    <col min="16" max="16" width="16.57421875" style="1" hidden="1" customWidth="1"/>
    <col min="17" max="17" width="10.7109375" style="1" hidden="1" customWidth="1"/>
    <col min="18" max="18" width="10.57421875" style="1" hidden="1" customWidth="1"/>
    <col min="19" max="19" width="16.28125" style="1" hidden="1" customWidth="1"/>
    <col min="20" max="20" width="17.28125" style="1" customWidth="1"/>
    <col min="21" max="21" width="16.00390625" style="1" hidden="1" customWidth="1"/>
    <col min="22" max="22" width="14.140625" style="1" hidden="1" customWidth="1"/>
    <col min="23" max="24" width="15.140625" style="1" hidden="1" customWidth="1"/>
    <col min="25" max="25" width="9.00390625" style="211" hidden="1" customWidth="1"/>
    <col min="26" max="26" width="12.28125" style="211" hidden="1" customWidth="1"/>
    <col min="27" max="27" width="16.28125" style="1" customWidth="1"/>
    <col min="28" max="28" width="21.00390625" style="1" customWidth="1"/>
    <col min="29" max="29" width="18.8515625" style="1" customWidth="1"/>
    <col min="30" max="30" width="20.421875" style="1" bestFit="1" customWidth="1"/>
    <col min="31" max="31" width="18.140625" style="1" customWidth="1"/>
    <col min="32" max="32" width="18.8515625" style="1" customWidth="1"/>
    <col min="33" max="33" width="18.28125" style="1" customWidth="1"/>
    <col min="34" max="34" width="17.7109375" style="1" customWidth="1"/>
    <col min="35" max="35" width="17.8515625" style="1" customWidth="1"/>
    <col min="36" max="36" width="17.140625" style="1" customWidth="1"/>
    <col min="37" max="37" width="12.140625" style="1" hidden="1" customWidth="1"/>
    <col min="38" max="38" width="14.00390625" style="1" customWidth="1"/>
    <col min="39" max="39" width="12.28125" style="1" hidden="1" customWidth="1"/>
    <col min="40" max="40" width="17.57421875" style="1" customWidth="1"/>
    <col min="41" max="41" width="12.28125" style="1" hidden="1" customWidth="1"/>
    <col min="42" max="42" width="12.7109375" style="1" customWidth="1"/>
    <col min="43" max="16384" width="9.140625" style="1" customWidth="1"/>
  </cols>
  <sheetData>
    <row r="1" spans="1:42" s="4" customFormat="1" ht="96" customHeight="1">
      <c r="A1" s="258" t="s">
        <v>79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58"/>
      <c r="AE1" s="258"/>
      <c r="AF1" s="258"/>
      <c r="AG1" s="258"/>
      <c r="AH1" s="258"/>
      <c r="AI1" s="258"/>
      <c r="AJ1" s="258"/>
      <c r="AK1" s="258"/>
      <c r="AL1" s="258"/>
      <c r="AM1" s="258"/>
      <c r="AN1" s="258"/>
      <c r="AO1" s="258"/>
      <c r="AP1" s="258"/>
    </row>
    <row r="2" spans="1:42" s="4" customFormat="1" ht="22.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</row>
    <row r="3" spans="1:42" s="6" customFormat="1" ht="27.75" customHeight="1" thickBot="1">
      <c r="A3" s="54"/>
      <c r="B3" s="54"/>
      <c r="I3" s="182"/>
      <c r="J3" s="182"/>
      <c r="K3" s="182"/>
      <c r="L3" s="182"/>
      <c r="M3" s="182"/>
      <c r="N3" s="183"/>
      <c r="O3" s="184"/>
      <c r="P3" s="184"/>
      <c r="Q3" s="184"/>
      <c r="R3" s="184"/>
      <c r="S3" s="184"/>
      <c r="T3" s="184"/>
      <c r="U3" s="184"/>
      <c r="V3" s="184"/>
      <c r="W3" s="184"/>
      <c r="X3" s="185" t="s">
        <v>47</v>
      </c>
      <c r="Y3" s="183"/>
      <c r="Z3" s="183"/>
      <c r="AA3" s="184"/>
      <c r="AE3" s="184"/>
      <c r="AF3" s="184"/>
      <c r="AG3" s="184"/>
      <c r="AI3" s="30"/>
      <c r="AJ3" s="30"/>
      <c r="AK3" s="30"/>
      <c r="AL3" s="30"/>
      <c r="AM3" s="30"/>
      <c r="AN3" s="30"/>
      <c r="AP3" s="30"/>
    </row>
    <row r="4" spans="1:42" s="3" customFormat="1" ht="87.75" customHeight="1">
      <c r="A4" s="245" t="s">
        <v>55</v>
      </c>
      <c r="B4" s="259" t="s">
        <v>45</v>
      </c>
      <c r="C4" s="26" t="s">
        <v>48</v>
      </c>
      <c r="D4" s="26"/>
      <c r="E4" s="26"/>
      <c r="F4" s="26"/>
      <c r="G4" s="26"/>
      <c r="H4" s="262" t="s">
        <v>73</v>
      </c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  <c r="AA4" s="264"/>
      <c r="AB4" s="262" t="s">
        <v>70</v>
      </c>
      <c r="AC4" s="263"/>
      <c r="AD4" s="264"/>
      <c r="AE4" s="265" t="s">
        <v>74</v>
      </c>
      <c r="AF4" s="266"/>
      <c r="AG4" s="267"/>
      <c r="AH4" s="262" t="s">
        <v>75</v>
      </c>
      <c r="AI4" s="263"/>
      <c r="AJ4" s="264"/>
      <c r="AK4" s="262" t="s">
        <v>76</v>
      </c>
      <c r="AL4" s="263"/>
      <c r="AM4" s="263"/>
      <c r="AN4" s="263"/>
      <c r="AO4" s="263"/>
      <c r="AP4" s="264"/>
    </row>
    <row r="5" spans="1:42" s="3" customFormat="1" ht="108" customHeight="1" thickBot="1">
      <c r="A5" s="246"/>
      <c r="B5" s="260"/>
      <c r="C5" s="47"/>
      <c r="D5" s="27"/>
      <c r="E5" s="11" t="s">
        <v>39</v>
      </c>
      <c r="F5" s="11" t="s">
        <v>40</v>
      </c>
      <c r="G5" s="33"/>
      <c r="H5" s="248" t="s">
        <v>49</v>
      </c>
      <c r="I5" s="249"/>
      <c r="J5" s="186"/>
      <c r="K5" s="186" t="s">
        <v>39</v>
      </c>
      <c r="L5" s="186" t="s">
        <v>40</v>
      </c>
      <c r="M5" s="186"/>
      <c r="N5" s="187"/>
      <c r="O5" s="186"/>
      <c r="P5" s="186"/>
      <c r="Q5" s="186" t="s">
        <v>39</v>
      </c>
      <c r="R5" s="186" t="s">
        <v>44</v>
      </c>
      <c r="S5" s="186"/>
      <c r="T5" s="270" t="s">
        <v>50</v>
      </c>
      <c r="U5" s="188"/>
      <c r="V5" s="188" t="s">
        <v>39</v>
      </c>
      <c r="W5" s="188" t="s">
        <v>40</v>
      </c>
      <c r="X5" s="188"/>
      <c r="Y5" s="189"/>
      <c r="Z5" s="252" t="s">
        <v>1</v>
      </c>
      <c r="AA5" s="253"/>
      <c r="AB5" s="248" t="s">
        <v>49</v>
      </c>
      <c r="AC5" s="249" t="s">
        <v>50</v>
      </c>
      <c r="AD5" s="247" t="s">
        <v>1</v>
      </c>
      <c r="AE5" s="268" t="s">
        <v>49</v>
      </c>
      <c r="AF5" s="270" t="s">
        <v>50</v>
      </c>
      <c r="AG5" s="274" t="s">
        <v>1</v>
      </c>
      <c r="AH5" s="256" t="s">
        <v>49</v>
      </c>
      <c r="AI5" s="249" t="s">
        <v>50</v>
      </c>
      <c r="AJ5" s="247" t="s">
        <v>1</v>
      </c>
      <c r="AK5" s="248" t="s">
        <v>49</v>
      </c>
      <c r="AL5" s="249"/>
      <c r="AM5" s="249" t="s">
        <v>50</v>
      </c>
      <c r="AN5" s="249"/>
      <c r="AO5" s="252" t="s">
        <v>1</v>
      </c>
      <c r="AP5" s="253"/>
    </row>
    <row r="6" spans="1:42" s="3" customFormat="1" ht="19.5" hidden="1" thickBot="1">
      <c r="A6" s="246"/>
      <c r="B6" s="260"/>
      <c r="C6" s="67"/>
      <c r="D6" s="68"/>
      <c r="E6" s="32"/>
      <c r="F6" s="32"/>
      <c r="G6" s="69"/>
      <c r="H6" s="250"/>
      <c r="I6" s="251"/>
      <c r="J6" s="190"/>
      <c r="K6" s="190"/>
      <c r="L6" s="190"/>
      <c r="M6" s="190"/>
      <c r="N6" s="191"/>
      <c r="O6" s="190"/>
      <c r="P6" s="190"/>
      <c r="Q6" s="190"/>
      <c r="R6" s="190"/>
      <c r="S6" s="190"/>
      <c r="T6" s="271"/>
      <c r="U6" s="192"/>
      <c r="V6" s="192"/>
      <c r="W6" s="192"/>
      <c r="X6" s="192"/>
      <c r="Y6" s="193"/>
      <c r="Z6" s="254"/>
      <c r="AA6" s="255"/>
      <c r="AB6" s="250"/>
      <c r="AC6" s="251"/>
      <c r="AD6" s="261"/>
      <c r="AE6" s="269"/>
      <c r="AF6" s="271"/>
      <c r="AG6" s="275"/>
      <c r="AH6" s="257"/>
      <c r="AI6" s="251"/>
      <c r="AJ6" s="261"/>
      <c r="AK6" s="250"/>
      <c r="AL6" s="251"/>
      <c r="AM6" s="251"/>
      <c r="AN6" s="251"/>
      <c r="AO6" s="254"/>
      <c r="AP6" s="255"/>
    </row>
    <row r="7" spans="1:42" s="8" customFormat="1" ht="17.25" customHeight="1" thickBot="1">
      <c r="A7" s="70">
        <v>1</v>
      </c>
      <c r="B7" s="60">
        <v>2</v>
      </c>
      <c r="C7" s="71">
        <v>3</v>
      </c>
      <c r="D7" s="72">
        <v>4</v>
      </c>
      <c r="E7" s="72">
        <v>5</v>
      </c>
      <c r="F7" s="72">
        <v>6</v>
      </c>
      <c r="G7" s="73">
        <v>7</v>
      </c>
      <c r="H7" s="74">
        <v>3</v>
      </c>
      <c r="I7" s="194">
        <v>3</v>
      </c>
      <c r="J7" s="194">
        <v>9</v>
      </c>
      <c r="K7" s="194">
        <v>10</v>
      </c>
      <c r="L7" s="194">
        <v>11</v>
      </c>
      <c r="M7" s="194">
        <v>12</v>
      </c>
      <c r="N7" s="194">
        <v>13</v>
      </c>
      <c r="O7" s="194">
        <v>14</v>
      </c>
      <c r="P7" s="194">
        <v>15</v>
      </c>
      <c r="Q7" s="194">
        <v>16</v>
      </c>
      <c r="R7" s="194">
        <v>17</v>
      </c>
      <c r="S7" s="194">
        <v>18</v>
      </c>
      <c r="T7" s="194">
        <v>4</v>
      </c>
      <c r="U7" s="194">
        <v>20</v>
      </c>
      <c r="V7" s="194">
        <v>21</v>
      </c>
      <c r="W7" s="194">
        <v>22</v>
      </c>
      <c r="X7" s="194">
        <v>23</v>
      </c>
      <c r="Y7" s="194">
        <v>24</v>
      </c>
      <c r="Z7" s="194">
        <v>7</v>
      </c>
      <c r="AA7" s="195">
        <v>5</v>
      </c>
      <c r="AB7" s="76">
        <v>6</v>
      </c>
      <c r="AC7" s="77">
        <v>7</v>
      </c>
      <c r="AD7" s="75">
        <v>8</v>
      </c>
      <c r="AE7" s="212">
        <v>9</v>
      </c>
      <c r="AF7" s="213">
        <v>10</v>
      </c>
      <c r="AG7" s="195">
        <v>11</v>
      </c>
      <c r="AH7" s="76">
        <v>12</v>
      </c>
      <c r="AI7" s="77">
        <v>13</v>
      </c>
      <c r="AJ7" s="75">
        <v>14</v>
      </c>
      <c r="AK7" s="76">
        <v>15</v>
      </c>
      <c r="AL7" s="77">
        <v>15</v>
      </c>
      <c r="AM7" s="77">
        <v>17</v>
      </c>
      <c r="AN7" s="77">
        <v>16</v>
      </c>
      <c r="AO7" s="77">
        <v>19</v>
      </c>
      <c r="AP7" s="75">
        <v>17</v>
      </c>
    </row>
    <row r="8" spans="1:42" s="28" customFormat="1" ht="23.25" customHeight="1" thickBot="1">
      <c r="A8" s="276" t="s">
        <v>52</v>
      </c>
      <c r="B8" s="277"/>
      <c r="C8" s="96"/>
      <c r="D8" s="97"/>
      <c r="E8" s="97"/>
      <c r="F8" s="97"/>
      <c r="G8" s="98"/>
      <c r="H8" s="99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00"/>
      <c r="AB8" s="101"/>
      <c r="AC8" s="102"/>
      <c r="AD8" s="100"/>
      <c r="AE8" s="101"/>
      <c r="AF8" s="102"/>
      <c r="AG8" s="100"/>
      <c r="AH8" s="101"/>
      <c r="AI8" s="102"/>
      <c r="AJ8" s="100"/>
      <c r="AK8" s="101"/>
      <c r="AL8" s="172"/>
      <c r="AM8" s="172"/>
      <c r="AN8" s="172"/>
      <c r="AO8" s="172"/>
      <c r="AP8" s="173"/>
    </row>
    <row r="9" spans="1:42" s="5" customFormat="1" ht="19.5" customHeight="1">
      <c r="A9" s="87" t="s">
        <v>4</v>
      </c>
      <c r="B9" s="88" t="s">
        <v>5</v>
      </c>
      <c r="C9" s="89" t="e">
        <f aca="true" t="shared" si="0" ref="C9:C19">SUM(D9+G9)</f>
        <v>#REF!</v>
      </c>
      <c r="D9" s="90" t="e">
        <f>SUM(#REF!)</f>
        <v>#REF!</v>
      </c>
      <c r="E9" s="90" t="e">
        <f>SUM(#REF!)</f>
        <v>#REF!</v>
      </c>
      <c r="F9" s="90" t="e">
        <f>SUM(#REF!)</f>
        <v>#REF!</v>
      </c>
      <c r="G9" s="91" t="e">
        <f>SUM(#REF!)</f>
        <v>#REF!</v>
      </c>
      <c r="H9" s="92">
        <v>27922.799</v>
      </c>
      <c r="I9" s="197">
        <v>40627.3</v>
      </c>
      <c r="J9" s="198">
        <v>837.8</v>
      </c>
      <c r="K9" s="197">
        <v>10654.329</v>
      </c>
      <c r="L9" s="198">
        <v>93.497</v>
      </c>
      <c r="M9" s="197">
        <v>10654.329</v>
      </c>
      <c r="N9" s="198">
        <v>93.497</v>
      </c>
      <c r="O9" s="197">
        <v>10654.329</v>
      </c>
      <c r="P9" s="198">
        <v>93.497</v>
      </c>
      <c r="Q9" s="197">
        <v>10654.329</v>
      </c>
      <c r="R9" s="198">
        <v>93.497</v>
      </c>
      <c r="S9" s="197">
        <v>10654.329</v>
      </c>
      <c r="T9" s="198">
        <v>1682.6</v>
      </c>
      <c r="U9" s="198" t="e">
        <f>SUM(#REF!)</f>
        <v>#REF!</v>
      </c>
      <c r="V9" s="198" t="e">
        <f>SUM(#REF!)</f>
        <v>#REF!</v>
      </c>
      <c r="W9" s="198" t="e">
        <f>SUM(#REF!)</f>
        <v>#REF!</v>
      </c>
      <c r="X9" s="198" t="e">
        <f>SUM(#REF!)</f>
        <v>#REF!</v>
      </c>
      <c r="Y9" s="198">
        <f aca="true" t="shared" si="1" ref="Y9:Y25">SUM(T9/O9)*100</f>
        <v>15.792641657677361</v>
      </c>
      <c r="Z9" s="198" t="e">
        <f>SUM(H9+#REF!)</f>
        <v>#REF!</v>
      </c>
      <c r="AA9" s="199">
        <f aca="true" t="shared" si="2" ref="AA9:AA25">SUM(I9+T9)</f>
        <v>42309.9</v>
      </c>
      <c r="AB9" s="95">
        <v>67440.7</v>
      </c>
      <c r="AC9" s="93">
        <v>9711.7</v>
      </c>
      <c r="AD9" s="94">
        <f aca="true" t="shared" si="3" ref="AD9:AD25">AB9+AC9</f>
        <v>77152.4</v>
      </c>
      <c r="AE9" s="197">
        <v>48415.7</v>
      </c>
      <c r="AF9" s="198">
        <v>6437.3</v>
      </c>
      <c r="AG9" s="199">
        <f aca="true" t="shared" si="4" ref="AG9:AG38">AE9+AF9</f>
        <v>54853</v>
      </c>
      <c r="AH9" s="95">
        <f>(AE9/AB9)*100</f>
        <v>71.79003183537537</v>
      </c>
      <c r="AI9" s="93">
        <f>(AF9/AC9)*100</f>
        <v>66.28396676174098</v>
      </c>
      <c r="AJ9" s="93">
        <f>AG9/AD9*100</f>
        <v>71.0969457852251</v>
      </c>
      <c r="AK9" s="159">
        <f aca="true" t="shared" si="5" ref="AK9:AK25">SUM(AB9-H9)</f>
        <v>39517.901</v>
      </c>
      <c r="AL9" s="146">
        <f>AE9/I9*100</f>
        <v>119.1703608164953</v>
      </c>
      <c r="AM9" s="144">
        <f>AF9/J9*100</f>
        <v>768.3576032465983</v>
      </c>
      <c r="AN9" s="144">
        <f>AF9/T9*100</f>
        <v>382.5805301319387</v>
      </c>
      <c r="AO9" s="144">
        <f>AH9/L9*100</f>
        <v>76.78324634520399</v>
      </c>
      <c r="AP9" s="145">
        <f>AG9/AA9*100</f>
        <v>129.64578030200968</v>
      </c>
    </row>
    <row r="10" spans="1:42" s="3" customFormat="1" ht="24.75" customHeight="1">
      <c r="A10" s="61" t="s">
        <v>6</v>
      </c>
      <c r="B10" s="62" t="s">
        <v>7</v>
      </c>
      <c r="C10" s="49" t="e">
        <f t="shared" si="0"/>
        <v>#REF!</v>
      </c>
      <c r="D10" s="19" t="e">
        <f>SUM(#REF!+#REF!+#REF!+#REF!+#REF!+#REF!+#REF!+#REF!+#REF!+#REF!+#REF!+#REF!+#REF!)</f>
        <v>#REF!</v>
      </c>
      <c r="E10" s="15" t="e">
        <f>SUM(#REF!+#REF!+#REF!+#REF!+#REF!+#REF!+#REF!+#REF!+#REF!+#REF!+#REF!+#REF!+#REF!)</f>
        <v>#REF!</v>
      </c>
      <c r="F10" s="15" t="e">
        <f>SUM(#REF!+#REF!+#REF!+#REF!+#REF!+#REF!+#REF!+#REF!+#REF!+#REF!+#REF!+#REF!+#REF!)</f>
        <v>#REF!</v>
      </c>
      <c r="G10" s="36" t="e">
        <f>SUM(#REF!+#REF!+#REF!+#REF!+#REF!+#REF!+#REF!+#REF!+#REF!+#REF!+#REF!+#REF!+#REF!)</f>
        <v>#REF!</v>
      </c>
      <c r="H10" s="43">
        <v>197276.10109</v>
      </c>
      <c r="I10" s="44">
        <v>234220.2</v>
      </c>
      <c r="J10" s="81">
        <v>19968.4</v>
      </c>
      <c r="K10" s="44">
        <v>73004.392</v>
      </c>
      <c r="L10" s="81">
        <v>7347.187</v>
      </c>
      <c r="M10" s="44">
        <v>73004.392</v>
      </c>
      <c r="N10" s="81">
        <v>7347.187</v>
      </c>
      <c r="O10" s="44">
        <v>73004.392</v>
      </c>
      <c r="P10" s="81">
        <v>7347.187</v>
      </c>
      <c r="Q10" s="44">
        <v>73004.392</v>
      </c>
      <c r="R10" s="81">
        <v>7347.187</v>
      </c>
      <c r="S10" s="44">
        <v>73004.392</v>
      </c>
      <c r="T10" s="81">
        <v>35194.5</v>
      </c>
      <c r="U10" s="81" t="e">
        <f>SUM(#REF!+#REF!+#REF!+#REF!+#REF!+#REF!+#REF!+#REF!+#REF!+#REF!+#REF!+#REF!+#REF!)</f>
        <v>#REF!</v>
      </c>
      <c r="V10" s="81" t="e">
        <f>SUM(#REF!+#REF!+#REF!+#REF!+#REF!+#REF!+#REF!+#REF!+#REF!+#REF!+#REF!+#REF!+#REF!)</f>
        <v>#REF!</v>
      </c>
      <c r="W10" s="81" t="e">
        <f>SUM(#REF!+#REF!+#REF!+#REF!+#REF!+#REF!+#REF!+#REF!+#REF!+#REF!+#REF!+#REF!+#REF!)</f>
        <v>#REF!</v>
      </c>
      <c r="X10" s="81" t="e">
        <f>SUM(#REF!+#REF!+#REF!+#REF!+#REF!+#REF!+#REF!+#REF!+#REF!+#REF!+#REF!+#REF!+#REF!)</f>
        <v>#REF!</v>
      </c>
      <c r="Y10" s="81">
        <f t="shared" si="1"/>
        <v>48.20874338628832</v>
      </c>
      <c r="Z10" s="81" t="e">
        <f>SUM(H10+#REF!)</f>
        <v>#REF!</v>
      </c>
      <c r="AA10" s="199">
        <f t="shared" si="2"/>
        <v>269414.7</v>
      </c>
      <c r="AB10" s="43">
        <v>428432.7</v>
      </c>
      <c r="AC10" s="81">
        <v>59556</v>
      </c>
      <c r="AD10" s="94">
        <f t="shared" si="3"/>
        <v>487988.7</v>
      </c>
      <c r="AE10" s="44">
        <v>297864.3</v>
      </c>
      <c r="AF10" s="81">
        <v>40403.2</v>
      </c>
      <c r="AG10" s="199">
        <f t="shared" si="4"/>
        <v>338267.5</v>
      </c>
      <c r="AH10" s="95">
        <f aca="true" t="shared" si="6" ref="AH10:AH25">AE10/AB10*100</f>
        <v>69.52417497543955</v>
      </c>
      <c r="AI10" s="93">
        <f aca="true" t="shared" si="7" ref="AI10:AI40">(AF10/AC10)*100</f>
        <v>67.84068775606151</v>
      </c>
      <c r="AJ10" s="93">
        <f aca="true" t="shared" si="8" ref="AJ10:AJ25">AG10/AD10*100</f>
        <v>69.31871578173838</v>
      </c>
      <c r="AK10" s="159">
        <f t="shared" si="5"/>
        <v>231156.59891</v>
      </c>
      <c r="AL10" s="43">
        <f aca="true" t="shared" si="9" ref="AL10:AL25">AE10/I10*100</f>
        <v>127.17276306655019</v>
      </c>
      <c r="AM10" s="79">
        <f aca="true" t="shared" si="10" ref="AM10:AM25">AF10/J10*100</f>
        <v>202.33569039081746</v>
      </c>
      <c r="AN10" s="79">
        <f aca="true" t="shared" si="11" ref="AN10:AN37">AF10/T10*100</f>
        <v>114.7997556436375</v>
      </c>
      <c r="AO10" s="79">
        <f aca="true" t="shared" si="12" ref="AO10:AO25">AH10/L10*100</f>
        <v>0.9462692997393363</v>
      </c>
      <c r="AP10" s="80">
        <f aca="true" t="shared" si="13" ref="AP10:AP38">AG10/AA10*100</f>
        <v>125.55643771479433</v>
      </c>
    </row>
    <row r="11" spans="1:42" s="3" customFormat="1" ht="18.75">
      <c r="A11" s="61" t="s">
        <v>8</v>
      </c>
      <c r="B11" s="62" t="s">
        <v>9</v>
      </c>
      <c r="C11" s="48" t="e">
        <f t="shared" si="0"/>
        <v>#REF!</v>
      </c>
      <c r="D11" s="10" t="e">
        <f>SUM(#REF!)</f>
        <v>#REF!</v>
      </c>
      <c r="E11" s="10" t="e">
        <f>SUM(#REF!)</f>
        <v>#REF!</v>
      </c>
      <c r="F11" s="10" t="e">
        <f>SUM(#REF!)</f>
        <v>#REF!</v>
      </c>
      <c r="G11" s="34" t="e">
        <f>SUM(#REF!)</f>
        <v>#REF!</v>
      </c>
      <c r="H11" s="42">
        <v>128808.022</v>
      </c>
      <c r="I11" s="44">
        <v>140541.5</v>
      </c>
      <c r="J11" s="81">
        <v>10229</v>
      </c>
      <c r="K11" s="44">
        <v>37062.903</v>
      </c>
      <c r="L11" s="81">
        <v>2070.431</v>
      </c>
      <c r="M11" s="44">
        <v>37062.903</v>
      </c>
      <c r="N11" s="81">
        <v>2070.431</v>
      </c>
      <c r="O11" s="44">
        <v>37062.903</v>
      </c>
      <c r="P11" s="81">
        <v>2070.431</v>
      </c>
      <c r="Q11" s="44">
        <v>37062.903</v>
      </c>
      <c r="R11" s="81">
        <v>2070.431</v>
      </c>
      <c r="S11" s="44">
        <v>37062.903</v>
      </c>
      <c r="T11" s="81">
        <v>22686</v>
      </c>
      <c r="U11" s="81" t="e">
        <f>SUM(#REF!)</f>
        <v>#REF!</v>
      </c>
      <c r="V11" s="81" t="e">
        <f>SUM(#REF!)</f>
        <v>#REF!</v>
      </c>
      <c r="W11" s="81" t="e">
        <f>SUM(#REF!)</f>
        <v>#REF!</v>
      </c>
      <c r="X11" s="81" t="e">
        <f>SUM(#REF!)</f>
        <v>#REF!</v>
      </c>
      <c r="Y11" s="81">
        <f t="shared" si="1"/>
        <v>61.20945248136661</v>
      </c>
      <c r="Z11" s="81" t="e">
        <f>SUM(H11+#REF!)</f>
        <v>#REF!</v>
      </c>
      <c r="AA11" s="199">
        <f t="shared" si="2"/>
        <v>163227.5</v>
      </c>
      <c r="AB11" s="43">
        <v>225028.2</v>
      </c>
      <c r="AC11" s="81">
        <v>37265.1</v>
      </c>
      <c r="AD11" s="94">
        <f t="shared" si="3"/>
        <v>262293.3</v>
      </c>
      <c r="AE11" s="44">
        <v>157387</v>
      </c>
      <c r="AF11" s="81">
        <v>35991.3</v>
      </c>
      <c r="AG11" s="199">
        <f t="shared" si="4"/>
        <v>193378.3</v>
      </c>
      <c r="AH11" s="95">
        <f t="shared" si="6"/>
        <v>69.94101183762746</v>
      </c>
      <c r="AI11" s="93">
        <f t="shared" si="7"/>
        <v>96.58178832204933</v>
      </c>
      <c r="AJ11" s="93">
        <f t="shared" si="8"/>
        <v>73.72597775086135</v>
      </c>
      <c r="AK11" s="159">
        <f t="shared" si="5"/>
        <v>96220.17800000001</v>
      </c>
      <c r="AL11" s="43">
        <f t="shared" si="9"/>
        <v>111.98613932539499</v>
      </c>
      <c r="AM11" s="79">
        <f t="shared" si="10"/>
        <v>351.8555088473947</v>
      </c>
      <c r="AN11" s="79">
        <f t="shared" si="11"/>
        <v>158.64982808780746</v>
      </c>
      <c r="AO11" s="79">
        <f t="shared" si="12"/>
        <v>3.378089481737254</v>
      </c>
      <c r="AP11" s="80">
        <f t="shared" si="13"/>
        <v>118.47164233967928</v>
      </c>
    </row>
    <row r="12" spans="1:42" s="3" customFormat="1" ht="37.5">
      <c r="A12" s="61" t="s">
        <v>10</v>
      </c>
      <c r="B12" s="62" t="s">
        <v>11</v>
      </c>
      <c r="C12" s="51" t="e">
        <f t="shared" si="0"/>
        <v>#REF!</v>
      </c>
      <c r="D12" s="20" t="e">
        <f>SUM(#REF!+#REF!+#REF!+#REF!+#REF!+#REF!+#REF!+#REF!+#REF!+#REF!+#REF!+#REF!+#REF!+#REF!+#REF!+#REF!+#REF!+#REF!+#REF!+#REF!+#REF!+#REF!++#REF!+#REF!+#REF!+#REF!+#REF!+#REF!+#REF!+#REF!+#REF!+#REF!+#REF!+#REF!+#REF!+#REF!+#REF!+#REF!+#REF!+#REF!)</f>
        <v>#REF!</v>
      </c>
      <c r="E12" s="10" t="e">
        <f>SUM(#REF!+#REF!+#REF!+#REF!+#REF!+#REF!+#REF!+#REF!+#REF!+#REF!+#REF!+#REF!+#REF!+#REF!+#REF!+#REF!+#REF!+#REF!+#REF!+#REF!+#REF!+#REF!++#REF!+#REF!+#REF!+#REF!+#REF!+#REF!+#REF!+#REF!+#REF!+#REF!+#REF!+#REF!+#REF!+#REF!+#REF!+#REF!+#REF!+#REF!)</f>
        <v>#REF!</v>
      </c>
      <c r="F12" s="10" t="e">
        <f>SUM(#REF!+#REF!+#REF!+#REF!+#REF!+#REF!+#REF!+#REF!+#REF!+#REF!+#REF!+#REF!+#REF!+#REF!+#REF!+#REF!+#REF!+#REF!+#REF!+#REF!+#REF!+#REF!++#REF!+#REF!+#REF!+#REF!+#REF!+#REF!+#REF!+#REF!+#REF!+#REF!+#REF!+#REF!+#REF!+#REF!+#REF!+#REF!+#REF!+#REF!)</f>
        <v>#REF!</v>
      </c>
      <c r="G12" s="34" t="e">
        <f>SUM(#REF!+#REF!+#REF!+#REF!+#REF!+#REF!+#REF!+#REF!+#REF!+#REF!+#REF!+#REF!+#REF!+#REF!+#REF!+#REF!+#REF!+#REF!+#REF!+#REF!+#REF!+#REF!++#REF!+#REF!+#REF!+#REF!+#REF!+#REF!+#REF!+#REF!+#REF!+#REF!+#REF!+#REF!+#REF!+#REF!+#REF!+#REF!+#REF!+#REF!)</f>
        <v>#REF!</v>
      </c>
      <c r="H12" s="42">
        <v>143038.03754</v>
      </c>
      <c r="I12" s="44">
        <v>269907.4</v>
      </c>
      <c r="J12" s="81">
        <v>623.5</v>
      </c>
      <c r="K12" s="44">
        <v>80672.568</v>
      </c>
      <c r="L12" s="81">
        <v>53.439</v>
      </c>
      <c r="M12" s="44">
        <v>80672.568</v>
      </c>
      <c r="N12" s="81">
        <v>53.439</v>
      </c>
      <c r="O12" s="44">
        <v>80672.568</v>
      </c>
      <c r="P12" s="81">
        <v>53.439</v>
      </c>
      <c r="Q12" s="44">
        <v>80672.568</v>
      </c>
      <c r="R12" s="81">
        <v>53.439</v>
      </c>
      <c r="S12" s="44">
        <v>80672.568</v>
      </c>
      <c r="T12" s="81">
        <v>815.3</v>
      </c>
      <c r="U12" s="81" t="e">
        <f>SUM(#REF!+#REF!+#REF!+#REF!+#REF!+#REF!+#REF!+#REF!+#REF!+#REF!+#REF!+#REF!+#REF!+#REF!+#REF!+#REF!+#REF!+#REF!+#REF!+#REF!+#REF!+#REF!++#REF!+#REF!+#REF!+#REF!+#REF!+#REF!+#REF!+#REF!+#REF!+#REF!+#REF!+#REF!+#REF!+#REF!+#REF!+#REF!+#REF!+#REF!)</f>
        <v>#REF!</v>
      </c>
      <c r="V12" s="81" t="e">
        <f>SUM(#REF!+#REF!+#REF!+#REF!+#REF!+#REF!+#REF!+#REF!+#REF!+#REF!+#REF!+#REF!+#REF!+#REF!+#REF!+#REF!+#REF!+#REF!+#REF!+#REF!+#REF!+#REF!++#REF!+#REF!+#REF!+#REF!+#REF!+#REF!+#REF!+#REF!+#REF!+#REF!+#REF!+#REF!+#REF!+#REF!+#REF!+#REF!+#REF!+#REF!)</f>
        <v>#REF!</v>
      </c>
      <c r="W12" s="81" t="e">
        <f>SUM(#REF!+#REF!+#REF!+#REF!+#REF!+#REF!+#REF!+#REF!+#REF!+#REF!+#REF!+#REF!+#REF!+#REF!+#REF!+#REF!+#REF!+#REF!+#REF!+#REF!+#REF!+#REF!++#REF!+#REF!+#REF!+#REF!+#REF!+#REF!+#REF!+#REF!+#REF!+#REF!+#REF!+#REF!+#REF!+#REF!+#REF!+#REF!+#REF!+#REF!)</f>
        <v>#REF!</v>
      </c>
      <c r="X12" s="81" t="e">
        <f>SUM(#REF!+#REF!+#REF!+#REF!+#REF!+#REF!+#REF!+#REF!+#REF!+#REF!+#REF!+#REF!+#REF!+#REF!+#REF!+#REF!+#REF!+#REF!+#REF!+#REF!+#REF!+#REF!++#REF!+#REF!+#REF!+#REF!+#REF!+#REF!+#REF!+#REF!+#REF!+#REF!+#REF!+#REF!+#REF!+#REF!+#REF!+#REF!+#REF!+#REF!)</f>
        <v>#REF!</v>
      </c>
      <c r="Y12" s="81">
        <f t="shared" si="1"/>
        <v>1.010628544761337</v>
      </c>
      <c r="Z12" s="81" t="e">
        <f>SUM(H12+#REF!)</f>
        <v>#REF!</v>
      </c>
      <c r="AA12" s="199">
        <f t="shared" si="2"/>
        <v>270722.7</v>
      </c>
      <c r="AB12" s="43">
        <v>701492.8</v>
      </c>
      <c r="AC12" s="81">
        <v>717.8</v>
      </c>
      <c r="AD12" s="94">
        <f t="shared" si="3"/>
        <v>702210.6000000001</v>
      </c>
      <c r="AE12" s="44">
        <v>482372.2</v>
      </c>
      <c r="AF12" s="81">
        <v>1590.8</v>
      </c>
      <c r="AG12" s="199">
        <f t="shared" si="4"/>
        <v>483963</v>
      </c>
      <c r="AH12" s="95">
        <f t="shared" si="6"/>
        <v>68.76367084594453</v>
      </c>
      <c r="AI12" s="93">
        <f t="shared" si="7"/>
        <v>221.6216216216216</v>
      </c>
      <c r="AJ12" s="93">
        <f t="shared" si="8"/>
        <v>68.91992231390411</v>
      </c>
      <c r="AK12" s="159">
        <f t="shared" si="5"/>
        <v>558454.7624600001</v>
      </c>
      <c r="AL12" s="43">
        <f t="shared" si="9"/>
        <v>178.7176639099187</v>
      </c>
      <c r="AM12" s="79">
        <f t="shared" si="10"/>
        <v>255.14033680834004</v>
      </c>
      <c r="AN12" s="79">
        <f t="shared" si="11"/>
        <v>195.11836133938428</v>
      </c>
      <c r="AO12" s="79">
        <f t="shared" si="12"/>
        <v>128.67694164551082</v>
      </c>
      <c r="AP12" s="80">
        <f t="shared" si="13"/>
        <v>178.76705573636787</v>
      </c>
    </row>
    <row r="13" spans="1:42" s="3" customFormat="1" ht="51" customHeight="1">
      <c r="A13" s="61" t="s">
        <v>12</v>
      </c>
      <c r="B13" s="62" t="s">
        <v>13</v>
      </c>
      <c r="C13" s="48" t="e">
        <f t="shared" si="0"/>
        <v>#REF!</v>
      </c>
      <c r="D13" s="10" t="e">
        <f>SUM(#REF!+#REF!+#REF!+#REF!+#REF!+#REF!)</f>
        <v>#REF!</v>
      </c>
      <c r="E13" s="15" t="e">
        <f>SUM(#REF!+#REF!+#REF!+#REF!+#REF!+#REF!)</f>
        <v>#REF!</v>
      </c>
      <c r="F13" s="20" t="e">
        <f>SUM(#REF!+#REF!+#REF!+#REF!+#REF!+#REF!)</f>
        <v>#REF!</v>
      </c>
      <c r="G13" s="34" t="e">
        <f>SUM(#REF!+#REF!+#REF!+#REF!+#REF!+#REF!)</f>
        <v>#REF!</v>
      </c>
      <c r="H13" s="42">
        <v>42921.254</v>
      </c>
      <c r="I13" s="44">
        <v>51918.7</v>
      </c>
      <c r="J13" s="81">
        <v>20311.8</v>
      </c>
      <c r="K13" s="44">
        <v>4715.836</v>
      </c>
      <c r="L13" s="81">
        <v>17779.649</v>
      </c>
      <c r="M13" s="44">
        <v>4715.836</v>
      </c>
      <c r="N13" s="81">
        <v>17779.649</v>
      </c>
      <c r="O13" s="44">
        <v>4715.836</v>
      </c>
      <c r="P13" s="81">
        <v>17779.649</v>
      </c>
      <c r="Q13" s="44">
        <v>4715.836</v>
      </c>
      <c r="R13" s="81">
        <v>17779.649</v>
      </c>
      <c r="S13" s="44">
        <v>4715.836</v>
      </c>
      <c r="T13" s="81">
        <v>49830.4</v>
      </c>
      <c r="U13" s="81" t="e">
        <f>SUM(#REF!+#REF!+#REF!+#REF!+#REF!+#REF!)</f>
        <v>#REF!</v>
      </c>
      <c r="V13" s="81" t="e">
        <f>SUM(#REF!+#REF!+#REF!+#REF!+#REF!+#REF!)</f>
        <v>#REF!</v>
      </c>
      <c r="W13" s="81" t="e">
        <f>SUM(#REF!+#REF!+#REF!+#REF!+#REF!+#REF!)</f>
        <v>#REF!</v>
      </c>
      <c r="X13" s="81" t="e">
        <f>SUM(#REF!+#REF!+#REF!+#REF!+#REF!+#REF!)</f>
        <v>#REF!</v>
      </c>
      <c r="Y13" s="81">
        <f t="shared" si="1"/>
        <v>1056.6610034784924</v>
      </c>
      <c r="Z13" s="81" t="e">
        <f>SUM(H13+#REF!)</f>
        <v>#REF!</v>
      </c>
      <c r="AA13" s="199">
        <f t="shared" si="2"/>
        <v>101749.1</v>
      </c>
      <c r="AB13" s="43">
        <v>94743.4</v>
      </c>
      <c r="AC13" s="81">
        <v>166951.1</v>
      </c>
      <c r="AD13" s="94">
        <f t="shared" si="3"/>
        <v>261694.5</v>
      </c>
      <c r="AE13" s="44">
        <v>73937</v>
      </c>
      <c r="AF13" s="81">
        <v>74981.4</v>
      </c>
      <c r="AG13" s="199">
        <f t="shared" si="4"/>
        <v>148918.4</v>
      </c>
      <c r="AH13" s="95">
        <f>AE13/AB13*100</f>
        <v>78.03920906363928</v>
      </c>
      <c r="AI13" s="93">
        <f t="shared" si="7"/>
        <v>44.912192851679315</v>
      </c>
      <c r="AJ13" s="93">
        <f t="shared" si="8"/>
        <v>56.90543744709957</v>
      </c>
      <c r="AK13" s="159">
        <f t="shared" si="5"/>
        <v>51822.14599999999</v>
      </c>
      <c r="AL13" s="43">
        <f t="shared" si="9"/>
        <v>142.4091897524399</v>
      </c>
      <c r="AM13" s="79">
        <f t="shared" si="10"/>
        <v>369.1519215431424</v>
      </c>
      <c r="AN13" s="79">
        <f t="shared" si="11"/>
        <v>150.473205111739</v>
      </c>
      <c r="AO13" s="79">
        <f t="shared" si="12"/>
        <v>0.4389243514517034</v>
      </c>
      <c r="AP13" s="80">
        <f t="shared" si="13"/>
        <v>146.35844444815726</v>
      </c>
    </row>
    <row r="14" spans="1:42" s="3" customFormat="1" ht="18.75" customHeight="1">
      <c r="A14" s="61" t="s">
        <v>62</v>
      </c>
      <c r="B14" s="62" t="s">
        <v>63</v>
      </c>
      <c r="C14" s="48" t="e">
        <f t="shared" si="0"/>
        <v>#REF!</v>
      </c>
      <c r="D14" s="10" t="e">
        <f>SUM(#REF!)</f>
        <v>#REF!</v>
      </c>
      <c r="E14" s="15" t="e">
        <f>SUM(#REF!)</f>
        <v>#REF!</v>
      </c>
      <c r="F14" s="15" t="e">
        <f>SUM(#REF!)</f>
        <v>#REF!</v>
      </c>
      <c r="G14" s="36" t="e">
        <f>SUM(#REF!)</f>
        <v>#REF!</v>
      </c>
      <c r="H14" s="43">
        <v>387</v>
      </c>
      <c r="I14" s="44">
        <v>21061.5</v>
      </c>
      <c r="J14" s="81">
        <v>876.6</v>
      </c>
      <c r="K14" s="44">
        <v>5774.648</v>
      </c>
      <c r="L14" s="81">
        <v>305.129</v>
      </c>
      <c r="M14" s="44">
        <v>5774.648</v>
      </c>
      <c r="N14" s="81">
        <v>305.129</v>
      </c>
      <c r="O14" s="44">
        <v>5774.648</v>
      </c>
      <c r="P14" s="81">
        <v>305.129</v>
      </c>
      <c r="Q14" s="44">
        <v>5774.648</v>
      </c>
      <c r="R14" s="81">
        <v>305.129</v>
      </c>
      <c r="S14" s="44">
        <v>5774.648</v>
      </c>
      <c r="T14" s="81">
        <v>1587.6</v>
      </c>
      <c r="U14" s="81" t="e">
        <f>SUM(#REF!)</f>
        <v>#REF!</v>
      </c>
      <c r="V14" s="81" t="e">
        <f>SUM(#REF!)</f>
        <v>#REF!</v>
      </c>
      <c r="W14" s="81" t="e">
        <f>SUM(#REF!)</f>
        <v>#REF!</v>
      </c>
      <c r="X14" s="81" t="e">
        <f>SUM(#REF!)</f>
        <v>#REF!</v>
      </c>
      <c r="Y14" s="81">
        <f t="shared" si="1"/>
        <v>27.492584829412976</v>
      </c>
      <c r="Z14" s="81" t="e">
        <f>SUM(H14+#REF!)</f>
        <v>#REF!</v>
      </c>
      <c r="AA14" s="199">
        <f t="shared" si="2"/>
        <v>22649.1</v>
      </c>
      <c r="AB14" s="43">
        <v>31100.7</v>
      </c>
      <c r="AC14" s="81">
        <v>2586.7</v>
      </c>
      <c r="AD14" s="94">
        <f t="shared" si="3"/>
        <v>33687.4</v>
      </c>
      <c r="AE14" s="44">
        <v>22902.8</v>
      </c>
      <c r="AF14" s="81">
        <v>1876</v>
      </c>
      <c r="AG14" s="199">
        <f t="shared" si="4"/>
        <v>24778.8</v>
      </c>
      <c r="AH14" s="95">
        <f t="shared" si="6"/>
        <v>73.64078622024584</v>
      </c>
      <c r="AI14" s="93">
        <f t="shared" si="7"/>
        <v>72.52483859744075</v>
      </c>
      <c r="AJ14" s="93">
        <f t="shared" si="8"/>
        <v>73.55509775168163</v>
      </c>
      <c r="AK14" s="159">
        <f t="shared" si="5"/>
        <v>30713.7</v>
      </c>
      <c r="AL14" s="43">
        <f t="shared" si="9"/>
        <v>108.74249222515016</v>
      </c>
      <c r="AM14" s="79">
        <f t="shared" si="10"/>
        <v>214.0086698608259</v>
      </c>
      <c r="AN14" s="79">
        <f t="shared" si="11"/>
        <v>118.16578483245151</v>
      </c>
      <c r="AO14" s="79">
        <f t="shared" si="12"/>
        <v>24.13431244498092</v>
      </c>
      <c r="AP14" s="80">
        <f t="shared" si="13"/>
        <v>109.40302263666106</v>
      </c>
    </row>
    <row r="15" spans="1:42" s="3" customFormat="1" ht="18.75" customHeight="1">
      <c r="A15" s="61" t="s">
        <v>66</v>
      </c>
      <c r="B15" s="62" t="s">
        <v>68</v>
      </c>
      <c r="C15" s="48"/>
      <c r="D15" s="10"/>
      <c r="E15" s="15"/>
      <c r="F15" s="15"/>
      <c r="G15" s="36"/>
      <c r="H15" s="43"/>
      <c r="I15" s="44">
        <v>204.2</v>
      </c>
      <c r="J15" s="81"/>
      <c r="K15" s="44"/>
      <c r="L15" s="81"/>
      <c r="M15" s="44"/>
      <c r="N15" s="81"/>
      <c r="O15" s="44"/>
      <c r="P15" s="81"/>
      <c r="Q15" s="44"/>
      <c r="R15" s="81"/>
      <c r="S15" s="44"/>
      <c r="T15" s="81"/>
      <c r="U15" s="81"/>
      <c r="V15" s="81"/>
      <c r="W15" s="81"/>
      <c r="X15" s="81"/>
      <c r="Y15" s="81"/>
      <c r="Z15" s="81"/>
      <c r="AA15" s="199">
        <f t="shared" si="2"/>
        <v>204.2</v>
      </c>
      <c r="AB15" s="43">
        <v>101.5</v>
      </c>
      <c r="AC15" s="81"/>
      <c r="AD15" s="94">
        <f t="shared" si="3"/>
        <v>101.5</v>
      </c>
      <c r="AE15" s="44">
        <v>44.7</v>
      </c>
      <c r="AF15" s="81"/>
      <c r="AG15" s="199">
        <f t="shared" si="4"/>
        <v>44.7</v>
      </c>
      <c r="AH15" s="95">
        <f t="shared" si="6"/>
        <v>44.039408866995075</v>
      </c>
      <c r="AI15" s="93"/>
      <c r="AJ15" s="93">
        <f t="shared" si="8"/>
        <v>44.039408866995075</v>
      </c>
      <c r="AK15" s="159"/>
      <c r="AL15" s="43">
        <f t="shared" si="9"/>
        <v>21.89030362389814</v>
      </c>
      <c r="AM15" s="79" t="e">
        <f t="shared" si="10"/>
        <v>#DIV/0!</v>
      </c>
      <c r="AN15" s="79"/>
      <c r="AO15" s="79" t="e">
        <f t="shared" si="12"/>
        <v>#DIV/0!</v>
      </c>
      <c r="AP15" s="80">
        <f t="shared" si="13"/>
        <v>21.89030362389814</v>
      </c>
    </row>
    <row r="16" spans="1:42" s="3" customFormat="1" ht="30" customHeight="1">
      <c r="A16" s="61" t="s">
        <v>14</v>
      </c>
      <c r="B16" s="62" t="s">
        <v>15</v>
      </c>
      <c r="C16" s="41" t="e">
        <f t="shared" si="0"/>
        <v>#REF!</v>
      </c>
      <c r="D16" s="10" t="e">
        <f>SUM(#REF!)</f>
        <v>#REF!</v>
      </c>
      <c r="E16" s="10" t="e">
        <f>SUM(#REF!)</f>
        <v>#REF!</v>
      </c>
      <c r="F16" s="10" t="e">
        <f>SUM(#REF!)</f>
        <v>#REF!</v>
      </c>
      <c r="G16" s="34" t="e">
        <f>SUM(#REF!)</f>
        <v>#REF!</v>
      </c>
      <c r="H16" s="42">
        <v>6079.284</v>
      </c>
      <c r="I16" s="44">
        <v>10533.3</v>
      </c>
      <c r="J16" s="81">
        <v>658</v>
      </c>
      <c r="K16" s="44">
        <v>2107.57</v>
      </c>
      <c r="L16" s="81">
        <v>102.458</v>
      </c>
      <c r="M16" s="44">
        <v>2107.57</v>
      </c>
      <c r="N16" s="81">
        <v>102.458</v>
      </c>
      <c r="O16" s="44">
        <v>2107.57</v>
      </c>
      <c r="P16" s="81">
        <v>102.458</v>
      </c>
      <c r="Q16" s="44">
        <v>2107.57</v>
      </c>
      <c r="R16" s="81">
        <v>102.458</v>
      </c>
      <c r="S16" s="44">
        <v>2107.57</v>
      </c>
      <c r="T16" s="81">
        <v>1070.9</v>
      </c>
      <c r="U16" s="81" t="e">
        <f>SUM(#REF!)</f>
        <v>#REF!</v>
      </c>
      <c r="V16" s="81" t="e">
        <f>SUM(#REF!)</f>
        <v>#REF!</v>
      </c>
      <c r="W16" s="81" t="e">
        <f>SUM(#REF!)</f>
        <v>#REF!</v>
      </c>
      <c r="X16" s="81" t="e">
        <f>SUM(#REF!)</f>
        <v>#REF!</v>
      </c>
      <c r="Y16" s="81">
        <f t="shared" si="1"/>
        <v>50.812072671370345</v>
      </c>
      <c r="Z16" s="81" t="e">
        <f>SUM(H16+#REF!)</f>
        <v>#REF!</v>
      </c>
      <c r="AA16" s="199">
        <f t="shared" si="2"/>
        <v>11604.199999999999</v>
      </c>
      <c r="AB16" s="43">
        <v>17652</v>
      </c>
      <c r="AC16" s="81">
        <v>1037.7</v>
      </c>
      <c r="AD16" s="94">
        <f t="shared" si="3"/>
        <v>18689.7</v>
      </c>
      <c r="AE16" s="44">
        <v>12177.9</v>
      </c>
      <c r="AF16" s="81">
        <v>879.8</v>
      </c>
      <c r="AG16" s="199">
        <f t="shared" si="4"/>
        <v>13057.699999999999</v>
      </c>
      <c r="AH16" s="95">
        <f t="shared" si="6"/>
        <v>68.9887831407206</v>
      </c>
      <c r="AI16" s="93">
        <f t="shared" si="7"/>
        <v>84.78365616266743</v>
      </c>
      <c r="AJ16" s="93">
        <f t="shared" si="8"/>
        <v>69.86575493453613</v>
      </c>
      <c r="AK16" s="159">
        <f t="shared" si="5"/>
        <v>11572.716</v>
      </c>
      <c r="AL16" s="43">
        <f t="shared" si="9"/>
        <v>115.61334054854603</v>
      </c>
      <c r="AM16" s="79">
        <f t="shared" si="10"/>
        <v>133.70820668693008</v>
      </c>
      <c r="AN16" s="79">
        <f t="shared" si="11"/>
        <v>82.15519656363806</v>
      </c>
      <c r="AO16" s="79">
        <f t="shared" si="12"/>
        <v>67.33372029584864</v>
      </c>
      <c r="AP16" s="80">
        <f t="shared" si="13"/>
        <v>112.52563726926456</v>
      </c>
    </row>
    <row r="17" spans="1:42" s="3" customFormat="1" ht="18.75" customHeight="1">
      <c r="A17" s="61" t="s">
        <v>16</v>
      </c>
      <c r="B17" s="62" t="s">
        <v>17</v>
      </c>
      <c r="C17" s="48" t="e">
        <f t="shared" si="0"/>
        <v>#REF!</v>
      </c>
      <c r="D17" s="10" t="e">
        <f>SUM(#REF!+#REF!+#REF!+#REF!)</f>
        <v>#REF!</v>
      </c>
      <c r="E17" s="15" t="e">
        <f>SUM(#REF!+#REF!+#REF!+#REF!)</f>
        <v>#REF!</v>
      </c>
      <c r="F17" s="15" t="e">
        <f>SUM(#REF!+#REF!+#REF!+#REF!)</f>
        <v>#REF!</v>
      </c>
      <c r="G17" s="36" t="e">
        <f>SUM(#REF!+#REF!+#REF!+#REF!)</f>
        <v>#REF!</v>
      </c>
      <c r="H17" s="43">
        <v>565</v>
      </c>
      <c r="I17" s="44"/>
      <c r="J17" s="81">
        <v>20545.7</v>
      </c>
      <c r="K17" s="44"/>
      <c r="L17" s="81">
        <v>33.781</v>
      </c>
      <c r="M17" s="44"/>
      <c r="N17" s="81">
        <v>33.781</v>
      </c>
      <c r="O17" s="44"/>
      <c r="P17" s="81">
        <v>33.781</v>
      </c>
      <c r="Q17" s="44"/>
      <c r="R17" s="81">
        <v>33.781</v>
      </c>
      <c r="S17" s="44"/>
      <c r="T17" s="81">
        <v>43314</v>
      </c>
      <c r="U17" s="81" t="e">
        <f>SUM(#REF!+#REF!+#REF!+#REF!)</f>
        <v>#REF!</v>
      </c>
      <c r="V17" s="81" t="e">
        <f>SUM(#REF!+#REF!+#REF!+#REF!)</f>
        <v>#REF!</v>
      </c>
      <c r="W17" s="81" t="e">
        <f>SUM(#REF!+#REF!+#REF!+#REF!)</f>
        <v>#REF!</v>
      </c>
      <c r="X17" s="81" t="e">
        <f>SUM(#REF!+#REF!+#REF!+#REF!)</f>
        <v>#REF!</v>
      </c>
      <c r="Y17" s="81" t="e">
        <f t="shared" si="1"/>
        <v>#DIV/0!</v>
      </c>
      <c r="Z17" s="81" t="e">
        <f>SUM(H17+#REF!)</f>
        <v>#REF!</v>
      </c>
      <c r="AA17" s="199">
        <f t="shared" si="2"/>
        <v>43314</v>
      </c>
      <c r="AB17" s="43">
        <v>764</v>
      </c>
      <c r="AC17" s="81">
        <v>146203.1</v>
      </c>
      <c r="AD17" s="94">
        <f t="shared" si="3"/>
        <v>146967.1</v>
      </c>
      <c r="AE17" s="44">
        <v>99</v>
      </c>
      <c r="AF17" s="81">
        <v>59820.2</v>
      </c>
      <c r="AG17" s="199">
        <f t="shared" si="4"/>
        <v>59919.2</v>
      </c>
      <c r="AH17" s="95">
        <f t="shared" si="6"/>
        <v>12.958115183246074</v>
      </c>
      <c r="AI17" s="93">
        <f t="shared" si="7"/>
        <v>40.9158218943374</v>
      </c>
      <c r="AJ17" s="93">
        <f t="shared" si="8"/>
        <v>40.77048536713318</v>
      </c>
      <c r="AK17" s="159">
        <f t="shared" si="5"/>
        <v>199</v>
      </c>
      <c r="AL17" s="43"/>
      <c r="AM17" s="79">
        <f t="shared" si="10"/>
        <v>291.15678706493327</v>
      </c>
      <c r="AN17" s="79">
        <f t="shared" si="11"/>
        <v>138.10823290391096</v>
      </c>
      <c r="AO17" s="79">
        <f t="shared" si="12"/>
        <v>38.35918173898367</v>
      </c>
      <c r="AP17" s="80">
        <f t="shared" si="13"/>
        <v>138.33679641686288</v>
      </c>
    </row>
    <row r="18" spans="1:42" s="3" customFormat="1" ht="56.25">
      <c r="A18" s="61" t="s">
        <v>33</v>
      </c>
      <c r="B18" s="62" t="s">
        <v>34</v>
      </c>
      <c r="C18" s="48" t="e">
        <f t="shared" si="0"/>
        <v>#REF!</v>
      </c>
      <c r="D18" s="10" t="e">
        <f>SUM(#REF!)</f>
        <v>#REF!</v>
      </c>
      <c r="E18" s="15" t="e">
        <f>SUM(#REF!)</f>
        <v>#REF!</v>
      </c>
      <c r="F18" s="15" t="e">
        <f>SUM(#REF!)</f>
        <v>#REF!</v>
      </c>
      <c r="G18" s="36" t="e">
        <f>SUM(#REF!)</f>
        <v>#REF!</v>
      </c>
      <c r="H18" s="43">
        <v>80</v>
      </c>
      <c r="I18" s="44">
        <v>8.5</v>
      </c>
      <c r="J18" s="81">
        <v>22.8</v>
      </c>
      <c r="K18" s="44">
        <v>10</v>
      </c>
      <c r="L18" s="81">
        <v>15</v>
      </c>
      <c r="M18" s="44">
        <v>10</v>
      </c>
      <c r="N18" s="81">
        <v>15</v>
      </c>
      <c r="O18" s="44">
        <v>10</v>
      </c>
      <c r="P18" s="81">
        <v>15</v>
      </c>
      <c r="Q18" s="44">
        <v>10</v>
      </c>
      <c r="R18" s="81">
        <v>15</v>
      </c>
      <c r="S18" s="44">
        <v>10</v>
      </c>
      <c r="T18" s="81">
        <v>22.8</v>
      </c>
      <c r="U18" s="81" t="e">
        <f>SUM(#REF!)</f>
        <v>#REF!</v>
      </c>
      <c r="V18" s="81" t="e">
        <f>SUM(#REF!)</f>
        <v>#REF!</v>
      </c>
      <c r="W18" s="81" t="e">
        <f>SUM(#REF!)</f>
        <v>#REF!</v>
      </c>
      <c r="X18" s="81" t="e">
        <f>SUM(#REF!)</f>
        <v>#REF!</v>
      </c>
      <c r="Y18" s="81">
        <f t="shared" si="1"/>
        <v>228.00000000000003</v>
      </c>
      <c r="Z18" s="81" t="e">
        <f>SUM(H18+#REF!)</f>
        <v>#REF!</v>
      </c>
      <c r="AA18" s="199">
        <f t="shared" si="2"/>
        <v>31.3</v>
      </c>
      <c r="AB18" s="43">
        <v>1736.4</v>
      </c>
      <c r="AC18" s="81">
        <v>148</v>
      </c>
      <c r="AD18" s="94">
        <f t="shared" si="3"/>
        <v>1884.4</v>
      </c>
      <c r="AE18" s="44">
        <v>77.1</v>
      </c>
      <c r="AF18" s="81">
        <v>7</v>
      </c>
      <c r="AG18" s="199">
        <f t="shared" si="4"/>
        <v>84.1</v>
      </c>
      <c r="AH18" s="95">
        <f t="shared" si="6"/>
        <v>4.440221147201105</v>
      </c>
      <c r="AI18" s="93">
        <f t="shared" si="7"/>
        <v>4.72972972972973</v>
      </c>
      <c r="AJ18" s="93">
        <f t="shared" si="8"/>
        <v>4.462959032052642</v>
      </c>
      <c r="AK18" s="159">
        <f t="shared" si="5"/>
        <v>1656.4</v>
      </c>
      <c r="AL18" s="43">
        <f t="shared" si="9"/>
        <v>907.0588235294117</v>
      </c>
      <c r="AM18" s="79">
        <f t="shared" si="10"/>
        <v>30.701754385964914</v>
      </c>
      <c r="AN18" s="79">
        <f t="shared" si="11"/>
        <v>30.701754385964914</v>
      </c>
      <c r="AO18" s="79">
        <f t="shared" si="12"/>
        <v>29.601474314674032</v>
      </c>
      <c r="AP18" s="80">
        <f t="shared" si="13"/>
        <v>268.69009584664536</v>
      </c>
    </row>
    <row r="19" spans="1:42" s="2" customFormat="1" ht="56.25">
      <c r="A19" s="61" t="s">
        <v>18</v>
      </c>
      <c r="B19" s="62" t="s">
        <v>24</v>
      </c>
      <c r="C19" s="52" t="e">
        <f t="shared" si="0"/>
        <v>#REF!</v>
      </c>
      <c r="D19" s="21" t="e">
        <f>SUM(#REF!+#REF!+#REF!+#REF!+#REF!+#REF!)</f>
        <v>#REF!</v>
      </c>
      <c r="E19" s="21" t="e">
        <f>SUM(#REF!+#REF!+#REF!+#REF!+#REF!+#REF!)</f>
        <v>#REF!</v>
      </c>
      <c r="F19" s="21" t="e">
        <f>SUM(#REF!+#REF!+#REF!+#REF!+#REF!+#REF!)</f>
        <v>#REF!</v>
      </c>
      <c r="G19" s="39" t="e">
        <f>SUM(#REF!+#REF!+#REF!+#REF!+#REF!+#REF!)</f>
        <v>#REF!</v>
      </c>
      <c r="H19" s="44">
        <v>17587.6</v>
      </c>
      <c r="I19" s="44">
        <v>16213.6</v>
      </c>
      <c r="J19" s="81">
        <v>2230.2</v>
      </c>
      <c r="K19" s="44">
        <v>4555.977</v>
      </c>
      <c r="L19" s="81">
        <v>19.974</v>
      </c>
      <c r="M19" s="44">
        <v>4555.977</v>
      </c>
      <c r="N19" s="81">
        <v>19.974</v>
      </c>
      <c r="O19" s="44">
        <v>4555.977</v>
      </c>
      <c r="P19" s="81">
        <v>19.974</v>
      </c>
      <c r="Q19" s="44">
        <v>4555.977</v>
      </c>
      <c r="R19" s="81">
        <v>19.974</v>
      </c>
      <c r="S19" s="44">
        <v>4555.977</v>
      </c>
      <c r="T19" s="81">
        <v>2671.2</v>
      </c>
      <c r="U19" s="81" t="e">
        <f>SUM(#REF!+#REF!+#REF!+#REF!+#REF!+#REF!)</f>
        <v>#REF!</v>
      </c>
      <c r="V19" s="81" t="e">
        <f>SUM(#REF!+#REF!+#REF!+#REF!+#REF!+#REF!)</f>
        <v>#REF!</v>
      </c>
      <c r="W19" s="81" t="e">
        <f>SUM(#REF!+#REF!+#REF!+#REF!+#REF!+#REF!)</f>
        <v>#REF!</v>
      </c>
      <c r="X19" s="81" t="e">
        <f>SUM(#REF!+#REF!+#REF!+#REF!+#REF!+#REF!)</f>
        <v>#REF!</v>
      </c>
      <c r="Y19" s="81">
        <f t="shared" si="1"/>
        <v>58.63067350866784</v>
      </c>
      <c r="Z19" s="81" t="e">
        <f>SUM(H19+#REF!)</f>
        <v>#REF!</v>
      </c>
      <c r="AA19" s="199">
        <f t="shared" si="2"/>
        <v>18884.8</v>
      </c>
      <c r="AB19" s="44">
        <v>32078.7</v>
      </c>
      <c r="AC19" s="81">
        <v>650</v>
      </c>
      <c r="AD19" s="94">
        <f t="shared" si="3"/>
        <v>32728.7</v>
      </c>
      <c r="AE19" s="44">
        <v>21797.4</v>
      </c>
      <c r="AF19" s="81">
        <v>194.9</v>
      </c>
      <c r="AG19" s="199">
        <f t="shared" si="4"/>
        <v>21992.300000000003</v>
      </c>
      <c r="AH19" s="95">
        <f t="shared" si="6"/>
        <v>67.94976105640191</v>
      </c>
      <c r="AI19" s="93">
        <f t="shared" si="7"/>
        <v>29.984615384615388</v>
      </c>
      <c r="AJ19" s="93">
        <f t="shared" si="8"/>
        <v>67.19576396251608</v>
      </c>
      <c r="AK19" s="159">
        <f t="shared" si="5"/>
        <v>14491.100000000002</v>
      </c>
      <c r="AL19" s="43">
        <f t="shared" si="9"/>
        <v>134.43898949030444</v>
      </c>
      <c r="AM19" s="79">
        <f t="shared" si="10"/>
        <v>8.739126535736705</v>
      </c>
      <c r="AN19" s="79">
        <f>AF19/T19*100</f>
        <v>7.296346211440552</v>
      </c>
      <c r="AO19" s="79">
        <f t="shared" si="12"/>
        <v>340.1910536517569</v>
      </c>
      <c r="AP19" s="80">
        <f t="shared" si="13"/>
        <v>116.45503261882575</v>
      </c>
    </row>
    <row r="20" spans="1:42" s="2" customFormat="1" ht="37.5">
      <c r="A20" s="61" t="s">
        <v>64</v>
      </c>
      <c r="B20" s="62" t="s">
        <v>65</v>
      </c>
      <c r="C20" s="52"/>
      <c r="D20" s="21"/>
      <c r="E20" s="21"/>
      <c r="F20" s="21"/>
      <c r="G20" s="39"/>
      <c r="H20" s="44"/>
      <c r="I20" s="44">
        <v>123.4</v>
      </c>
      <c r="J20" s="81">
        <v>107.3</v>
      </c>
      <c r="K20" s="44"/>
      <c r="L20" s="81"/>
      <c r="M20" s="44"/>
      <c r="N20" s="81"/>
      <c r="O20" s="44"/>
      <c r="P20" s="81"/>
      <c r="Q20" s="44"/>
      <c r="R20" s="81"/>
      <c r="S20" s="44"/>
      <c r="T20" s="81">
        <v>14979.5</v>
      </c>
      <c r="U20" s="81"/>
      <c r="V20" s="81"/>
      <c r="W20" s="81"/>
      <c r="X20" s="81"/>
      <c r="Y20" s="81" t="e">
        <f t="shared" si="1"/>
        <v>#DIV/0!</v>
      </c>
      <c r="Z20" s="81"/>
      <c r="AA20" s="199">
        <f t="shared" si="2"/>
        <v>15102.9</v>
      </c>
      <c r="AB20" s="44">
        <v>1952.3</v>
      </c>
      <c r="AC20" s="81">
        <v>89678.4</v>
      </c>
      <c r="AD20" s="94">
        <f t="shared" si="3"/>
        <v>91630.7</v>
      </c>
      <c r="AE20" s="44">
        <v>803.2</v>
      </c>
      <c r="AF20" s="81">
        <v>29261.2</v>
      </c>
      <c r="AG20" s="199">
        <f t="shared" si="4"/>
        <v>30064.4</v>
      </c>
      <c r="AH20" s="95">
        <f t="shared" si="6"/>
        <v>41.141218050504534</v>
      </c>
      <c r="AI20" s="93">
        <f t="shared" si="7"/>
        <v>32.62903887669718</v>
      </c>
      <c r="AJ20" s="93">
        <f t="shared" si="8"/>
        <v>32.81040088092747</v>
      </c>
      <c r="AK20" s="159">
        <f t="shared" si="5"/>
        <v>1952.3</v>
      </c>
      <c r="AL20" s="43">
        <f t="shared" si="9"/>
        <v>650.8914100486223</v>
      </c>
      <c r="AM20" s="79">
        <f t="shared" si="10"/>
        <v>27270.45666356011</v>
      </c>
      <c r="AN20" s="79">
        <f t="shared" si="11"/>
        <v>195.34163356587337</v>
      </c>
      <c r="AO20" s="79" t="e">
        <f t="shared" si="12"/>
        <v>#DIV/0!</v>
      </c>
      <c r="AP20" s="80">
        <f t="shared" si="13"/>
        <v>199.06375596739701</v>
      </c>
    </row>
    <row r="21" spans="1:42" s="2" customFormat="1" ht="56.25">
      <c r="A21" s="61" t="s">
        <v>67</v>
      </c>
      <c r="B21" s="62" t="s">
        <v>69</v>
      </c>
      <c r="C21" s="52"/>
      <c r="D21" s="21"/>
      <c r="E21" s="21"/>
      <c r="F21" s="21"/>
      <c r="G21" s="39"/>
      <c r="H21" s="44"/>
      <c r="I21" s="44">
        <v>371</v>
      </c>
      <c r="J21" s="81">
        <v>2</v>
      </c>
      <c r="K21" s="44"/>
      <c r="L21" s="81"/>
      <c r="M21" s="44"/>
      <c r="N21" s="81"/>
      <c r="O21" s="44"/>
      <c r="P21" s="81"/>
      <c r="Q21" s="44"/>
      <c r="R21" s="81"/>
      <c r="S21" s="44"/>
      <c r="T21" s="81">
        <v>219.4</v>
      </c>
      <c r="U21" s="81"/>
      <c r="V21" s="81"/>
      <c r="W21" s="81"/>
      <c r="X21" s="81"/>
      <c r="Y21" s="81" t="e">
        <f t="shared" si="1"/>
        <v>#DIV/0!</v>
      </c>
      <c r="Z21" s="81"/>
      <c r="AA21" s="199">
        <f t="shared" si="2"/>
        <v>590.4</v>
      </c>
      <c r="AB21" s="44">
        <v>158.8</v>
      </c>
      <c r="AC21" s="81"/>
      <c r="AD21" s="94">
        <f t="shared" si="3"/>
        <v>158.8</v>
      </c>
      <c r="AE21" s="44">
        <v>158.8</v>
      </c>
      <c r="AF21" s="81"/>
      <c r="AG21" s="199">
        <f t="shared" si="4"/>
        <v>158.8</v>
      </c>
      <c r="AH21" s="95">
        <f t="shared" si="6"/>
        <v>100</v>
      </c>
      <c r="AI21" s="93"/>
      <c r="AJ21" s="93">
        <f t="shared" si="8"/>
        <v>100</v>
      </c>
      <c r="AK21" s="159">
        <f t="shared" si="5"/>
        <v>158.8</v>
      </c>
      <c r="AL21" s="43">
        <f t="shared" si="9"/>
        <v>42.80323450134772</v>
      </c>
      <c r="AM21" s="79">
        <f t="shared" si="10"/>
        <v>0</v>
      </c>
      <c r="AN21" s="79">
        <f t="shared" si="11"/>
        <v>0</v>
      </c>
      <c r="AO21" s="79" t="e">
        <f t="shared" si="12"/>
        <v>#DIV/0!</v>
      </c>
      <c r="AP21" s="80">
        <f t="shared" si="13"/>
        <v>26.897018970189706</v>
      </c>
    </row>
    <row r="22" spans="1:42" s="2" customFormat="1" ht="75.75" customHeight="1">
      <c r="A22" s="61" t="s">
        <v>26</v>
      </c>
      <c r="B22" s="62" t="s">
        <v>28</v>
      </c>
      <c r="C22" s="52" t="e">
        <f>SUM(D22+G22)</f>
        <v>#REF!</v>
      </c>
      <c r="D22" s="21" t="e">
        <f>SUM(#REF!)</f>
        <v>#REF!</v>
      </c>
      <c r="E22" s="21" t="e">
        <f>SUM(#REF!)</f>
        <v>#REF!</v>
      </c>
      <c r="F22" s="21" t="e">
        <f>SUM(#REF!)</f>
        <v>#REF!</v>
      </c>
      <c r="G22" s="39" t="e">
        <f>SUM(#REF!)</f>
        <v>#REF!</v>
      </c>
      <c r="H22" s="45">
        <v>477.8</v>
      </c>
      <c r="I22" s="44">
        <v>720.6</v>
      </c>
      <c r="J22" s="81">
        <v>8.9</v>
      </c>
      <c r="K22" s="44">
        <v>143.009</v>
      </c>
      <c r="L22" s="81"/>
      <c r="M22" s="44">
        <v>143.009</v>
      </c>
      <c r="N22" s="81"/>
      <c r="O22" s="44">
        <v>143.009</v>
      </c>
      <c r="P22" s="81"/>
      <c r="Q22" s="44">
        <v>143.009</v>
      </c>
      <c r="R22" s="81"/>
      <c r="S22" s="44">
        <v>143.009</v>
      </c>
      <c r="T22" s="81">
        <v>57.2</v>
      </c>
      <c r="U22" s="81" t="e">
        <f>SUM(#REF!)</f>
        <v>#REF!</v>
      </c>
      <c r="V22" s="81" t="e">
        <f>SUM(#REF!)</f>
        <v>#REF!</v>
      </c>
      <c r="W22" s="81" t="e">
        <f>SUM(#REF!)</f>
        <v>#REF!</v>
      </c>
      <c r="X22" s="81" t="e">
        <f>SUM(#REF!)</f>
        <v>#REF!</v>
      </c>
      <c r="Y22" s="81">
        <f t="shared" si="1"/>
        <v>39.997482675915506</v>
      </c>
      <c r="Z22" s="81" t="e">
        <f>SUM(H22+#REF!)</f>
        <v>#REF!</v>
      </c>
      <c r="AA22" s="199">
        <f t="shared" si="2"/>
        <v>777.8000000000001</v>
      </c>
      <c r="AB22" s="44">
        <v>1072.5</v>
      </c>
      <c r="AC22" s="81">
        <v>348.6</v>
      </c>
      <c r="AD22" s="94">
        <f t="shared" si="3"/>
        <v>1421.1</v>
      </c>
      <c r="AE22" s="44">
        <v>758.2</v>
      </c>
      <c r="AF22" s="81">
        <v>11</v>
      </c>
      <c r="AG22" s="199">
        <f t="shared" si="4"/>
        <v>769.2</v>
      </c>
      <c r="AH22" s="95">
        <f t="shared" si="6"/>
        <v>70.6946386946387</v>
      </c>
      <c r="AI22" s="93">
        <f t="shared" si="7"/>
        <v>3.155479059093517</v>
      </c>
      <c r="AJ22" s="93">
        <f t="shared" si="8"/>
        <v>54.12708465273381</v>
      </c>
      <c r="AK22" s="159">
        <f t="shared" si="5"/>
        <v>594.7</v>
      </c>
      <c r="AL22" s="43">
        <f t="shared" si="9"/>
        <v>105.21787399389397</v>
      </c>
      <c r="AM22" s="79">
        <f t="shared" si="10"/>
        <v>123.59550561797752</v>
      </c>
      <c r="AN22" s="79">
        <f t="shared" si="11"/>
        <v>19.23076923076923</v>
      </c>
      <c r="AO22" s="79" t="e">
        <f t="shared" si="12"/>
        <v>#DIV/0!</v>
      </c>
      <c r="AP22" s="80">
        <f t="shared" si="13"/>
        <v>98.89431730521984</v>
      </c>
    </row>
    <row r="23" spans="1:42" s="2" customFormat="1" ht="75.75" customHeight="1">
      <c r="A23" s="61" t="s">
        <v>71</v>
      </c>
      <c r="B23" s="62" t="s">
        <v>72</v>
      </c>
      <c r="C23" s="52"/>
      <c r="D23" s="21"/>
      <c r="E23" s="21"/>
      <c r="F23" s="21"/>
      <c r="G23" s="39"/>
      <c r="H23" s="45"/>
      <c r="I23" s="44"/>
      <c r="J23" s="81">
        <v>1327.8</v>
      </c>
      <c r="K23" s="44"/>
      <c r="L23" s="81"/>
      <c r="M23" s="44"/>
      <c r="N23" s="81"/>
      <c r="O23" s="44"/>
      <c r="P23" s="81"/>
      <c r="Q23" s="44"/>
      <c r="R23" s="81"/>
      <c r="S23" s="44"/>
      <c r="T23" s="81"/>
      <c r="U23" s="81"/>
      <c r="V23" s="81"/>
      <c r="W23" s="81"/>
      <c r="X23" s="81"/>
      <c r="Y23" s="81"/>
      <c r="Z23" s="81"/>
      <c r="AA23" s="199"/>
      <c r="AB23" s="44">
        <v>130.9</v>
      </c>
      <c r="AC23" s="81"/>
      <c r="AD23" s="94">
        <f t="shared" si="3"/>
        <v>130.9</v>
      </c>
      <c r="AE23" s="44">
        <v>43</v>
      </c>
      <c r="AF23" s="81"/>
      <c r="AG23" s="199">
        <f t="shared" si="4"/>
        <v>43</v>
      </c>
      <c r="AH23" s="95">
        <f t="shared" si="6"/>
        <v>32.84950343773873</v>
      </c>
      <c r="AI23" s="93"/>
      <c r="AJ23" s="93">
        <f t="shared" si="8"/>
        <v>32.84950343773873</v>
      </c>
      <c r="AK23" s="159"/>
      <c r="AL23" s="43"/>
      <c r="AM23" s="79"/>
      <c r="AN23" s="79"/>
      <c r="AO23" s="79" t="e">
        <f t="shared" si="12"/>
        <v>#DIV/0!</v>
      </c>
      <c r="AP23" s="80"/>
    </row>
    <row r="24" spans="1:42" s="2" customFormat="1" ht="24" customHeight="1">
      <c r="A24" s="61" t="s">
        <v>19</v>
      </c>
      <c r="B24" s="62" t="s">
        <v>20</v>
      </c>
      <c r="C24" s="53" t="e">
        <f>SUM(D24+G24)</f>
        <v>#REF!</v>
      </c>
      <c r="D24" s="13" t="e">
        <f>SUM(#REF!)</f>
        <v>#REF!</v>
      </c>
      <c r="E24" s="13" t="e">
        <f>SUM(#REF!)</f>
        <v>#REF!</v>
      </c>
      <c r="F24" s="13" t="e">
        <f>SUM(#REF!)</f>
        <v>#REF!</v>
      </c>
      <c r="G24" s="40" t="e">
        <f>SUM(#REF!)</f>
        <v>#REF!</v>
      </c>
      <c r="H24" s="46"/>
      <c r="I24" s="109"/>
      <c r="J24" s="108">
        <v>14.2</v>
      </c>
      <c r="K24" s="44"/>
      <c r="L24" s="81">
        <v>13.16</v>
      </c>
      <c r="M24" s="44"/>
      <c r="N24" s="81">
        <v>13.16</v>
      </c>
      <c r="O24" s="44"/>
      <c r="P24" s="81">
        <v>13.16</v>
      </c>
      <c r="Q24" s="44"/>
      <c r="R24" s="81">
        <v>13.16</v>
      </c>
      <c r="S24" s="44"/>
      <c r="T24" s="81">
        <v>1624.6</v>
      </c>
      <c r="U24" s="81" t="e">
        <f>SUM(#REF!)</f>
        <v>#REF!</v>
      </c>
      <c r="V24" s="81" t="e">
        <f>SUM(#REF!)</f>
        <v>#REF!</v>
      </c>
      <c r="W24" s="81" t="e">
        <f>SUM(#REF!)</f>
        <v>#REF!</v>
      </c>
      <c r="X24" s="81" t="e">
        <f>SUM(#REF!)</f>
        <v>#REF!</v>
      </c>
      <c r="Y24" s="81" t="e">
        <f t="shared" si="1"/>
        <v>#DIV/0!</v>
      </c>
      <c r="Z24" s="81" t="e">
        <f>SUM(H24+#REF!)</f>
        <v>#REF!</v>
      </c>
      <c r="AA24" s="199">
        <f t="shared" si="2"/>
        <v>1624.6</v>
      </c>
      <c r="AB24" s="44">
        <v>0</v>
      </c>
      <c r="AC24" s="81">
        <v>9645.4</v>
      </c>
      <c r="AD24" s="94">
        <f t="shared" si="3"/>
        <v>9645.4</v>
      </c>
      <c r="AE24" s="44"/>
      <c r="AF24" s="81">
        <v>1227.8</v>
      </c>
      <c r="AG24" s="199">
        <f t="shared" si="4"/>
        <v>1227.8</v>
      </c>
      <c r="AH24" s="95"/>
      <c r="AI24" s="93">
        <f t="shared" si="7"/>
        <v>12.729383955045929</v>
      </c>
      <c r="AJ24" s="93">
        <f t="shared" si="8"/>
        <v>12.729383955045929</v>
      </c>
      <c r="AK24" s="159">
        <f t="shared" si="5"/>
        <v>0</v>
      </c>
      <c r="AL24" s="43"/>
      <c r="AM24" s="79">
        <f t="shared" si="10"/>
        <v>8646.478873239437</v>
      </c>
      <c r="AN24" s="79">
        <f t="shared" si="11"/>
        <v>75.57552628339283</v>
      </c>
      <c r="AO24" s="79">
        <f t="shared" si="12"/>
        <v>0</v>
      </c>
      <c r="AP24" s="80">
        <f t="shared" si="13"/>
        <v>75.57552628339283</v>
      </c>
    </row>
    <row r="25" spans="1:42" s="2" customFormat="1" ht="38.25" thickBot="1">
      <c r="A25" s="103" t="s">
        <v>21</v>
      </c>
      <c r="B25" s="104" t="s">
        <v>22</v>
      </c>
      <c r="C25" s="86" t="e">
        <f>SUM(#REF!+#REF!+#REF!+#REF!+#REF!)</f>
        <v>#REF!</v>
      </c>
      <c r="D25" s="105" t="e">
        <f>SUM(#REF!+#REF!+#REF!+#REF!+#REF!)</f>
        <v>#REF!</v>
      </c>
      <c r="E25" s="105" t="e">
        <f>SUM(#REF!+#REF!+#REF!+#REF!+#REF!)</f>
        <v>#REF!</v>
      </c>
      <c r="F25" s="105" t="e">
        <f>SUM(#REF!+#REF!+#REF!+#REF!+#REF!)</f>
        <v>#REF!</v>
      </c>
      <c r="G25" s="106" t="e">
        <f>SUM(#REF!+#REF!+#REF!+#REF!+#REF!)</f>
        <v>#REF!</v>
      </c>
      <c r="H25" s="107">
        <v>6655.3522</v>
      </c>
      <c r="I25" s="109">
        <v>2638.8</v>
      </c>
      <c r="J25" s="108"/>
      <c r="K25" s="109">
        <v>353.075</v>
      </c>
      <c r="L25" s="108"/>
      <c r="M25" s="109">
        <v>353.075</v>
      </c>
      <c r="N25" s="108"/>
      <c r="O25" s="109">
        <v>353.075</v>
      </c>
      <c r="P25" s="108"/>
      <c r="Q25" s="109">
        <v>353.075</v>
      </c>
      <c r="R25" s="108"/>
      <c r="S25" s="109">
        <v>353.075</v>
      </c>
      <c r="T25" s="108">
        <v>30.7</v>
      </c>
      <c r="U25" s="108" t="e">
        <f>SUM(#REF!+#REF!+#REF!+#REF!+#REF!)</f>
        <v>#REF!</v>
      </c>
      <c r="V25" s="108" t="e">
        <f>SUM(#REF!+#REF!+#REF!+#REF!+#REF!)</f>
        <v>#REF!</v>
      </c>
      <c r="W25" s="108" t="e">
        <f>SUM(#REF!+#REF!+#REF!+#REF!+#REF!)</f>
        <v>#REF!</v>
      </c>
      <c r="X25" s="108" t="e">
        <f>SUM(#REF!+#REF!+#REF!+#REF!+#REF!)</f>
        <v>#REF!</v>
      </c>
      <c r="Y25" s="108">
        <f t="shared" si="1"/>
        <v>8.695036465340225</v>
      </c>
      <c r="Z25" s="108" t="e">
        <f>SUM(H25+#REF!)</f>
        <v>#REF!</v>
      </c>
      <c r="AA25" s="199">
        <f t="shared" si="2"/>
        <v>2669.5</v>
      </c>
      <c r="AB25" s="109">
        <v>14429.7</v>
      </c>
      <c r="AC25" s="108">
        <v>150</v>
      </c>
      <c r="AD25" s="94">
        <f t="shared" si="3"/>
        <v>14579.7</v>
      </c>
      <c r="AE25" s="109">
        <v>2403.4</v>
      </c>
      <c r="AF25" s="108">
        <v>16</v>
      </c>
      <c r="AG25" s="199">
        <f t="shared" si="4"/>
        <v>2419.4</v>
      </c>
      <c r="AH25" s="95">
        <f t="shared" si="6"/>
        <v>16.655924932604282</v>
      </c>
      <c r="AI25" s="166">
        <f t="shared" si="7"/>
        <v>10.666666666666668</v>
      </c>
      <c r="AJ25" s="93">
        <f t="shared" si="8"/>
        <v>16.594305781326092</v>
      </c>
      <c r="AK25" s="159">
        <f t="shared" si="5"/>
        <v>7774.3478000000005</v>
      </c>
      <c r="AL25" s="174">
        <f t="shared" si="9"/>
        <v>91.079278459906</v>
      </c>
      <c r="AM25" s="84" t="e">
        <f t="shared" si="10"/>
        <v>#DIV/0!</v>
      </c>
      <c r="AN25" s="84">
        <f t="shared" si="11"/>
        <v>52.11726384364821</v>
      </c>
      <c r="AO25" s="84" t="e">
        <f t="shared" si="12"/>
        <v>#DIV/0!</v>
      </c>
      <c r="AP25" s="85">
        <f t="shared" si="13"/>
        <v>90.63120434538303</v>
      </c>
    </row>
    <row r="26" spans="1:42" s="7" customFormat="1" ht="19.5" thickBot="1">
      <c r="A26" s="110"/>
      <c r="B26" s="63" t="s">
        <v>1</v>
      </c>
      <c r="C26" s="111" t="e">
        <f>SUM(C9+C10+C11+C12+C13+#REF!+C14+C16+C17+C18+C19+#REF!+#REF!+C22+#REF!+C24+C25)</f>
        <v>#REF!</v>
      </c>
      <c r="D26" s="112" t="e">
        <f>SUM(D9+D10+D11+D12+D13+#REF!+D14+D16+D17+D18+D19+#REF!+#REF!+D22+#REF!+D24+D25)</f>
        <v>#REF!</v>
      </c>
      <c r="E26" s="113" t="e">
        <f>SUM(E9+E10+E11+E12+E13+#REF!+E14+E16+E17+E18+E19+#REF!+#REF!+E22+#REF!+E24+E25)</f>
        <v>#REF!</v>
      </c>
      <c r="F26" s="112" t="e">
        <f>SUM(F9+F10+F11+F12+F13+#REF!+F14+F16+F17+F18+F19+#REF!+#REF!+F22+#REF!+F24+F25)</f>
        <v>#REF!</v>
      </c>
      <c r="G26" s="114" t="e">
        <f>SUM(G9+G10+G11+G12+G13+#REF!+G14+G16+G17+G18+G19+#REF!+#REF!+G22+#REF!+G24+G25)</f>
        <v>#REF!</v>
      </c>
      <c r="H26" s="150" t="e">
        <f>SUM(H9+H10+H11+H12+H13+#REF!+H14+H16+H17+H18+H19+#REF!+H22+H24+H25)</f>
        <v>#REF!</v>
      </c>
      <c r="I26" s="156">
        <f>SUM(I9:I25)</f>
        <v>789090</v>
      </c>
      <c r="J26" s="156">
        <f aca="true" t="shared" si="14" ref="J26:T26">SUM(J9:J25)</f>
        <v>77764</v>
      </c>
      <c r="K26" s="156">
        <f t="shared" si="14"/>
        <v>219054.30700000003</v>
      </c>
      <c r="L26" s="156">
        <f t="shared" si="14"/>
        <v>27833.704999999998</v>
      </c>
      <c r="M26" s="156">
        <f t="shared" si="14"/>
        <v>219054.30700000003</v>
      </c>
      <c r="N26" s="156">
        <f t="shared" si="14"/>
        <v>27833.704999999998</v>
      </c>
      <c r="O26" s="156">
        <f t="shared" si="14"/>
        <v>219054.30700000003</v>
      </c>
      <c r="P26" s="156">
        <f t="shared" si="14"/>
        <v>27833.704999999998</v>
      </c>
      <c r="Q26" s="156">
        <f t="shared" si="14"/>
        <v>219054.30700000003</v>
      </c>
      <c r="R26" s="156">
        <f t="shared" si="14"/>
        <v>27833.704999999998</v>
      </c>
      <c r="S26" s="156">
        <f t="shared" si="14"/>
        <v>219054.30700000003</v>
      </c>
      <c r="T26" s="156">
        <f t="shared" si="14"/>
        <v>175786.7</v>
      </c>
      <c r="U26" s="156" t="e">
        <f aca="true" t="shared" si="15" ref="U26:AG26">SUM(U9:U25)</f>
        <v>#REF!</v>
      </c>
      <c r="V26" s="156" t="e">
        <f t="shared" si="15"/>
        <v>#REF!</v>
      </c>
      <c r="W26" s="156" t="e">
        <f t="shared" si="15"/>
        <v>#REF!</v>
      </c>
      <c r="X26" s="156" t="e">
        <f t="shared" si="15"/>
        <v>#REF!</v>
      </c>
      <c r="Y26" s="156" t="e">
        <f t="shared" si="15"/>
        <v>#DIV/0!</v>
      </c>
      <c r="Z26" s="156" t="e">
        <f t="shared" si="15"/>
        <v>#REF!</v>
      </c>
      <c r="AA26" s="156">
        <f t="shared" si="15"/>
        <v>964876.7000000001</v>
      </c>
      <c r="AB26" s="155">
        <f t="shared" si="15"/>
        <v>1618315.2999999998</v>
      </c>
      <c r="AC26" s="155">
        <f t="shared" si="15"/>
        <v>524649.6000000001</v>
      </c>
      <c r="AD26" s="155">
        <f t="shared" si="15"/>
        <v>2142964.9</v>
      </c>
      <c r="AE26" s="156">
        <f t="shared" si="15"/>
        <v>1121241.6999999997</v>
      </c>
      <c r="AF26" s="156">
        <f t="shared" si="15"/>
        <v>252697.9</v>
      </c>
      <c r="AG26" s="156">
        <f t="shared" si="15"/>
        <v>1373939.5999999999</v>
      </c>
      <c r="AH26" s="155">
        <f>AE26/AB26*100</f>
        <v>69.2845022227745</v>
      </c>
      <c r="AI26" s="157">
        <f t="shared" si="7"/>
        <v>48.16508008392648</v>
      </c>
      <c r="AJ26" s="155">
        <f>AG26/AD26*100</f>
        <v>64.11395725613612</v>
      </c>
      <c r="AK26" s="155" t="e">
        <f>AK9+AK10+AK11+AK12+AK13+AK14+#REF!+AK16+AK17+AK18+AK19+AK20+AK22+AK24+AK25</f>
        <v>#REF!</v>
      </c>
      <c r="AL26" s="160">
        <f>AE26/I26*100</f>
        <v>142.09300586751826</v>
      </c>
      <c r="AM26" s="160">
        <f aca="true" t="shared" si="16" ref="AM26:AM37">AF26/J26*100</f>
        <v>324.95486343295096</v>
      </c>
      <c r="AN26" s="93">
        <f t="shared" si="11"/>
        <v>143.75257058696704</v>
      </c>
      <c r="AO26" s="93">
        <f aca="true" t="shared" si="17" ref="AO26:AO37">AH26/L26*100</f>
        <v>0.24892303134913052</v>
      </c>
      <c r="AP26" s="94">
        <f t="shared" si="13"/>
        <v>142.39535476398174</v>
      </c>
    </row>
    <row r="27" spans="1:42" s="2" customFormat="1" ht="19.5" thickBot="1">
      <c r="A27" s="121"/>
      <c r="B27" s="65" t="s">
        <v>43</v>
      </c>
      <c r="C27" s="122">
        <f>SUM(C28+C30++C31+C33+C34+C35)</f>
        <v>5379097</v>
      </c>
      <c r="D27" s="123">
        <f>SUM(D28+D30++D31+D33+D34+D35)</f>
        <v>4513545</v>
      </c>
      <c r="E27" s="124">
        <f>SUM(E28+E30++E31+E33+E34+E35)</f>
        <v>0</v>
      </c>
      <c r="F27" s="124">
        <f>SUM(F28+F30++F31+F33+F34+F35)</f>
        <v>0</v>
      </c>
      <c r="G27" s="125">
        <f>SUM(G28+G30++G31+G33+G34+G35)</f>
        <v>865552</v>
      </c>
      <c r="H27" s="151">
        <v>5379.097</v>
      </c>
      <c r="I27" s="158">
        <v>42746.5</v>
      </c>
      <c r="J27" s="115">
        <v>4.156</v>
      </c>
      <c r="K27" s="158">
        <v>1190.01</v>
      </c>
      <c r="L27" s="115">
        <v>4.156</v>
      </c>
      <c r="M27" s="158">
        <v>1190.01</v>
      </c>
      <c r="N27" s="115">
        <v>4.156</v>
      </c>
      <c r="O27" s="158">
        <v>1190.01</v>
      </c>
      <c r="P27" s="115">
        <v>4.156</v>
      </c>
      <c r="Q27" s="158">
        <v>1190.01</v>
      </c>
      <c r="R27" s="115">
        <v>4.156</v>
      </c>
      <c r="S27" s="158">
        <v>1190.01</v>
      </c>
      <c r="T27" s="115">
        <v>3675.3</v>
      </c>
      <c r="U27" s="115">
        <v>4.156</v>
      </c>
      <c r="V27" s="156">
        <f>SUM(V28+V30++V31+V33+V34+V35)</f>
        <v>0</v>
      </c>
      <c r="W27" s="156">
        <f>SUM(W28+W30++W31+W33+W34+W35)</f>
        <v>0</v>
      </c>
      <c r="X27" s="156">
        <f>SUM(X28+X30++X31+X33+X34+X35)</f>
        <v>0</v>
      </c>
      <c r="Y27" s="156"/>
      <c r="Z27" s="156" t="e">
        <f>SUM(H27+#REF!)</f>
        <v>#REF!</v>
      </c>
      <c r="AA27" s="156">
        <f aca="true" t="shared" si="18" ref="AA27:AA38">I27+T27</f>
        <v>46421.8</v>
      </c>
      <c r="AB27" s="155">
        <v>59633.1</v>
      </c>
      <c r="AC27" s="155">
        <v>2068.8</v>
      </c>
      <c r="AD27" s="155">
        <f>AB27+AC27</f>
        <v>61701.9</v>
      </c>
      <c r="AE27" s="156">
        <v>44319</v>
      </c>
      <c r="AF27" s="156">
        <v>1469.4</v>
      </c>
      <c r="AG27" s="156">
        <f t="shared" si="4"/>
        <v>45788.4</v>
      </c>
      <c r="AH27" s="155">
        <f>AE27/AB27*100</f>
        <v>74.31946351942126</v>
      </c>
      <c r="AI27" s="157">
        <f t="shared" si="7"/>
        <v>71.02668213457076</v>
      </c>
      <c r="AJ27" s="155">
        <f>AG27/AD27*100</f>
        <v>74.20906001273868</v>
      </c>
      <c r="AK27" s="156" t="e">
        <f>AK10+AK11+AK12+AK13+AK14+AK16+AK17+AK18+AK19+AK20+AK22+AK24+AK25+AK26</f>
        <v>#REF!</v>
      </c>
      <c r="AL27" s="155">
        <f aca="true" t="shared" si="19" ref="AL27:AL37">AE27/I27*100</f>
        <v>103.67866375024857</v>
      </c>
      <c r="AM27" s="155">
        <f t="shared" si="16"/>
        <v>35356.11164581329</v>
      </c>
      <c r="AN27" s="144">
        <f t="shared" si="11"/>
        <v>39.98040976246837</v>
      </c>
      <c r="AO27" s="93">
        <f t="shared" si="17"/>
        <v>1788.2450317473836</v>
      </c>
      <c r="AP27" s="145">
        <f t="shared" si="13"/>
        <v>98.63555484707615</v>
      </c>
    </row>
    <row r="28" spans="1:42" s="3" customFormat="1" ht="117" customHeight="1" hidden="1">
      <c r="A28" s="116" t="s">
        <v>27</v>
      </c>
      <c r="B28" s="58" t="s">
        <v>46</v>
      </c>
      <c r="C28" s="117">
        <f aca="true" t="shared" si="20" ref="C28:C36">SUM(D28+G28)</f>
        <v>2238550</v>
      </c>
      <c r="D28" s="118">
        <v>2238550</v>
      </c>
      <c r="E28" s="119"/>
      <c r="F28" s="119"/>
      <c r="G28" s="120"/>
      <c r="H28" s="152"/>
      <c r="I28" s="200">
        <v>1903551.87</v>
      </c>
      <c r="J28" s="200">
        <v>1903551.87</v>
      </c>
      <c r="K28" s="200"/>
      <c r="L28" s="200"/>
      <c r="M28" s="200"/>
      <c r="N28" s="200">
        <f aca="true" t="shared" si="21" ref="N28:N36">SUM(I28/C28)*100</f>
        <v>85.03503919948182</v>
      </c>
      <c r="O28" s="200">
        <f aca="true" t="shared" si="22" ref="O28:O36">SUM(P28+S28)</f>
        <v>0</v>
      </c>
      <c r="P28" s="200"/>
      <c r="Q28" s="200"/>
      <c r="R28" s="200"/>
      <c r="S28" s="200"/>
      <c r="T28" s="200">
        <f aca="true" t="shared" si="23" ref="T28:T36">SUM(U28+X28)</f>
        <v>0</v>
      </c>
      <c r="U28" s="200"/>
      <c r="V28" s="200"/>
      <c r="W28" s="200"/>
      <c r="X28" s="200"/>
      <c r="Y28" s="200"/>
      <c r="Z28" s="200" t="e">
        <f>SUM(H28+#REF!)</f>
        <v>#REF!</v>
      </c>
      <c r="AA28" s="156">
        <f t="shared" si="18"/>
        <v>1903551.87</v>
      </c>
      <c r="AB28" s="155" t="e">
        <f>AB11+AB12+AB13+AB14+#REF!+AB16+AB18+AB19+AB20+AB22+AB24+AB25+AB26+AB27+AB17</f>
        <v>#REF!</v>
      </c>
      <c r="AC28" s="155" t="e">
        <f>AC11+AC12+AC13+AC14+#REF!+AC16+AC18+AC19+AC20+AC22+AC24+AC25+AC26+AC27+AC17</f>
        <v>#REF!</v>
      </c>
      <c r="AD28" s="155" t="e">
        <f aca="true" t="shared" si="24" ref="AD28:AD37">AB28+AC28</f>
        <v>#REF!</v>
      </c>
      <c r="AE28" s="156"/>
      <c r="AF28" s="156"/>
      <c r="AG28" s="156">
        <f t="shared" si="4"/>
        <v>0</v>
      </c>
      <c r="AH28" s="155" t="e">
        <f aca="true" t="shared" si="25" ref="AH28:AH36">AE28/AB28*100</f>
        <v>#REF!</v>
      </c>
      <c r="AI28" s="169" t="e">
        <f t="shared" si="7"/>
        <v>#REF!</v>
      </c>
      <c r="AJ28" s="155" t="e">
        <f aca="true" t="shared" si="26" ref="AJ28:AJ38">AG28/AD28*100</f>
        <v>#REF!</v>
      </c>
      <c r="AK28" s="156" t="e">
        <f>AK11+AK12+AK13+AK14+AK16+AK17+AK18+AK19+AK20+AK22+AK24+AK25+AK26+AK27</f>
        <v>#REF!</v>
      </c>
      <c r="AL28" s="155">
        <f t="shared" si="19"/>
        <v>0</v>
      </c>
      <c r="AM28" s="155">
        <f t="shared" si="16"/>
        <v>0</v>
      </c>
      <c r="AN28" s="144" t="e">
        <f t="shared" si="11"/>
        <v>#DIV/0!</v>
      </c>
      <c r="AO28" s="93" t="e">
        <f t="shared" si="17"/>
        <v>#REF!</v>
      </c>
      <c r="AP28" s="145">
        <f t="shared" si="13"/>
        <v>0</v>
      </c>
    </row>
    <row r="29" spans="1:42" s="3" customFormat="1" ht="18.75" customHeight="1" hidden="1">
      <c r="A29" s="55"/>
      <c r="B29" s="56" t="s">
        <v>41</v>
      </c>
      <c r="C29" s="50">
        <f t="shared" si="20"/>
        <v>2238550</v>
      </c>
      <c r="D29" s="12">
        <v>2238550</v>
      </c>
      <c r="E29" s="12"/>
      <c r="F29" s="12"/>
      <c r="G29" s="37"/>
      <c r="H29" s="153"/>
      <c r="I29" s="200"/>
      <c r="J29" s="200"/>
      <c r="K29" s="200"/>
      <c r="L29" s="200"/>
      <c r="M29" s="200"/>
      <c r="N29" s="200">
        <f t="shared" si="21"/>
        <v>0</v>
      </c>
      <c r="O29" s="200">
        <f t="shared" si="22"/>
        <v>0</v>
      </c>
      <c r="P29" s="200"/>
      <c r="Q29" s="200"/>
      <c r="R29" s="200"/>
      <c r="S29" s="200"/>
      <c r="T29" s="200">
        <f t="shared" si="23"/>
        <v>0</v>
      </c>
      <c r="U29" s="200"/>
      <c r="V29" s="200"/>
      <c r="W29" s="200"/>
      <c r="X29" s="200"/>
      <c r="Y29" s="200" t="e">
        <f>SUM(T29/O29)*100</f>
        <v>#DIV/0!</v>
      </c>
      <c r="Z29" s="200" t="e">
        <f>SUM(H29+#REF!)</f>
        <v>#REF!</v>
      </c>
      <c r="AA29" s="156">
        <f t="shared" si="18"/>
        <v>0</v>
      </c>
      <c r="AB29" s="155" t="e">
        <f>AB12+AB13+AB14+#REF!+AB16+AB17+AB19+AB20+AB22+AB24+AB25+AB26+AB27+AB28+AB18</f>
        <v>#REF!</v>
      </c>
      <c r="AC29" s="155" t="e">
        <f>AC12+AC13+AC14+#REF!+AC16+AC17+AC19+AC20+AC22+AC24+AC25+AC26+AC27+AC28+AC18</f>
        <v>#REF!</v>
      </c>
      <c r="AD29" s="155" t="e">
        <f t="shared" si="24"/>
        <v>#REF!</v>
      </c>
      <c r="AE29" s="156"/>
      <c r="AF29" s="156"/>
      <c r="AG29" s="156">
        <f t="shared" si="4"/>
        <v>0</v>
      </c>
      <c r="AH29" s="155" t="e">
        <f t="shared" si="25"/>
        <v>#REF!</v>
      </c>
      <c r="AI29" s="169" t="e">
        <f t="shared" si="7"/>
        <v>#REF!</v>
      </c>
      <c r="AJ29" s="155" t="e">
        <f t="shared" si="26"/>
        <v>#REF!</v>
      </c>
      <c r="AK29" s="156" t="e">
        <f>AK12+AK13+AK14+AK16+AK17+AK18+AK19+AK20+AK22+AK24+AK25+AK26+AK27+AK28</f>
        <v>#REF!</v>
      </c>
      <c r="AL29" s="155" t="e">
        <f t="shared" si="19"/>
        <v>#DIV/0!</v>
      </c>
      <c r="AM29" s="155" t="e">
        <f t="shared" si="16"/>
        <v>#DIV/0!</v>
      </c>
      <c r="AN29" s="144" t="e">
        <f t="shared" si="11"/>
        <v>#DIV/0!</v>
      </c>
      <c r="AO29" s="93" t="e">
        <f t="shared" si="17"/>
        <v>#REF!</v>
      </c>
      <c r="AP29" s="145" t="e">
        <f t="shared" si="13"/>
        <v>#DIV/0!</v>
      </c>
    </row>
    <row r="30" spans="1:42" s="3" customFormat="1" ht="210" customHeight="1" hidden="1">
      <c r="A30" s="55" t="s">
        <v>0</v>
      </c>
      <c r="B30" s="56" t="s">
        <v>23</v>
      </c>
      <c r="C30" s="41">
        <f t="shared" si="20"/>
        <v>1941500</v>
      </c>
      <c r="D30" s="22">
        <v>1941500</v>
      </c>
      <c r="E30" s="12"/>
      <c r="F30" s="12"/>
      <c r="G30" s="37"/>
      <c r="H30" s="153"/>
      <c r="I30" s="200">
        <v>1941500</v>
      </c>
      <c r="J30" s="200">
        <v>1941500</v>
      </c>
      <c r="K30" s="200"/>
      <c r="L30" s="200"/>
      <c r="M30" s="200"/>
      <c r="N30" s="200">
        <f t="shared" si="21"/>
        <v>100</v>
      </c>
      <c r="O30" s="200">
        <f t="shared" si="22"/>
        <v>0</v>
      </c>
      <c r="P30" s="200"/>
      <c r="Q30" s="200"/>
      <c r="R30" s="200"/>
      <c r="S30" s="200"/>
      <c r="T30" s="200">
        <f t="shared" si="23"/>
        <v>0</v>
      </c>
      <c r="U30" s="200"/>
      <c r="V30" s="200"/>
      <c r="W30" s="200"/>
      <c r="X30" s="200"/>
      <c r="Y30" s="200"/>
      <c r="Z30" s="200" t="e">
        <f>SUM(H30+#REF!)</f>
        <v>#REF!</v>
      </c>
      <c r="AA30" s="156">
        <f t="shared" si="18"/>
        <v>1941500</v>
      </c>
      <c r="AB30" s="155" t="e">
        <f>AB13+AB14+#REF!+AB16+AB17+AB18+AB20+AB22+AB24+AB25+AB26+AB27+AB28+AB29+AB19</f>
        <v>#REF!</v>
      </c>
      <c r="AC30" s="155" t="e">
        <f>AC13+AC14+#REF!+AC16+AC17+AC18+AC20+AC22+AC24+AC25+AC26+AC27+AC28+AC29+AC19</f>
        <v>#REF!</v>
      </c>
      <c r="AD30" s="155" t="e">
        <f t="shared" si="24"/>
        <v>#REF!</v>
      </c>
      <c r="AE30" s="156"/>
      <c r="AF30" s="156"/>
      <c r="AG30" s="156">
        <f t="shared" si="4"/>
        <v>0</v>
      </c>
      <c r="AH30" s="155" t="e">
        <f t="shared" si="25"/>
        <v>#REF!</v>
      </c>
      <c r="AI30" s="169" t="e">
        <f t="shared" si="7"/>
        <v>#REF!</v>
      </c>
      <c r="AJ30" s="155" t="e">
        <f t="shared" si="26"/>
        <v>#REF!</v>
      </c>
      <c r="AK30" s="156" t="e">
        <f>AK13+AK14+AK16+AK17+AK18+AK19+AK20+AK22+AK24+AK25+AK26+AK27+AK28+AK29</f>
        <v>#REF!</v>
      </c>
      <c r="AL30" s="155">
        <f t="shared" si="19"/>
        <v>0</v>
      </c>
      <c r="AM30" s="155">
        <f t="shared" si="16"/>
        <v>0</v>
      </c>
      <c r="AN30" s="144" t="e">
        <f t="shared" si="11"/>
        <v>#DIV/0!</v>
      </c>
      <c r="AO30" s="93" t="e">
        <f t="shared" si="17"/>
        <v>#REF!</v>
      </c>
      <c r="AP30" s="145">
        <f t="shared" si="13"/>
        <v>0</v>
      </c>
    </row>
    <row r="31" spans="1:42" s="3" customFormat="1" ht="129.75" customHeight="1" hidden="1">
      <c r="A31" s="55" t="s">
        <v>2</v>
      </c>
      <c r="B31" s="56" t="s">
        <v>3</v>
      </c>
      <c r="C31" s="41">
        <f t="shared" si="20"/>
        <v>58600</v>
      </c>
      <c r="D31" s="22">
        <v>58600</v>
      </c>
      <c r="E31" s="12"/>
      <c r="F31" s="12"/>
      <c r="G31" s="37"/>
      <c r="H31" s="153"/>
      <c r="I31" s="200">
        <v>58600</v>
      </c>
      <c r="J31" s="200">
        <v>58600</v>
      </c>
      <c r="K31" s="200"/>
      <c r="L31" s="200"/>
      <c r="M31" s="200"/>
      <c r="N31" s="200">
        <f t="shared" si="21"/>
        <v>100</v>
      </c>
      <c r="O31" s="200">
        <f t="shared" si="22"/>
        <v>0</v>
      </c>
      <c r="P31" s="200"/>
      <c r="Q31" s="200"/>
      <c r="R31" s="200"/>
      <c r="S31" s="200"/>
      <c r="T31" s="200">
        <f t="shared" si="23"/>
        <v>0</v>
      </c>
      <c r="U31" s="200"/>
      <c r="V31" s="200"/>
      <c r="W31" s="200"/>
      <c r="X31" s="200"/>
      <c r="Y31" s="200"/>
      <c r="Z31" s="200" t="e">
        <f>SUM(H31+#REF!)</f>
        <v>#REF!</v>
      </c>
      <c r="AA31" s="156">
        <f t="shared" si="18"/>
        <v>58600</v>
      </c>
      <c r="AB31" s="155" t="e">
        <f>AB14+#REF!+AB16+AB17+AB18+AB19+AB22+AB24+AB25+AB26+AB27+AB28+AB29+AB30+AB20</f>
        <v>#REF!</v>
      </c>
      <c r="AC31" s="155" t="e">
        <f>AC14+#REF!+AC16+AC17+AC18+AC19+AC22+AC24+AC25+AC26+AC27+AC28+AC29+AC30+AC20</f>
        <v>#REF!</v>
      </c>
      <c r="AD31" s="155" t="e">
        <f t="shared" si="24"/>
        <v>#REF!</v>
      </c>
      <c r="AE31" s="156"/>
      <c r="AF31" s="156"/>
      <c r="AG31" s="156">
        <f t="shared" si="4"/>
        <v>0</v>
      </c>
      <c r="AH31" s="155" t="e">
        <f t="shared" si="25"/>
        <v>#REF!</v>
      </c>
      <c r="AI31" s="169" t="e">
        <f t="shared" si="7"/>
        <v>#REF!</v>
      </c>
      <c r="AJ31" s="155" t="e">
        <f t="shared" si="26"/>
        <v>#REF!</v>
      </c>
      <c r="AK31" s="156" t="e">
        <f>AK14+AK16+AK17+AK18+AK19+AK20+AK22+AK24+AK25+AK26+AK27+AK28+AK29+AK30</f>
        <v>#REF!</v>
      </c>
      <c r="AL31" s="155">
        <f t="shared" si="19"/>
        <v>0</v>
      </c>
      <c r="AM31" s="155">
        <f t="shared" si="16"/>
        <v>0</v>
      </c>
      <c r="AN31" s="144" t="e">
        <f t="shared" si="11"/>
        <v>#DIV/0!</v>
      </c>
      <c r="AO31" s="93" t="e">
        <f t="shared" si="17"/>
        <v>#REF!</v>
      </c>
      <c r="AP31" s="145">
        <f t="shared" si="13"/>
        <v>0</v>
      </c>
    </row>
    <row r="32" spans="1:42" s="3" customFormat="1" ht="18.75" customHeight="1" hidden="1">
      <c r="A32" s="55" t="s">
        <v>31</v>
      </c>
      <c r="B32" s="56" t="s">
        <v>32</v>
      </c>
      <c r="C32" s="50">
        <f t="shared" si="20"/>
        <v>0</v>
      </c>
      <c r="D32" s="12"/>
      <c r="E32" s="12"/>
      <c r="F32" s="12"/>
      <c r="G32" s="37"/>
      <c r="H32" s="153"/>
      <c r="I32" s="200"/>
      <c r="J32" s="200"/>
      <c r="K32" s="200"/>
      <c r="L32" s="200"/>
      <c r="M32" s="200"/>
      <c r="N32" s="156" t="e">
        <f t="shared" si="21"/>
        <v>#DIV/0!</v>
      </c>
      <c r="O32" s="200">
        <f t="shared" si="22"/>
        <v>0</v>
      </c>
      <c r="P32" s="200"/>
      <c r="Q32" s="200"/>
      <c r="R32" s="200"/>
      <c r="S32" s="200"/>
      <c r="T32" s="200">
        <f t="shared" si="23"/>
        <v>0</v>
      </c>
      <c r="U32" s="200"/>
      <c r="V32" s="200"/>
      <c r="W32" s="200"/>
      <c r="X32" s="200"/>
      <c r="Y32" s="156" t="e">
        <f>SUM(T32/O32)*100</f>
        <v>#DIV/0!</v>
      </c>
      <c r="Z32" s="200" t="e">
        <f>SUM(H32+#REF!)</f>
        <v>#REF!</v>
      </c>
      <c r="AA32" s="156">
        <f t="shared" si="18"/>
        <v>0</v>
      </c>
      <c r="AB32" s="155" t="e">
        <f>#REF!+AB16+AB17+AB18+AB19+AB20+AB24+AB25+AB26+AB27+AB28+AB29+AB30+AB31+AB22</f>
        <v>#REF!</v>
      </c>
      <c r="AC32" s="155" t="e">
        <f>#REF!+AC16+AC17+AC18+AC19+AC20+AC24+AC25+AC26+AC27+AC28+AC29+AC30+AC31+AC22</f>
        <v>#REF!</v>
      </c>
      <c r="AD32" s="155" t="e">
        <f t="shared" si="24"/>
        <v>#REF!</v>
      </c>
      <c r="AE32" s="156"/>
      <c r="AF32" s="156"/>
      <c r="AG32" s="156">
        <f t="shared" si="4"/>
        <v>0</v>
      </c>
      <c r="AH32" s="155" t="e">
        <f t="shared" si="25"/>
        <v>#REF!</v>
      </c>
      <c r="AI32" s="169" t="e">
        <f t="shared" si="7"/>
        <v>#REF!</v>
      </c>
      <c r="AJ32" s="155" t="e">
        <f t="shared" si="26"/>
        <v>#REF!</v>
      </c>
      <c r="AK32" s="156" t="e">
        <f>AK16+AK17+AK18+AK19+AK20+AK22+AK24+AK25+AK26+AK27+AK28+AK29+AK30+AK31</f>
        <v>#REF!</v>
      </c>
      <c r="AL32" s="155" t="e">
        <f t="shared" si="19"/>
        <v>#DIV/0!</v>
      </c>
      <c r="AM32" s="155" t="e">
        <f t="shared" si="16"/>
        <v>#DIV/0!</v>
      </c>
      <c r="AN32" s="144" t="e">
        <f t="shared" si="11"/>
        <v>#DIV/0!</v>
      </c>
      <c r="AO32" s="93" t="e">
        <f t="shared" si="17"/>
        <v>#REF!</v>
      </c>
      <c r="AP32" s="145" t="e">
        <f t="shared" si="13"/>
        <v>#DIV/0!</v>
      </c>
    </row>
    <row r="33" spans="1:42" s="3" customFormat="1" ht="131.25" customHeight="1" hidden="1">
      <c r="A33" s="55" t="s">
        <v>37</v>
      </c>
      <c r="B33" s="59" t="s">
        <v>38</v>
      </c>
      <c r="C33" s="41">
        <f t="shared" si="20"/>
        <v>259552</v>
      </c>
      <c r="D33" s="22"/>
      <c r="E33" s="22"/>
      <c r="F33" s="22"/>
      <c r="G33" s="35">
        <v>259552</v>
      </c>
      <c r="H33" s="148"/>
      <c r="I33" s="200">
        <v>259552</v>
      </c>
      <c r="J33" s="200"/>
      <c r="K33" s="200"/>
      <c r="L33" s="200"/>
      <c r="M33" s="200">
        <v>259552</v>
      </c>
      <c r="N33" s="200">
        <f t="shared" si="21"/>
        <v>100</v>
      </c>
      <c r="O33" s="200">
        <f t="shared" si="22"/>
        <v>0</v>
      </c>
      <c r="P33" s="200"/>
      <c r="Q33" s="200"/>
      <c r="R33" s="200"/>
      <c r="S33" s="200"/>
      <c r="T33" s="200">
        <f t="shared" si="23"/>
        <v>0</v>
      </c>
      <c r="U33" s="200"/>
      <c r="V33" s="200"/>
      <c r="W33" s="200"/>
      <c r="X33" s="200"/>
      <c r="Y33" s="200"/>
      <c r="Z33" s="200" t="e">
        <f>SUM(H33+#REF!)</f>
        <v>#REF!</v>
      </c>
      <c r="AA33" s="156">
        <f t="shared" si="18"/>
        <v>259552</v>
      </c>
      <c r="AB33" s="155" t="e">
        <f>AB16+AB17+AB18+AB19+AB20+AB22+AB25+AB26+AB27+AB28+AB29+AB30+AB31+AB32+AB24</f>
        <v>#REF!</v>
      </c>
      <c r="AC33" s="155" t="e">
        <f>AC16+AC17+AC18+AC19+AC20+AC22+AC25+AC26+AC27+AC28+AC29+AC30+AC31+AC32+AC24</f>
        <v>#REF!</v>
      </c>
      <c r="AD33" s="155" t="e">
        <f t="shared" si="24"/>
        <v>#REF!</v>
      </c>
      <c r="AE33" s="156"/>
      <c r="AF33" s="156"/>
      <c r="AG33" s="156">
        <f t="shared" si="4"/>
        <v>0</v>
      </c>
      <c r="AH33" s="155" t="e">
        <f t="shared" si="25"/>
        <v>#REF!</v>
      </c>
      <c r="AI33" s="169" t="e">
        <f t="shared" si="7"/>
        <v>#REF!</v>
      </c>
      <c r="AJ33" s="155" t="e">
        <f t="shared" si="26"/>
        <v>#REF!</v>
      </c>
      <c r="AK33" s="156" t="e">
        <f>AK17+AK18+AK19+AK20+AK22+AK24+AK25+AK26+AK27+AK28+AK29+AK30+AK31+AK32</f>
        <v>#REF!</v>
      </c>
      <c r="AL33" s="155">
        <f t="shared" si="19"/>
        <v>0</v>
      </c>
      <c r="AM33" s="155" t="e">
        <f t="shared" si="16"/>
        <v>#DIV/0!</v>
      </c>
      <c r="AN33" s="144" t="e">
        <f t="shared" si="11"/>
        <v>#DIV/0!</v>
      </c>
      <c r="AO33" s="93" t="e">
        <f t="shared" si="17"/>
        <v>#REF!</v>
      </c>
      <c r="AP33" s="145">
        <f t="shared" si="13"/>
        <v>0</v>
      </c>
    </row>
    <row r="34" spans="1:42" s="3" customFormat="1" ht="18.75" customHeight="1" hidden="1">
      <c r="A34" s="55" t="s">
        <v>35</v>
      </c>
      <c r="B34" s="59" t="s">
        <v>36</v>
      </c>
      <c r="C34" s="41">
        <f t="shared" si="20"/>
        <v>850000</v>
      </c>
      <c r="D34" s="23">
        <v>244000</v>
      </c>
      <c r="E34" s="23"/>
      <c r="F34" s="23"/>
      <c r="G34" s="38">
        <v>606000</v>
      </c>
      <c r="H34" s="149"/>
      <c r="I34" s="200">
        <v>600000</v>
      </c>
      <c r="J34" s="200">
        <v>90000</v>
      </c>
      <c r="K34" s="200"/>
      <c r="L34" s="200"/>
      <c r="M34" s="200">
        <v>510000</v>
      </c>
      <c r="N34" s="200">
        <f t="shared" si="21"/>
        <v>70.58823529411765</v>
      </c>
      <c r="O34" s="200">
        <f t="shared" si="22"/>
        <v>0</v>
      </c>
      <c r="P34" s="200"/>
      <c r="Q34" s="200"/>
      <c r="R34" s="200"/>
      <c r="S34" s="200"/>
      <c r="T34" s="200">
        <f t="shared" si="23"/>
        <v>0</v>
      </c>
      <c r="U34" s="200"/>
      <c r="V34" s="200"/>
      <c r="W34" s="200"/>
      <c r="X34" s="200"/>
      <c r="Y34" s="200"/>
      <c r="Z34" s="200" t="e">
        <f>SUM(H34+#REF!)</f>
        <v>#REF!</v>
      </c>
      <c r="AA34" s="156">
        <f t="shared" si="18"/>
        <v>600000</v>
      </c>
      <c r="AB34" s="155" t="e">
        <f>AB17+AB18+AB19+AB20+AB22+AB24+AB26+AB27+AB28+AB29+AB30+AB31+AB32+AB33+AB25</f>
        <v>#REF!</v>
      </c>
      <c r="AC34" s="155" t="e">
        <f>AC17+AC18+AC19+AC20+AC22+AC24+AC26+AC27+AC28+AC29+AC30+AC31+AC32+AC33+AC25</f>
        <v>#REF!</v>
      </c>
      <c r="AD34" s="155" t="e">
        <f t="shared" si="24"/>
        <v>#REF!</v>
      </c>
      <c r="AE34" s="156"/>
      <c r="AF34" s="156"/>
      <c r="AG34" s="156">
        <f t="shared" si="4"/>
        <v>0</v>
      </c>
      <c r="AH34" s="155" t="e">
        <f t="shared" si="25"/>
        <v>#REF!</v>
      </c>
      <c r="AI34" s="169" t="e">
        <f t="shared" si="7"/>
        <v>#REF!</v>
      </c>
      <c r="AJ34" s="155" t="e">
        <f t="shared" si="26"/>
        <v>#REF!</v>
      </c>
      <c r="AK34" s="156" t="e">
        <f>AK18+AK19+AK20+AK22+AK24+AK25+AK26+AK27+AK28+AK29+AK30+AK31+AK32+AK33</f>
        <v>#REF!</v>
      </c>
      <c r="AL34" s="155">
        <f t="shared" si="19"/>
        <v>0</v>
      </c>
      <c r="AM34" s="155">
        <f t="shared" si="16"/>
        <v>0</v>
      </c>
      <c r="AN34" s="144" t="e">
        <f t="shared" si="11"/>
        <v>#DIV/0!</v>
      </c>
      <c r="AO34" s="93" t="e">
        <f t="shared" si="17"/>
        <v>#REF!</v>
      </c>
      <c r="AP34" s="145">
        <f t="shared" si="13"/>
        <v>0</v>
      </c>
    </row>
    <row r="35" spans="1:42" s="3" customFormat="1" ht="155.25" customHeight="1" hidden="1">
      <c r="A35" s="55" t="s">
        <v>30</v>
      </c>
      <c r="B35" s="56" t="s">
        <v>29</v>
      </c>
      <c r="C35" s="41">
        <f t="shared" si="20"/>
        <v>30895</v>
      </c>
      <c r="D35" s="23">
        <v>30895</v>
      </c>
      <c r="E35" s="23"/>
      <c r="F35" s="23"/>
      <c r="G35" s="38"/>
      <c r="H35" s="149"/>
      <c r="I35" s="200">
        <v>24231.46</v>
      </c>
      <c r="J35" s="200">
        <v>24231.46</v>
      </c>
      <c r="K35" s="200"/>
      <c r="L35" s="200"/>
      <c r="M35" s="200"/>
      <c r="N35" s="200">
        <f t="shared" si="21"/>
        <v>78.4316556077035</v>
      </c>
      <c r="O35" s="200">
        <f t="shared" si="22"/>
        <v>0</v>
      </c>
      <c r="P35" s="200"/>
      <c r="Q35" s="200"/>
      <c r="R35" s="200"/>
      <c r="S35" s="200"/>
      <c r="T35" s="200">
        <f t="shared" si="23"/>
        <v>0</v>
      </c>
      <c r="U35" s="200"/>
      <c r="V35" s="200"/>
      <c r="W35" s="200"/>
      <c r="X35" s="200"/>
      <c r="Y35" s="200"/>
      <c r="Z35" s="200" t="e">
        <f>SUM(H35+#REF!)</f>
        <v>#REF!</v>
      </c>
      <c r="AA35" s="156">
        <f t="shared" si="18"/>
        <v>24231.46</v>
      </c>
      <c r="AB35" s="155" t="e">
        <f>AB18+AB19+AB20+AB22+AB24+AB25+AB27+AB28+AB29+AB30+AB31+AB32+AB33+AB34+AB26</f>
        <v>#REF!</v>
      </c>
      <c r="AC35" s="155" t="e">
        <f>AC18+AC19+AC20+AC22+AC24+AC25+AC27+AC28+AC29+AC30+AC31+AC32+AC33+AC34+AC26</f>
        <v>#REF!</v>
      </c>
      <c r="AD35" s="155" t="e">
        <f t="shared" si="24"/>
        <v>#REF!</v>
      </c>
      <c r="AE35" s="156"/>
      <c r="AF35" s="156"/>
      <c r="AG35" s="156">
        <f t="shared" si="4"/>
        <v>0</v>
      </c>
      <c r="AH35" s="155" t="e">
        <f t="shared" si="25"/>
        <v>#REF!</v>
      </c>
      <c r="AI35" s="169" t="e">
        <f t="shared" si="7"/>
        <v>#REF!</v>
      </c>
      <c r="AJ35" s="155" t="e">
        <f t="shared" si="26"/>
        <v>#REF!</v>
      </c>
      <c r="AK35" s="156" t="e">
        <f>AK19+AK20+AK22+AK24+AK25+AK26+AK27+AK28+AK29+AK30+AK31+AK32+AK33+AK34</f>
        <v>#REF!</v>
      </c>
      <c r="AL35" s="155">
        <f t="shared" si="19"/>
        <v>0</v>
      </c>
      <c r="AM35" s="155">
        <f t="shared" si="16"/>
        <v>0</v>
      </c>
      <c r="AN35" s="144" t="e">
        <f t="shared" si="11"/>
        <v>#DIV/0!</v>
      </c>
      <c r="AO35" s="93" t="e">
        <f t="shared" si="17"/>
        <v>#REF!</v>
      </c>
      <c r="AP35" s="145">
        <f t="shared" si="13"/>
        <v>0</v>
      </c>
    </row>
    <row r="36" spans="1:42" s="3" customFormat="1" ht="18.75" customHeight="1" hidden="1">
      <c r="A36" s="126"/>
      <c r="B36" s="57" t="s">
        <v>41</v>
      </c>
      <c r="C36" s="127">
        <f t="shared" si="20"/>
        <v>30895</v>
      </c>
      <c r="D36" s="128">
        <v>30895</v>
      </c>
      <c r="E36" s="128"/>
      <c r="F36" s="128"/>
      <c r="G36" s="129"/>
      <c r="H36" s="154"/>
      <c r="I36" s="200"/>
      <c r="J36" s="200"/>
      <c r="K36" s="200"/>
      <c r="L36" s="200"/>
      <c r="M36" s="200"/>
      <c r="N36" s="156">
        <f t="shared" si="21"/>
        <v>0</v>
      </c>
      <c r="O36" s="200">
        <f t="shared" si="22"/>
        <v>0</v>
      </c>
      <c r="P36" s="200"/>
      <c r="Q36" s="200"/>
      <c r="R36" s="200"/>
      <c r="S36" s="200"/>
      <c r="T36" s="200">
        <f t="shared" si="23"/>
        <v>0</v>
      </c>
      <c r="U36" s="200"/>
      <c r="V36" s="200"/>
      <c r="W36" s="200"/>
      <c r="X36" s="200"/>
      <c r="Y36" s="156" t="e">
        <f>SUM(T36/O36)*100</f>
        <v>#DIV/0!</v>
      </c>
      <c r="Z36" s="200" t="e">
        <f>SUM(H36+#REF!)</f>
        <v>#REF!</v>
      </c>
      <c r="AA36" s="156">
        <f t="shared" si="18"/>
        <v>0</v>
      </c>
      <c r="AB36" s="155" t="e">
        <f>AB19+AB20+AB22+AB24+AB25+AB26+AB28+AB29+AB30+AB31+AB32+AB33+AB34+AB35+AB27</f>
        <v>#REF!</v>
      </c>
      <c r="AC36" s="155" t="e">
        <f>AC19+AC20+AC22+AC24+AC25+AC26+AC28+AC29+AC30+AC31+AC32+AC33+AC34+AC35+AC27</f>
        <v>#REF!</v>
      </c>
      <c r="AD36" s="155" t="e">
        <f t="shared" si="24"/>
        <v>#REF!</v>
      </c>
      <c r="AE36" s="156"/>
      <c r="AF36" s="156"/>
      <c r="AG36" s="156">
        <f t="shared" si="4"/>
        <v>0</v>
      </c>
      <c r="AH36" s="155" t="e">
        <f t="shared" si="25"/>
        <v>#REF!</v>
      </c>
      <c r="AI36" s="170" t="e">
        <f t="shared" si="7"/>
        <v>#REF!</v>
      </c>
      <c r="AJ36" s="155" t="e">
        <f t="shared" si="26"/>
        <v>#REF!</v>
      </c>
      <c r="AK36" s="156" t="e">
        <f>AK20+AK22+AK24+AK25+AK26+AK27+AK28+AK29+AK30+AK31+AK32+AK33+AK34+AK35</f>
        <v>#REF!</v>
      </c>
      <c r="AL36" s="155" t="e">
        <f t="shared" si="19"/>
        <v>#DIV/0!</v>
      </c>
      <c r="AM36" s="155" t="e">
        <f t="shared" si="16"/>
        <v>#DIV/0!</v>
      </c>
      <c r="AN36" s="144" t="e">
        <f t="shared" si="11"/>
        <v>#DIV/0!</v>
      </c>
      <c r="AO36" s="93" t="e">
        <f t="shared" si="17"/>
        <v>#REF!</v>
      </c>
      <c r="AP36" s="145" t="e">
        <f t="shared" si="13"/>
        <v>#DIV/0!</v>
      </c>
    </row>
    <row r="37" spans="1:42" s="7" customFormat="1" ht="21" thickBot="1">
      <c r="A37" s="136"/>
      <c r="B37" s="66" t="s">
        <v>25</v>
      </c>
      <c r="C37" s="111" t="e">
        <f aca="true" t="shared" si="27" ref="C37:Z37">SUM(C26+C27)</f>
        <v>#REF!</v>
      </c>
      <c r="D37" s="112" t="e">
        <f t="shared" si="27"/>
        <v>#REF!</v>
      </c>
      <c r="E37" s="113" t="e">
        <f t="shared" si="27"/>
        <v>#REF!</v>
      </c>
      <c r="F37" s="112" t="e">
        <f t="shared" si="27"/>
        <v>#REF!</v>
      </c>
      <c r="G37" s="114" t="e">
        <f t="shared" si="27"/>
        <v>#REF!</v>
      </c>
      <c r="H37" s="150" t="e">
        <f t="shared" si="27"/>
        <v>#REF!</v>
      </c>
      <c r="I37" s="156">
        <f t="shared" si="27"/>
        <v>831836.5</v>
      </c>
      <c r="J37" s="156">
        <f t="shared" si="27"/>
        <v>77768.156</v>
      </c>
      <c r="K37" s="156">
        <f t="shared" si="27"/>
        <v>220244.31700000004</v>
      </c>
      <c r="L37" s="156">
        <f t="shared" si="27"/>
        <v>27837.860999999997</v>
      </c>
      <c r="M37" s="156">
        <f t="shared" si="27"/>
        <v>220244.31700000004</v>
      </c>
      <c r="N37" s="156">
        <f t="shared" si="27"/>
        <v>27837.860999999997</v>
      </c>
      <c r="O37" s="156">
        <f t="shared" si="27"/>
        <v>220244.31700000004</v>
      </c>
      <c r="P37" s="156">
        <f t="shared" si="27"/>
        <v>27837.860999999997</v>
      </c>
      <c r="Q37" s="156">
        <f t="shared" si="27"/>
        <v>220244.31700000004</v>
      </c>
      <c r="R37" s="156">
        <f t="shared" si="27"/>
        <v>27837.860999999997</v>
      </c>
      <c r="S37" s="156">
        <f t="shared" si="27"/>
        <v>220244.31700000004</v>
      </c>
      <c r="T37" s="156">
        <f t="shared" si="27"/>
        <v>179462</v>
      </c>
      <c r="U37" s="156" t="e">
        <f t="shared" si="27"/>
        <v>#REF!</v>
      </c>
      <c r="V37" s="156" t="e">
        <f t="shared" si="27"/>
        <v>#REF!</v>
      </c>
      <c r="W37" s="156" t="e">
        <f t="shared" si="27"/>
        <v>#REF!</v>
      </c>
      <c r="X37" s="156" t="e">
        <f t="shared" si="27"/>
        <v>#REF!</v>
      </c>
      <c r="Y37" s="156" t="e">
        <f t="shared" si="27"/>
        <v>#DIV/0!</v>
      </c>
      <c r="Z37" s="156" t="e">
        <f t="shared" si="27"/>
        <v>#REF!</v>
      </c>
      <c r="AA37" s="156">
        <f t="shared" si="18"/>
        <v>1011298.5</v>
      </c>
      <c r="AB37" s="155">
        <f>SUM(AB26+AB27)</f>
        <v>1677948.4</v>
      </c>
      <c r="AC37" s="155">
        <f>SUM(AC26+AC27)</f>
        <v>526718.4000000001</v>
      </c>
      <c r="AD37" s="155">
        <f t="shared" si="24"/>
        <v>2204666.8</v>
      </c>
      <c r="AE37" s="156">
        <f>SUM(AE26+AE27)</f>
        <v>1165560.6999999997</v>
      </c>
      <c r="AF37" s="156">
        <f>SUM(AF26+AF27)</f>
        <v>254167.3</v>
      </c>
      <c r="AG37" s="156">
        <f t="shared" si="4"/>
        <v>1419727.9999999998</v>
      </c>
      <c r="AH37" s="155">
        <f>AE37/AB37*100</f>
        <v>69.46344118806036</v>
      </c>
      <c r="AI37" s="157">
        <f t="shared" si="7"/>
        <v>48.25487395162195</v>
      </c>
      <c r="AJ37" s="155">
        <f>AG37/AD37*100</f>
        <v>64.39648839452747</v>
      </c>
      <c r="AK37" s="155" t="e">
        <f>SUM(AK26+AK27)</f>
        <v>#REF!</v>
      </c>
      <c r="AL37" s="155">
        <f t="shared" si="19"/>
        <v>140.11896568616547</v>
      </c>
      <c r="AM37" s="155">
        <f t="shared" si="16"/>
        <v>326.8269598677381</v>
      </c>
      <c r="AN37" s="144">
        <f t="shared" si="11"/>
        <v>141.62736401020828</v>
      </c>
      <c r="AO37" s="93">
        <f t="shared" si="17"/>
        <v>0.24952865878617747</v>
      </c>
      <c r="AP37" s="145">
        <f t="shared" si="13"/>
        <v>140.38664153066577</v>
      </c>
    </row>
    <row r="38" spans="1:42" s="14" customFormat="1" ht="36.75" customHeight="1" hidden="1">
      <c r="A38" s="130"/>
      <c r="B38" s="64" t="s">
        <v>42</v>
      </c>
      <c r="C38" s="131" t="e">
        <f>SUM(C29+#REF!+C36)</f>
        <v>#REF!</v>
      </c>
      <c r="D38" s="132" t="e">
        <f>SUM(D29+#REF!+D36)</f>
        <v>#REF!</v>
      </c>
      <c r="E38" s="133" t="e">
        <f>SUM(E29+#REF!+E36)</f>
        <v>#REF!</v>
      </c>
      <c r="F38" s="133" t="e">
        <f>SUM(F29+#REF!+F36)</f>
        <v>#REF!</v>
      </c>
      <c r="G38" s="134" t="e">
        <f>SUM(G29+#REF!+G36)</f>
        <v>#REF!</v>
      </c>
      <c r="H38" s="135"/>
      <c r="I38" s="201"/>
      <c r="J38" s="201"/>
      <c r="K38" s="201"/>
      <c r="L38" s="201"/>
      <c r="M38" s="201"/>
      <c r="N38" s="201" t="e">
        <f>SUM(I38/C38)*100</f>
        <v>#REF!</v>
      </c>
      <c r="O38" s="201" t="e">
        <f>SUM(O29+#REF!+O36)</f>
        <v>#REF!</v>
      </c>
      <c r="P38" s="201" t="e">
        <f>SUM(P29+#REF!+P36)</f>
        <v>#REF!</v>
      </c>
      <c r="Q38" s="201" t="e">
        <f>SUM(Q29+#REF!+Q36)</f>
        <v>#REF!</v>
      </c>
      <c r="R38" s="201" t="e">
        <f>SUM(R29+#REF!+R36)</f>
        <v>#REF!</v>
      </c>
      <c r="S38" s="201" t="e">
        <f>SUM(S29+#REF!+S36)</f>
        <v>#REF!</v>
      </c>
      <c r="T38" s="202"/>
      <c r="U38" s="202"/>
      <c r="V38" s="202"/>
      <c r="W38" s="202"/>
      <c r="X38" s="202"/>
      <c r="Y38" s="202"/>
      <c r="Z38" s="202"/>
      <c r="AA38" s="115">
        <f t="shared" si="18"/>
        <v>0</v>
      </c>
      <c r="AB38" s="137"/>
      <c r="AC38" s="138"/>
      <c r="AD38" s="155" t="e">
        <f>AB36+AC36</f>
        <v>#REF!</v>
      </c>
      <c r="AE38" s="137"/>
      <c r="AF38" s="138"/>
      <c r="AG38" s="156">
        <f t="shared" si="4"/>
        <v>0</v>
      </c>
      <c r="AH38" s="95" t="e">
        <f>AE38/AB38*100</f>
        <v>#DIV/0!</v>
      </c>
      <c r="AI38" s="166" t="e">
        <f t="shared" si="7"/>
        <v>#DIV/0!</v>
      </c>
      <c r="AJ38" s="155" t="e">
        <f t="shared" si="26"/>
        <v>#REF!</v>
      </c>
      <c r="AK38" s="82"/>
      <c r="AL38" s="155" t="e">
        <f>AE38/I38*100</f>
        <v>#DIV/0!</v>
      </c>
      <c r="AM38" s="155" t="e">
        <f>AF38/J38*100</f>
        <v>#DIV/0!</v>
      </c>
      <c r="AN38" s="155" t="e">
        <f aca="true" t="shared" si="28" ref="AN38:AN45">AF38/T38*100</f>
        <v>#DIV/0!</v>
      </c>
      <c r="AO38" s="93" t="e">
        <f aca="true" t="shared" si="29" ref="AO38:AO45">AH38/L38*100</f>
        <v>#DIV/0!</v>
      </c>
      <c r="AP38" s="145" t="e">
        <f t="shared" si="13"/>
        <v>#DIV/0!</v>
      </c>
    </row>
    <row r="39" spans="1:42" s="29" customFormat="1" ht="21" thickBot="1">
      <c r="A39" s="272" t="s">
        <v>51</v>
      </c>
      <c r="B39" s="273"/>
      <c r="C39" s="139"/>
      <c r="D39" s="140"/>
      <c r="E39" s="140"/>
      <c r="F39" s="140"/>
      <c r="G39" s="141"/>
      <c r="H39" s="142"/>
      <c r="I39" s="203">
        <f aca="true" t="shared" si="30" ref="I39:AB39">I40+I43</f>
        <v>969.3</v>
      </c>
      <c r="J39" s="203">
        <f t="shared" si="30"/>
        <v>576.3</v>
      </c>
      <c r="K39" s="203">
        <f t="shared" si="30"/>
        <v>0</v>
      </c>
      <c r="L39" s="203">
        <f t="shared" si="30"/>
        <v>-89.039</v>
      </c>
      <c r="M39" s="203">
        <f t="shared" si="30"/>
        <v>0</v>
      </c>
      <c r="N39" s="203">
        <f t="shared" si="30"/>
        <v>-89.039</v>
      </c>
      <c r="O39" s="203">
        <f t="shared" si="30"/>
        <v>0</v>
      </c>
      <c r="P39" s="203">
        <f t="shared" si="30"/>
        <v>-89.039</v>
      </c>
      <c r="Q39" s="203">
        <f t="shared" si="30"/>
        <v>0</v>
      </c>
      <c r="R39" s="203">
        <f t="shared" si="30"/>
        <v>-89.039</v>
      </c>
      <c r="S39" s="203">
        <f t="shared" si="30"/>
        <v>0</v>
      </c>
      <c r="T39" s="203">
        <f t="shared" si="30"/>
        <v>30.799999999999955</v>
      </c>
      <c r="U39" s="203">
        <f t="shared" si="30"/>
        <v>0</v>
      </c>
      <c r="V39" s="203">
        <f t="shared" si="30"/>
        <v>0</v>
      </c>
      <c r="W39" s="203">
        <f t="shared" si="30"/>
        <v>0</v>
      </c>
      <c r="X39" s="203">
        <f t="shared" si="30"/>
        <v>0</v>
      </c>
      <c r="Y39" s="203">
        <f t="shared" si="30"/>
        <v>0</v>
      </c>
      <c r="Z39" s="203" t="e">
        <f t="shared" si="30"/>
        <v>#REF!</v>
      </c>
      <c r="AA39" s="203">
        <f t="shared" si="30"/>
        <v>1000.0999999999999</v>
      </c>
      <c r="AB39" s="162">
        <f t="shared" si="30"/>
        <v>9495.1</v>
      </c>
      <c r="AC39" s="162">
        <f>AC40+AC43</f>
        <v>-10645.6</v>
      </c>
      <c r="AD39" s="163">
        <f>SUM(AB39+AC39)</f>
        <v>-1150.5</v>
      </c>
      <c r="AE39" s="203">
        <f>AE40+AE43</f>
        <v>9141.3</v>
      </c>
      <c r="AF39" s="203">
        <f>AF40+AF43</f>
        <v>-6179.599999999999</v>
      </c>
      <c r="AG39" s="203">
        <f>AG40+AG43</f>
        <v>2961.7</v>
      </c>
      <c r="AH39" s="171">
        <f>AE39/AB39*100</f>
        <v>96.27386757380121</v>
      </c>
      <c r="AI39" s="157">
        <f t="shared" si="7"/>
        <v>58.048395581273006</v>
      </c>
      <c r="AJ39" s="155">
        <f>AG39/AD39*100</f>
        <v>-257.42720556279875</v>
      </c>
      <c r="AK39" s="164"/>
      <c r="AL39" s="155"/>
      <c r="AM39" s="155">
        <f>AF39/J39*100</f>
        <v>-1072.2887385042511</v>
      </c>
      <c r="AN39" s="155">
        <f t="shared" si="28"/>
        <v>-20063.63636363639</v>
      </c>
      <c r="AO39" s="93">
        <f t="shared" si="29"/>
        <v>-108.12550407551882</v>
      </c>
      <c r="AP39" s="155">
        <f aca="true" t="shared" si="31" ref="AP39:AP45">AG39/AA39*100</f>
        <v>296.14038596140387</v>
      </c>
    </row>
    <row r="40" spans="1:42" s="14" customFormat="1" ht="30.75" customHeight="1" thickBot="1">
      <c r="A40" s="214"/>
      <c r="B40" s="215" t="s">
        <v>54</v>
      </c>
      <c r="C40" s="216"/>
      <c r="D40" s="216"/>
      <c r="E40" s="216"/>
      <c r="F40" s="216"/>
      <c r="G40" s="216"/>
      <c r="H40" s="217"/>
      <c r="I40" s="217">
        <f>I41</f>
        <v>969.3</v>
      </c>
      <c r="J40" s="217">
        <f aca="true" t="shared" si="32" ref="J40:T40">J41</f>
        <v>576.3</v>
      </c>
      <c r="K40" s="217">
        <f t="shared" si="32"/>
        <v>0</v>
      </c>
      <c r="L40" s="217">
        <f t="shared" si="32"/>
        <v>0</v>
      </c>
      <c r="M40" s="217">
        <f t="shared" si="32"/>
        <v>0</v>
      </c>
      <c r="N40" s="217">
        <f t="shared" si="32"/>
        <v>0</v>
      </c>
      <c r="O40" s="217">
        <f t="shared" si="32"/>
        <v>0</v>
      </c>
      <c r="P40" s="217">
        <f t="shared" si="32"/>
        <v>0</v>
      </c>
      <c r="Q40" s="217">
        <f t="shared" si="32"/>
        <v>0</v>
      </c>
      <c r="R40" s="217">
        <f t="shared" si="32"/>
        <v>0</v>
      </c>
      <c r="S40" s="217">
        <f t="shared" si="32"/>
        <v>0</v>
      </c>
      <c r="T40" s="217">
        <f t="shared" si="32"/>
        <v>686.5</v>
      </c>
      <c r="U40" s="217">
        <f aca="true" t="shared" si="33" ref="U40:AA40">U41</f>
        <v>0</v>
      </c>
      <c r="V40" s="217">
        <f t="shared" si="33"/>
        <v>0</v>
      </c>
      <c r="W40" s="217">
        <f t="shared" si="33"/>
        <v>0</v>
      </c>
      <c r="X40" s="217">
        <f t="shared" si="33"/>
        <v>0</v>
      </c>
      <c r="Y40" s="217">
        <f t="shared" si="33"/>
        <v>0</v>
      </c>
      <c r="Z40" s="217" t="e">
        <f t="shared" si="33"/>
        <v>#REF!</v>
      </c>
      <c r="AA40" s="217">
        <f t="shared" si="33"/>
        <v>1655.8</v>
      </c>
      <c r="AB40" s="217">
        <f aca="true" t="shared" si="34" ref="AB40:AG40">AB41+AB42</f>
        <v>9495.1</v>
      </c>
      <c r="AC40" s="217">
        <f t="shared" si="34"/>
        <v>688</v>
      </c>
      <c r="AD40" s="217">
        <f t="shared" si="34"/>
        <v>10183.1</v>
      </c>
      <c r="AE40" s="217">
        <f t="shared" si="34"/>
        <v>9141.3</v>
      </c>
      <c r="AF40" s="217">
        <f t="shared" si="34"/>
        <v>262.6</v>
      </c>
      <c r="AG40" s="217">
        <f t="shared" si="34"/>
        <v>9403.9</v>
      </c>
      <c r="AH40" s="218">
        <f>AE40/AB40*100</f>
        <v>96.27386757380121</v>
      </c>
      <c r="AI40" s="219">
        <f t="shared" si="7"/>
        <v>38.168604651162795</v>
      </c>
      <c r="AJ40" s="220">
        <f>AG40/AD41*100</f>
        <v>447.1446911701774</v>
      </c>
      <c r="AK40" s="221"/>
      <c r="AL40" s="222"/>
      <c r="AM40" s="217" t="e">
        <f>AE40/S40*100</f>
        <v>#DIV/0!</v>
      </c>
      <c r="AN40" s="223">
        <f t="shared" si="28"/>
        <v>38.25200291332848</v>
      </c>
      <c r="AO40" s="217" t="e">
        <f t="shared" si="29"/>
        <v>#DIV/0!</v>
      </c>
      <c r="AP40" s="223">
        <f t="shared" si="31"/>
        <v>567.9369489068728</v>
      </c>
    </row>
    <row r="41" spans="1:45" s="9" customFormat="1" ht="92.25" customHeight="1" thickBot="1">
      <c r="A41" s="239" t="s">
        <v>59</v>
      </c>
      <c r="B41" s="240" t="s">
        <v>57</v>
      </c>
      <c r="C41" s="241"/>
      <c r="D41" s="241"/>
      <c r="E41" s="241"/>
      <c r="F41" s="241"/>
      <c r="G41" s="241"/>
      <c r="H41" s="242">
        <v>943.396</v>
      </c>
      <c r="I41" s="242">
        <v>969.3</v>
      </c>
      <c r="J41" s="242">
        <v>576.3</v>
      </c>
      <c r="K41" s="242"/>
      <c r="L41" s="242"/>
      <c r="M41" s="242"/>
      <c r="N41" s="242"/>
      <c r="O41" s="242"/>
      <c r="P41" s="242"/>
      <c r="Q41" s="242"/>
      <c r="R41" s="242"/>
      <c r="S41" s="242"/>
      <c r="T41" s="242">
        <v>686.5</v>
      </c>
      <c r="U41" s="242"/>
      <c r="V41" s="242"/>
      <c r="W41" s="242"/>
      <c r="X41" s="242"/>
      <c r="Y41" s="242"/>
      <c r="Z41" s="242" t="e">
        <f>SUM(H41+#REF!)</f>
        <v>#REF!</v>
      </c>
      <c r="AA41" s="242">
        <f>SUM(I41+T41)</f>
        <v>1655.8</v>
      </c>
      <c r="AB41" s="242">
        <v>1415.1</v>
      </c>
      <c r="AC41" s="242">
        <v>688</v>
      </c>
      <c r="AD41" s="242">
        <v>2103.1</v>
      </c>
      <c r="AE41" s="242">
        <v>1061.3</v>
      </c>
      <c r="AF41" s="242">
        <v>262.6</v>
      </c>
      <c r="AG41" s="242">
        <f>AE41+AF41</f>
        <v>1323.9</v>
      </c>
      <c r="AH41" s="144">
        <f>(AE41/AB41)*100</f>
        <v>74.99823334039998</v>
      </c>
      <c r="AI41" s="144">
        <f>(AF41/AC41)*100</f>
        <v>38.168604651162795</v>
      </c>
      <c r="AJ41" s="144">
        <f>AG41/AD41*100</f>
        <v>62.94993105415816</v>
      </c>
      <c r="AK41" s="144">
        <f>SUM(AB41-H41)</f>
        <v>471.70399999999995</v>
      </c>
      <c r="AL41" s="144"/>
      <c r="AM41" s="144">
        <f>AF41/J41*100</f>
        <v>45.566545202151666</v>
      </c>
      <c r="AN41" s="144">
        <f t="shared" si="28"/>
        <v>38.25200291332848</v>
      </c>
      <c r="AO41" s="144" t="e">
        <f t="shared" si="29"/>
        <v>#DIV/0!</v>
      </c>
      <c r="AP41" s="145">
        <f t="shared" si="31"/>
        <v>79.95530861215123</v>
      </c>
      <c r="AQ41" s="78"/>
      <c r="AR41" s="78"/>
      <c r="AS41" s="78"/>
    </row>
    <row r="42" spans="1:45" s="9" customFormat="1" ht="65.25" customHeight="1" thickBot="1">
      <c r="A42" s="180" t="s">
        <v>77</v>
      </c>
      <c r="B42" s="243" t="s">
        <v>78</v>
      </c>
      <c r="C42" s="244"/>
      <c r="D42" s="244"/>
      <c r="E42" s="244"/>
      <c r="F42" s="244"/>
      <c r="G42" s="244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>
        <v>8080</v>
      </c>
      <c r="AC42" s="83"/>
      <c r="AD42" s="83">
        <v>8080</v>
      </c>
      <c r="AE42" s="83">
        <f>8000+80</f>
        <v>8080</v>
      </c>
      <c r="AF42" s="83"/>
      <c r="AG42" s="242">
        <f>AE42+AF42</f>
        <v>8080</v>
      </c>
      <c r="AH42" s="84">
        <f>(AE42/AB42)*100</f>
        <v>100</v>
      </c>
      <c r="AI42" s="84" t="e">
        <f>(AF42/AC42)*100</f>
        <v>#DIV/0!</v>
      </c>
      <c r="AJ42" s="84">
        <f>AG42/AD42*100</f>
        <v>100</v>
      </c>
      <c r="AK42" s="84"/>
      <c r="AL42" s="84"/>
      <c r="AM42" s="84" t="e">
        <f>AF42/J42*100</f>
        <v>#DIV/0!</v>
      </c>
      <c r="AN42" s="84" t="e">
        <f>AF42/T42*100</f>
        <v>#DIV/0!</v>
      </c>
      <c r="AO42" s="84" t="e">
        <f>AH42/L42*100</f>
        <v>#DIV/0!</v>
      </c>
      <c r="AP42" s="85" t="e">
        <f>AG42/AA42*100</f>
        <v>#DIV/0!</v>
      </c>
      <c r="AQ42" s="78"/>
      <c r="AR42" s="78"/>
      <c r="AS42" s="78"/>
    </row>
    <row r="43" spans="1:45" s="14" customFormat="1" ht="27.75" customHeight="1" thickBot="1">
      <c r="A43" s="224"/>
      <c r="B43" s="225" t="s">
        <v>53</v>
      </c>
      <c r="C43" s="226"/>
      <c r="D43" s="227"/>
      <c r="E43" s="227"/>
      <c r="F43" s="227"/>
      <c r="G43" s="227"/>
      <c r="H43" s="228"/>
      <c r="I43" s="229"/>
      <c r="J43" s="230"/>
      <c r="K43" s="229">
        <f aca="true" t="shared" si="35" ref="K43:AD43">K44+K45</f>
        <v>0</v>
      </c>
      <c r="L43" s="229">
        <f t="shared" si="35"/>
        <v>-89.039</v>
      </c>
      <c r="M43" s="229">
        <f t="shared" si="35"/>
        <v>0</v>
      </c>
      <c r="N43" s="229">
        <f t="shared" si="35"/>
        <v>-89.039</v>
      </c>
      <c r="O43" s="229">
        <f t="shared" si="35"/>
        <v>0</v>
      </c>
      <c r="P43" s="229">
        <f t="shared" si="35"/>
        <v>-89.039</v>
      </c>
      <c r="Q43" s="229">
        <f t="shared" si="35"/>
        <v>0</v>
      </c>
      <c r="R43" s="229">
        <f t="shared" si="35"/>
        <v>-89.039</v>
      </c>
      <c r="S43" s="229">
        <f t="shared" si="35"/>
        <v>0</v>
      </c>
      <c r="T43" s="229">
        <f t="shared" si="35"/>
        <v>-655.7</v>
      </c>
      <c r="U43" s="229">
        <f t="shared" si="35"/>
        <v>0</v>
      </c>
      <c r="V43" s="229">
        <f t="shared" si="35"/>
        <v>0</v>
      </c>
      <c r="W43" s="229">
        <f t="shared" si="35"/>
        <v>0</v>
      </c>
      <c r="X43" s="229">
        <f t="shared" si="35"/>
        <v>0</v>
      </c>
      <c r="Y43" s="229">
        <f t="shared" si="35"/>
        <v>0</v>
      </c>
      <c r="Z43" s="229" t="e">
        <f t="shared" si="35"/>
        <v>#REF!</v>
      </c>
      <c r="AA43" s="231">
        <f t="shared" si="35"/>
        <v>-655.7</v>
      </c>
      <c r="AB43" s="232">
        <f t="shared" si="35"/>
        <v>0</v>
      </c>
      <c r="AC43" s="229">
        <f t="shared" si="35"/>
        <v>-11333.6</v>
      </c>
      <c r="AD43" s="231">
        <f t="shared" si="35"/>
        <v>-11333.6</v>
      </c>
      <c r="AE43" s="229">
        <f>AE44+AE45</f>
        <v>0</v>
      </c>
      <c r="AF43" s="229">
        <f>AF44+AF45</f>
        <v>-6442.2</v>
      </c>
      <c r="AG43" s="231">
        <f>AG44+AG45</f>
        <v>-6442.2</v>
      </c>
      <c r="AH43" s="233"/>
      <c r="AI43" s="234">
        <f>(AF43/AC43)*100</f>
        <v>56.84160372697112</v>
      </c>
      <c r="AJ43" s="235">
        <f>AG43/AD43*100</f>
        <v>56.84160372697112</v>
      </c>
      <c r="AK43" s="236"/>
      <c r="AL43" s="233"/>
      <c r="AM43" s="234"/>
      <c r="AN43" s="237">
        <f t="shared" si="28"/>
        <v>982.491993289614</v>
      </c>
      <c r="AO43" s="230">
        <f t="shared" si="29"/>
        <v>0</v>
      </c>
      <c r="AP43" s="238">
        <f t="shared" si="31"/>
        <v>982.491993289614</v>
      </c>
      <c r="AQ43" s="24"/>
      <c r="AR43" s="24"/>
      <c r="AS43" s="24"/>
    </row>
    <row r="44" spans="1:45" s="14" customFormat="1" ht="69.75" customHeight="1">
      <c r="A44" s="116" t="s">
        <v>58</v>
      </c>
      <c r="B44" s="58" t="s">
        <v>61</v>
      </c>
      <c r="C44" s="179"/>
      <c r="D44" s="178"/>
      <c r="E44" s="178"/>
      <c r="F44" s="178"/>
      <c r="G44" s="178"/>
      <c r="H44" s="167">
        <v>-1471.6</v>
      </c>
      <c r="I44" s="197"/>
      <c r="J44" s="198">
        <v>-249</v>
      </c>
      <c r="K44" s="198"/>
      <c r="L44" s="198"/>
      <c r="M44" s="198"/>
      <c r="N44" s="198"/>
      <c r="O44" s="198"/>
      <c r="P44" s="198"/>
      <c r="Q44" s="198"/>
      <c r="R44" s="198"/>
      <c r="S44" s="198"/>
      <c r="T44" s="198">
        <v>-349</v>
      </c>
      <c r="U44" s="204"/>
      <c r="V44" s="204"/>
      <c r="W44" s="204"/>
      <c r="X44" s="204"/>
      <c r="Y44" s="204"/>
      <c r="Z44" s="198" t="e">
        <f>SUM(H44+#REF!)</f>
        <v>#REF!</v>
      </c>
      <c r="AA44" s="199">
        <f>SUM(I44+T44)</f>
        <v>-349</v>
      </c>
      <c r="AB44" s="177"/>
      <c r="AC44" s="198">
        <f>-2804-8000</f>
        <v>-10804</v>
      </c>
      <c r="AD44" s="198">
        <f>-2804-8000</f>
        <v>-10804</v>
      </c>
      <c r="AE44" s="197"/>
      <c r="AF44" s="198">
        <f>-694.9-5200</f>
        <v>-5894.9</v>
      </c>
      <c r="AG44" s="198">
        <f>-694.9-5200</f>
        <v>-5894.9</v>
      </c>
      <c r="AH44" s="95"/>
      <c r="AI44" s="93">
        <f>(AF44/AC44)*100</f>
        <v>54.56219918548685</v>
      </c>
      <c r="AJ44" s="94">
        <f>AG44/AD44*100</f>
        <v>54.56219918548685</v>
      </c>
      <c r="AK44" s="168"/>
      <c r="AL44" s="95"/>
      <c r="AM44" s="93">
        <f>AF44/J44*100</f>
        <v>2367.4297188755017</v>
      </c>
      <c r="AN44" s="93">
        <f t="shared" si="28"/>
        <v>1689.083094555874</v>
      </c>
      <c r="AO44" s="93" t="e">
        <f t="shared" si="29"/>
        <v>#DIV/0!</v>
      </c>
      <c r="AP44" s="94">
        <f t="shared" si="31"/>
        <v>1689.083094555874</v>
      </c>
      <c r="AQ44" s="24"/>
      <c r="AR44" s="24"/>
      <c r="AS44" s="24"/>
    </row>
    <row r="45" spans="1:45" s="9" customFormat="1" ht="79.5" customHeight="1" thickBot="1">
      <c r="A45" s="180" t="s">
        <v>60</v>
      </c>
      <c r="B45" s="181" t="s">
        <v>56</v>
      </c>
      <c r="C45" s="50"/>
      <c r="D45" s="12"/>
      <c r="E45" s="12"/>
      <c r="F45" s="12"/>
      <c r="G45" s="12"/>
      <c r="H45" s="143"/>
      <c r="I45" s="205"/>
      <c r="J45" s="83">
        <v>-210.1</v>
      </c>
      <c r="K45" s="83"/>
      <c r="L45" s="83">
        <v>-89.039</v>
      </c>
      <c r="M45" s="83"/>
      <c r="N45" s="83">
        <v>-89.039</v>
      </c>
      <c r="O45" s="83"/>
      <c r="P45" s="83">
        <v>-89.039</v>
      </c>
      <c r="Q45" s="83"/>
      <c r="R45" s="83">
        <v>-89.039</v>
      </c>
      <c r="S45" s="83"/>
      <c r="T45" s="83">
        <v>-306.7</v>
      </c>
      <c r="U45" s="83"/>
      <c r="V45" s="83"/>
      <c r="W45" s="83"/>
      <c r="X45" s="83"/>
      <c r="Y45" s="83"/>
      <c r="Z45" s="83" t="e">
        <f>SUM(H45+#REF!)</f>
        <v>#REF!</v>
      </c>
      <c r="AA45" s="176">
        <f>SUM(I45+T45)</f>
        <v>-306.7</v>
      </c>
      <c r="AB45" s="165"/>
      <c r="AC45" s="83">
        <v>-529.6</v>
      </c>
      <c r="AD45" s="176">
        <v>-529.6</v>
      </c>
      <c r="AE45" s="205"/>
      <c r="AF45" s="83">
        <v>-547.3</v>
      </c>
      <c r="AG45" s="176">
        <f>AE45+AF45</f>
        <v>-547.3</v>
      </c>
      <c r="AH45" s="174"/>
      <c r="AI45" s="84">
        <f>(AF45/AC45)*100</f>
        <v>103.34214501510573</v>
      </c>
      <c r="AJ45" s="85">
        <f>AG45/AD45*100</f>
        <v>103.34214501510573</v>
      </c>
      <c r="AK45" s="147">
        <f>SUM(AB45-H45)</f>
        <v>0</v>
      </c>
      <c r="AL45" s="174"/>
      <c r="AM45" s="84">
        <f>AF45/J45*100</f>
        <v>260.4950023798191</v>
      </c>
      <c r="AN45" s="84">
        <f t="shared" si="28"/>
        <v>178.44799478317572</v>
      </c>
      <c r="AO45" s="84">
        <f t="shared" si="29"/>
        <v>0</v>
      </c>
      <c r="AP45" s="85">
        <f t="shared" si="31"/>
        <v>178.44799478317572</v>
      </c>
      <c r="AQ45" s="78"/>
      <c r="AR45" s="78"/>
      <c r="AS45" s="78"/>
    </row>
    <row r="46" spans="1:36" s="14" customFormat="1" ht="18.75">
      <c r="A46" s="16"/>
      <c r="B46" s="17"/>
      <c r="C46" s="18"/>
      <c r="D46" s="18"/>
      <c r="E46" s="18"/>
      <c r="F46" s="18"/>
      <c r="G46" s="18"/>
      <c r="H46" s="31"/>
      <c r="I46" s="206"/>
      <c r="J46" s="206"/>
      <c r="K46" s="206"/>
      <c r="L46" s="206"/>
      <c r="M46" s="206"/>
      <c r="N46" s="206"/>
      <c r="O46" s="206"/>
      <c r="P46" s="206"/>
      <c r="Q46" s="206"/>
      <c r="R46" s="206"/>
      <c r="S46" s="206"/>
      <c r="T46" s="206"/>
      <c r="U46" s="206"/>
      <c r="V46" s="206"/>
      <c r="W46" s="206"/>
      <c r="X46" s="206"/>
      <c r="Y46" s="206"/>
      <c r="Z46" s="206"/>
      <c r="AA46" s="206"/>
      <c r="AB46" s="31"/>
      <c r="AC46" s="31"/>
      <c r="AD46" s="175"/>
      <c r="AE46" s="206"/>
      <c r="AF46" s="206"/>
      <c r="AG46" s="206"/>
      <c r="AH46" s="31"/>
      <c r="AI46" s="31"/>
      <c r="AJ46" s="31"/>
    </row>
    <row r="47" spans="1:30" s="14" customFormat="1" ht="18.75">
      <c r="A47" s="16"/>
      <c r="B47" s="17"/>
      <c r="C47" s="18"/>
      <c r="D47" s="18"/>
      <c r="E47" s="18"/>
      <c r="F47" s="18"/>
      <c r="G47" s="18"/>
      <c r="H47" s="18"/>
      <c r="I47" s="207"/>
      <c r="J47" s="207"/>
      <c r="K47" s="207"/>
      <c r="L47" s="207"/>
      <c r="M47" s="207"/>
      <c r="N47" s="208"/>
      <c r="O47" s="209"/>
      <c r="P47" s="209"/>
      <c r="Q47" s="209"/>
      <c r="R47" s="209"/>
      <c r="S47" s="209"/>
      <c r="Y47" s="24"/>
      <c r="Z47" s="24"/>
      <c r="AD47" s="161"/>
    </row>
    <row r="48" ht="18.75">
      <c r="AD48" s="31"/>
    </row>
    <row r="49" ht="18.75">
      <c r="AD49" s="14"/>
    </row>
  </sheetData>
  <sheetProtection/>
  <mergeCells count="25">
    <mergeCell ref="AH4:AJ4"/>
    <mergeCell ref="AM5:AN6"/>
    <mergeCell ref="AJ5:AJ6"/>
    <mergeCell ref="A39:B39"/>
    <mergeCell ref="T5:T6"/>
    <mergeCell ref="AB4:AD4"/>
    <mergeCell ref="AB5:AB6"/>
    <mergeCell ref="AC5:AC6"/>
    <mergeCell ref="AG5:AG6"/>
    <mergeCell ref="A8:B8"/>
    <mergeCell ref="A1:AP1"/>
    <mergeCell ref="B4:B6"/>
    <mergeCell ref="A4:A6"/>
    <mergeCell ref="AD5:AD6"/>
    <mergeCell ref="H4:AA4"/>
    <mergeCell ref="AK4:AP4"/>
    <mergeCell ref="AO5:AP6"/>
    <mergeCell ref="AE4:AG4"/>
    <mergeCell ref="AE5:AE6"/>
    <mergeCell ref="AF5:AF6"/>
    <mergeCell ref="H5:I6"/>
    <mergeCell ref="Z5:AA6"/>
    <mergeCell ref="AK5:AL6"/>
    <mergeCell ref="AH5:AH6"/>
    <mergeCell ref="AI5:AI6"/>
  </mergeCells>
  <printOptions/>
  <pageMargins left="0.2" right="0" top="0.36" bottom="0.22" header="0.31496062992125984" footer="0"/>
  <pageSetup fitToHeight="2" horizontalDpi="600" verticalDpi="600" orientation="landscape" paperSize="9" scale="47" r:id="rId1"/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sidorcom</dc:creator>
  <cp:keywords/>
  <dc:description/>
  <cp:lastModifiedBy>User</cp:lastModifiedBy>
  <cp:lastPrinted>2016-10-06T06:19:51Z</cp:lastPrinted>
  <dcterms:created xsi:type="dcterms:W3CDTF">2002-07-22T10:53:13Z</dcterms:created>
  <dcterms:modified xsi:type="dcterms:W3CDTF">2016-12-07T11:20:10Z</dcterms:modified>
  <cp:category/>
  <cp:version/>
  <cp:contentType/>
  <cp:contentStatus/>
</cp:coreProperties>
</file>