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65326" windowWidth="12120" windowHeight="8835" tabRatio="362" activeTab="0"/>
  </bookViews>
  <sheets>
    <sheet name="видатки" sheetId="1" r:id="rId1"/>
  </sheets>
  <definedNames>
    <definedName name="_xlnm.Print_Titles" localSheetId="0">'видатки'!$8:$8</definedName>
    <definedName name="_xlnm.Print_Area" localSheetId="0">'видатки'!$B$1:$X$81</definedName>
  </definedNames>
  <calcPr fullCalcOnLoad="1"/>
</workbook>
</file>

<file path=xl/sharedStrings.xml><?xml version="1.0" encoding="utf-8"?>
<sst xmlns="http://schemas.openxmlformats.org/spreadsheetml/2006/main" count="159" uniqueCount="110">
  <si>
    <t>Разом</t>
  </si>
  <si>
    <t>Державне управління</t>
  </si>
  <si>
    <t xml:space="preserve">Охорона здоров’я </t>
  </si>
  <si>
    <t>Соціальний захист та соціальне забезпечення</t>
  </si>
  <si>
    <t>Житлово-комунальне господарство</t>
  </si>
  <si>
    <t>Фізична культура і спорт</t>
  </si>
  <si>
    <t>Всього видатків</t>
  </si>
  <si>
    <t xml:space="preserve"> оплата праці       </t>
  </si>
  <si>
    <t xml:space="preserve">комунальні послуги та енергоносії           </t>
  </si>
  <si>
    <t>Міжбюджетні трансферти</t>
  </si>
  <si>
    <t>Затверджено по бюджету з урахуванням внесених змін</t>
  </si>
  <si>
    <t>Загальний фонд</t>
  </si>
  <si>
    <t>Спеціальний фонд</t>
  </si>
  <si>
    <t>Повернення</t>
  </si>
  <si>
    <t>Надання</t>
  </si>
  <si>
    <t xml:space="preserve">Повернення коштів, наданих для кредитування громадян на будівництво (реконструкцію) та придбання житла </t>
  </si>
  <si>
    <t>Надання пільгового довгострокового кредиту громадянам на будівництво (реконструкцію) та придбання житла</t>
  </si>
  <si>
    <t>Повернення бюджетних позичок суб'єктам підприємницької діяльності</t>
  </si>
  <si>
    <t>Засоби масової інформації</t>
  </si>
  <si>
    <t>Надання бюджетних позичок суб'єктам підприємницької діяльності</t>
  </si>
  <si>
    <t>Всього кредитування</t>
  </si>
  <si>
    <t>208400</t>
  </si>
  <si>
    <t>Кошти, що передаються із загального фонду бюджету до бюджету розвитку (спеціального фонду)</t>
  </si>
  <si>
    <t>301000</t>
  </si>
  <si>
    <t>Позики, надані міжнародними фінансовими організаціями</t>
  </si>
  <si>
    <t>301100</t>
  </si>
  <si>
    <t>Одержано позик</t>
  </si>
  <si>
    <t>301200</t>
  </si>
  <si>
    <t>Погашено позик</t>
  </si>
  <si>
    <t>Найменування</t>
  </si>
  <si>
    <t>Місцевий борг - разом</t>
  </si>
  <si>
    <t>Зовнішній борг</t>
  </si>
  <si>
    <t>Північна Екологічна Фінансова Корпорація (НЕФКО)</t>
  </si>
  <si>
    <t>Заборгованість за позиками, наданими міжнародними фінансовими організаціями</t>
  </si>
  <si>
    <t>1.1. Видатки</t>
  </si>
  <si>
    <t>1.2. Кредитування</t>
  </si>
  <si>
    <t>2. Фінансування*</t>
  </si>
  <si>
    <t>3. Місцевий борг</t>
  </si>
  <si>
    <t>0100</t>
  </si>
  <si>
    <t>1000</t>
  </si>
  <si>
    <t>2000</t>
  </si>
  <si>
    <t>3000</t>
  </si>
  <si>
    <t>4000</t>
  </si>
  <si>
    <t>5000</t>
  </si>
  <si>
    <t>6000</t>
  </si>
  <si>
    <t>7300</t>
  </si>
  <si>
    <t>7400</t>
  </si>
  <si>
    <t>7600</t>
  </si>
  <si>
    <t>8000</t>
  </si>
  <si>
    <t>9100</t>
  </si>
  <si>
    <t xml:space="preserve">Додаток 2 </t>
  </si>
  <si>
    <t>Код ТПКВК</t>
  </si>
  <si>
    <t xml:space="preserve">Назва коду типової програмної класифікації видатків та кредитування </t>
  </si>
  <si>
    <t>(видатки та кредитування, фінансування та боргові зобов'язання)</t>
  </si>
  <si>
    <t>7000</t>
  </si>
  <si>
    <t>Економічна діяльність</t>
  </si>
  <si>
    <t>7100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</si>
  <si>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</si>
  <si>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</si>
  <si>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</si>
  <si>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</si>
  <si>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</si>
  <si>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</si>
  <si>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Інша діяльність</t>
  </si>
  <si>
    <t>8100</t>
  </si>
  <si>
    <t>8200</t>
  </si>
  <si>
    <t>8300</t>
  </si>
  <si>
    <t>8400</t>
  </si>
  <si>
    <t>8600</t>
  </si>
  <si>
    <t>8700</t>
  </si>
  <si>
    <t>9000</t>
  </si>
  <si>
    <t>9700</t>
  </si>
  <si>
    <t>Захист населення і територій від надзвичайних ситуацій техногенного та природного характеру</t>
  </si>
  <si>
    <t>Громадський порядок та безпека</t>
  </si>
  <si>
    <t xml:space="preserve">Охорона навколишнього природного середовища </t>
  </si>
  <si>
    <t>Обслуговування місцевого боргу</t>
  </si>
  <si>
    <t>Резервний фонд</t>
  </si>
  <si>
    <t>Дотації з місцевого бюджету іншим бюджетам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</si>
  <si>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</si>
  <si>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8821</t>
  </si>
  <si>
    <t>8861</t>
  </si>
  <si>
    <t>8862</t>
  </si>
  <si>
    <t>8822</t>
  </si>
  <si>
    <t>9500</t>
  </si>
  <si>
    <t>9800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</si>
  <si>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</si>
  <si>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</si>
  <si>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С.А. Липова</t>
  </si>
  <si>
    <t>Касові видатки за 2017 рік,  тис. грн.</t>
  </si>
  <si>
    <t>Касові видатки за 2018 рік, тис. грн.</t>
  </si>
  <si>
    <t>Затверджено з урахуванням змін за 2018 рік, тис. грн.</t>
  </si>
  <si>
    <t>Відсоток виконання до затвердженого з урахуванням змін за 2018 рік, %</t>
  </si>
  <si>
    <t>Відхилення касових видатків за 2018 рік до 2017 року, %</t>
  </si>
  <si>
    <t>Станом на 31.12.2017 року, тис. грн.</t>
  </si>
  <si>
    <t>Станом на 31.12.2018 року, тис. грн.</t>
  </si>
  <si>
    <t>7700</t>
  </si>
  <si>
    <t>8500</t>
  </si>
  <si>
    <t xml:space="preserve">* Станом на 01.01.2018 року на рахунках міського бюджету залишок коштів склав - 136 416,0 тис. грн., з них загального фонду - 115 848,3 тис. грн., спеціального фонду - 20 567,7 тис. гривень. Станом на 31.12.2018 року направлено на видатки та кредитування - 135 539,4 тис. гривень, з них загального фонду - 70 448,0 тис. гривень, спеціального фонду - 65 091,4 тис. гривень, з них шляхом передачі коштів із загального фонду бюджету до бюджету розвитку - 44 753,3 тис. гривень.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</si>
  <si>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Нерозподілені трансферти з державного бюджету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</si>
  <si>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</si>
  <si>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1. Видатки та кредитування міського бюджету</t>
  </si>
  <si>
    <t>тис. грн.</t>
  </si>
  <si>
    <t>у т. ч. субвенції з держбюджету</t>
  </si>
  <si>
    <t>1100</t>
  </si>
  <si>
    <t>Школи естетичного виховання</t>
  </si>
  <si>
    <t>Направлено перевиконання дохідної частини загального фонду міського бюджету - 72 792,1 тис. грн. (з них на загальний фонд – 47 433,9 тис. грн. та спеціальний фонд - 25 358,2 тис. грн., з них шляхом передачі коштів із загального фонду бюджету до бюджету розвитку – 19 435,0 тис. грн.), кошти бюджету розвитку  - 5 123,2 тис. грн., фонд охорони навколишнього середовища -  800,0 тис. гривень.</t>
  </si>
  <si>
    <t>Аналіз показників щодо виконання видаткової частини міського бюджету за 2017 - 2018 роки</t>
  </si>
  <si>
    <t>Директор департаменту фінансів, економіки та інвестицій Сумської міської ради</t>
  </si>
  <si>
    <r>
      <t xml:space="preserve">Культура і мистецтво </t>
    </r>
    <r>
      <rPr>
        <i/>
        <sz val="20"/>
        <rFont val="Times New Roman"/>
        <family val="1"/>
      </rPr>
      <t>(без урахування шкіл естетичного виховання)</t>
    </r>
  </si>
  <si>
    <r>
      <rPr>
        <b/>
        <sz val="20"/>
        <rFont val="Times New Roman"/>
        <family val="1"/>
      </rPr>
      <t xml:space="preserve">Освіта </t>
    </r>
    <r>
      <rPr>
        <i/>
        <sz val="20"/>
        <rFont val="Times New Roman"/>
        <family val="1"/>
      </rPr>
      <t>(з урахуванням шкіл естетичного виховання)</t>
    </r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</si>
</sst>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0.000"/>
  </numFmts>
  <fonts count="7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7"/>
      <name val="Times New Roman"/>
      <family val="1"/>
    </font>
    <font>
      <b/>
      <i/>
      <sz val="15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8"/>
      <color indexed="10"/>
      <name val="Times New Roman"/>
      <family val="1"/>
    </font>
    <font>
      <b/>
      <sz val="25"/>
      <name val="Times New Roman"/>
      <family val="1"/>
    </font>
    <font>
      <sz val="27"/>
      <name val="Times New Roman"/>
      <family val="1"/>
    </font>
    <font>
      <b/>
      <sz val="29"/>
      <name val="Times New Roman"/>
      <family val="1"/>
    </font>
    <font>
      <sz val="10"/>
      <color indexed="10"/>
      <name val="Times New Roman"/>
      <family val="1"/>
    </font>
    <font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7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25"/>
      <name val="Times New Roman"/>
      <family val="1"/>
    </font>
    <font>
      <b/>
      <sz val="17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Times New Roman"/>
      <family val="1"/>
    </font>
    <font>
      <sz val="22"/>
      <color indexed="10"/>
      <name val="Times New Roman"/>
      <family val="1"/>
    </font>
    <font>
      <sz val="15"/>
      <color indexed="10"/>
      <name val="Times New Roman"/>
      <family val="1"/>
    </font>
    <font>
      <b/>
      <i/>
      <sz val="15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27"/>
      <color rgb="FFFF0000"/>
      <name val="Times New Roman"/>
      <family val="1"/>
    </font>
    <font>
      <sz val="20"/>
      <color rgb="FFFF0000"/>
      <name val="Times New Roman"/>
      <family val="1"/>
    </font>
    <font>
      <b/>
      <sz val="22"/>
      <color rgb="FFFF0000"/>
      <name val="Times New Roman"/>
      <family val="1"/>
    </font>
    <font>
      <b/>
      <sz val="18"/>
      <color rgb="FFFF0000"/>
      <name val="Times New Roman"/>
      <family val="1"/>
    </font>
    <font>
      <sz val="18"/>
      <color rgb="FFFF0000"/>
      <name val="Times New Roman"/>
      <family val="1"/>
    </font>
    <font>
      <b/>
      <sz val="14"/>
      <color rgb="FFFF0000"/>
      <name val="Times New Roman"/>
      <family val="1"/>
    </font>
    <font>
      <sz val="22"/>
      <color rgb="FFFF0000"/>
      <name val="Times New Roman"/>
      <family val="1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i/>
      <sz val="15"/>
      <color rgb="FFFF0000"/>
      <name val="Times New Roman"/>
      <family val="1"/>
    </font>
    <font>
      <b/>
      <sz val="2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185" fontId="4" fillId="0" borderId="0" xfId="0" applyNumberFormat="1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 wrapText="1"/>
    </xf>
    <xf numFmtId="185" fontId="20" fillId="0" borderId="0" xfId="0" applyNumberFormat="1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2" fontId="18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7" fillId="0" borderId="1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/>
    </xf>
    <xf numFmtId="2" fontId="70" fillId="0" borderId="0" xfId="0" applyNumberFormat="1" applyFont="1" applyFill="1" applyBorder="1" applyAlignment="1">
      <alignment vertical="center" wrapText="1"/>
    </xf>
    <xf numFmtId="0" fontId="68" fillId="0" borderId="0" xfId="0" applyFont="1" applyFill="1" applyAlignment="1">
      <alignment/>
    </xf>
    <xf numFmtId="4" fontId="71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184" fontId="1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32" borderId="0" xfId="0" applyFont="1" applyFill="1" applyAlignment="1">
      <alignment/>
    </xf>
    <xf numFmtId="0" fontId="73" fillId="0" borderId="0" xfId="0" applyFont="1" applyFill="1" applyAlignment="1">
      <alignment horizontal="center" vertical="center" wrapText="1"/>
    </xf>
    <xf numFmtId="0" fontId="69" fillId="0" borderId="0" xfId="0" applyFont="1" applyFill="1" applyAlignment="1">
      <alignment/>
    </xf>
    <xf numFmtId="0" fontId="74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75" fillId="0" borderId="0" xfId="0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/>
    </xf>
    <xf numFmtId="0" fontId="72" fillId="0" borderId="0" xfId="0" applyFont="1" applyFill="1" applyAlignment="1">
      <alignment vertical="center" wrapText="1"/>
    </xf>
    <xf numFmtId="0" fontId="76" fillId="0" borderId="0" xfId="0" applyFont="1" applyFill="1" applyAlignment="1">
      <alignment vertical="center" wrapText="1"/>
    </xf>
    <xf numFmtId="185" fontId="74" fillId="0" borderId="0" xfId="0" applyNumberFormat="1" applyFont="1" applyFill="1" applyAlignment="1">
      <alignment vertical="center" wrapText="1"/>
    </xf>
    <xf numFmtId="185" fontId="72" fillId="0" borderId="0" xfId="0" applyNumberFormat="1" applyFont="1" applyFill="1" applyAlignment="1">
      <alignment vertical="center" wrapText="1"/>
    </xf>
    <xf numFmtId="0" fontId="6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184" fontId="23" fillId="0" borderId="11" xfId="0" applyNumberFormat="1" applyFont="1" applyFill="1" applyBorder="1" applyAlignment="1">
      <alignment horizontal="center" vertical="center" wrapText="1"/>
    </xf>
    <xf numFmtId="185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84" fontId="23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24" fillId="0" borderId="11" xfId="0" applyFont="1" applyFill="1" applyBorder="1" applyAlignment="1">
      <alignment horizontal="center" vertical="center" wrapText="1"/>
    </xf>
    <xf numFmtId="184" fontId="24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85" fontId="24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184" fontId="11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4" fontId="26" fillId="0" borderId="11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184" fontId="26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85" fontId="11" fillId="0" borderId="11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2" fontId="77" fillId="0" borderId="11" xfId="0" applyNumberFormat="1" applyFont="1" applyFill="1" applyBorder="1" applyAlignment="1">
      <alignment horizontal="center" vertical="center" wrapText="1"/>
    </xf>
    <xf numFmtId="1" fontId="77" fillId="0" borderId="11" xfId="0" applyNumberFormat="1" applyFont="1" applyFill="1" applyBorder="1" applyAlignment="1">
      <alignment horizontal="center" vertical="center" wrapText="1"/>
    </xf>
    <xf numFmtId="185" fontId="77" fillId="0" borderId="11" xfId="0" applyNumberFormat="1" applyFont="1" applyFill="1" applyBorder="1" applyAlignment="1">
      <alignment horizontal="center" vertical="center" wrapText="1"/>
    </xf>
    <xf numFmtId="4" fontId="77" fillId="0" borderId="11" xfId="0" applyNumberFormat="1" applyFont="1" applyFill="1" applyBorder="1" applyAlignment="1">
      <alignment horizontal="center" vertical="center" wrapText="1"/>
    </xf>
    <xf numFmtId="3" fontId="77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184" fontId="11" fillId="0" borderId="11" xfId="0" applyNumberFormat="1" applyFont="1" applyFill="1" applyBorder="1" applyAlignment="1" applyProtection="1">
      <alignment horizontal="right" vertical="center" wrapText="1"/>
      <protection/>
    </xf>
    <xf numFmtId="184" fontId="11" fillId="0" borderId="11" xfId="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184" fontId="11" fillId="0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/>
    </xf>
    <xf numFmtId="184" fontId="77" fillId="0" borderId="11" xfId="0" applyNumberFormat="1" applyFont="1" applyFill="1" applyBorder="1" applyAlignment="1">
      <alignment horizontal="center" vertical="center" wrapText="1"/>
    </xf>
    <xf numFmtId="3" fontId="68" fillId="0" borderId="11" xfId="0" applyNumberFormat="1" applyFont="1" applyFill="1" applyBorder="1" applyAlignment="1">
      <alignment horizontal="center" vertical="center" wrapText="1"/>
    </xf>
    <xf numFmtId="184" fontId="68" fillId="0" borderId="11" xfId="0" applyNumberFormat="1" applyFont="1" applyFill="1" applyBorder="1" applyAlignment="1">
      <alignment horizontal="center" vertical="center" wrapText="1"/>
    </xf>
    <xf numFmtId="185" fontId="10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wrapText="1"/>
    </xf>
    <xf numFmtId="0" fontId="26" fillId="0" borderId="0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184" fontId="11" fillId="0" borderId="14" xfId="0" applyNumberFormat="1" applyFont="1" applyFill="1" applyBorder="1" applyAlignment="1">
      <alignment horizontal="center" vertical="center" wrapText="1"/>
    </xf>
    <xf numFmtId="184" fontId="11" fillId="0" borderId="16" xfId="0" applyNumberFormat="1" applyFont="1" applyFill="1" applyBorder="1" applyAlignment="1">
      <alignment horizontal="center" vertical="center" wrapText="1"/>
    </xf>
    <xf numFmtId="184" fontId="11" fillId="0" borderId="15" xfId="0" applyNumberFormat="1" applyFont="1" applyFill="1" applyBorder="1" applyAlignment="1">
      <alignment horizontal="center" vertical="center" wrapText="1"/>
    </xf>
    <xf numFmtId="185" fontId="11" fillId="0" borderId="14" xfId="0" applyNumberFormat="1" applyFont="1" applyFill="1" applyBorder="1" applyAlignment="1">
      <alignment horizontal="center" vertical="center" wrapText="1"/>
    </xf>
    <xf numFmtId="185" fontId="11" fillId="0" borderId="16" xfId="0" applyNumberFormat="1" applyFont="1" applyFill="1" applyBorder="1" applyAlignment="1">
      <alignment horizontal="center" vertical="center" wrapText="1"/>
    </xf>
    <xf numFmtId="185" fontId="11" fillId="0" borderId="15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2"/>
  <sheetViews>
    <sheetView showZeros="0" tabSelected="1" view="pageBreakPreview" zoomScale="57" zoomScaleSheetLayoutView="57" zoomScalePageLayoutView="0" workbookViewId="0" topLeftCell="B1">
      <pane xSplit="8" ySplit="9" topLeftCell="J61" activePane="bottomRight" state="frozen"/>
      <selection pane="topLeft" activeCell="B1" sqref="B1"/>
      <selection pane="topRight" activeCell="J1" sqref="J1"/>
      <selection pane="bottomLeft" activeCell="B10" sqref="B10"/>
      <selection pane="bottomRight" activeCell="B71" sqref="B71:C71"/>
    </sheetView>
  </sheetViews>
  <sheetFormatPr defaultColWidth="9.140625" defaultRowHeight="12.75" outlineLevelCol="1"/>
  <cols>
    <col min="1" max="1" width="12.00390625" style="13" hidden="1" customWidth="1"/>
    <col min="2" max="2" width="13.140625" style="1" customWidth="1" outlineLevel="1"/>
    <col min="3" max="3" width="54.28125" style="1" customWidth="1"/>
    <col min="4" max="4" width="17.8515625" style="14" hidden="1" customWidth="1"/>
    <col min="5" max="5" width="16.57421875" style="14" hidden="1" customWidth="1"/>
    <col min="6" max="6" width="14.00390625" style="14" hidden="1" customWidth="1"/>
    <col min="7" max="7" width="15.7109375" style="14" hidden="1" customWidth="1"/>
    <col min="8" max="8" width="11.57421875" style="14" hidden="1" customWidth="1"/>
    <col min="9" max="9" width="5.7109375" style="14" hidden="1" customWidth="1"/>
    <col min="10" max="10" width="21.7109375" style="66" customWidth="1"/>
    <col min="11" max="11" width="25.421875" style="1" customWidth="1"/>
    <col min="12" max="12" width="21.421875" style="1" customWidth="1"/>
    <col min="13" max="13" width="21.7109375" style="1" customWidth="1"/>
    <col min="14" max="14" width="24.8515625" style="1" customWidth="1"/>
    <col min="15" max="15" width="20.421875" style="1" customWidth="1"/>
    <col min="16" max="16" width="21.421875" style="28" customWidth="1"/>
    <col min="17" max="17" width="23.8515625" style="28" customWidth="1"/>
    <col min="18" max="18" width="21.140625" style="28" customWidth="1"/>
    <col min="19" max="19" width="21.57421875" style="44" customWidth="1"/>
    <col min="20" max="20" width="24.421875" style="44" customWidth="1"/>
    <col min="21" max="21" width="17.7109375" style="44" customWidth="1"/>
    <col min="22" max="22" width="20.140625" style="45" customWidth="1"/>
    <col min="23" max="23" width="23.8515625" style="45" customWidth="1"/>
    <col min="24" max="24" width="15.57421875" style="45" customWidth="1"/>
    <col min="25" max="25" width="9.140625" style="14" customWidth="1"/>
    <col min="26" max="26" width="9.421875" style="14" bestFit="1" customWidth="1"/>
    <col min="27" max="16384" width="9.140625" style="14" customWidth="1"/>
  </cols>
  <sheetData>
    <row r="1" spans="19:24" ht="35.25" customHeight="1">
      <c r="S1" s="142" t="s">
        <v>50</v>
      </c>
      <c r="T1" s="142"/>
      <c r="U1" s="142"/>
      <c r="V1" s="142"/>
      <c r="W1" s="142"/>
      <c r="X1" s="142"/>
    </row>
    <row r="2" spans="1:24" s="16" customFormat="1" ht="37.5" customHeight="1">
      <c r="A2" s="15"/>
      <c r="B2" s="126" t="s">
        <v>106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s="16" customFormat="1" ht="33" customHeight="1">
      <c r="A3" s="15"/>
      <c r="B3" s="4"/>
      <c r="C3" s="125" t="s">
        <v>53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4"/>
      <c r="X3" s="4"/>
    </row>
    <row r="4" spans="1:24" s="16" customFormat="1" ht="15" customHeight="1">
      <c r="A4" s="15"/>
      <c r="B4" s="4"/>
      <c r="C4" s="7"/>
      <c r="D4" s="17"/>
      <c r="E4" s="17"/>
      <c r="F4" s="17"/>
      <c r="G4" s="17"/>
      <c r="H4" s="17"/>
      <c r="I4" s="17"/>
      <c r="J4" s="7"/>
      <c r="K4" s="7"/>
      <c r="L4" s="7"/>
      <c r="M4" s="7"/>
      <c r="N4" s="7"/>
      <c r="O4" s="7"/>
      <c r="P4" s="29"/>
      <c r="Q4" s="29"/>
      <c r="R4" s="29"/>
      <c r="S4" s="7"/>
      <c r="T4" s="7"/>
      <c r="U4" s="7"/>
      <c r="V4" s="7"/>
      <c r="W4" s="128" t="s">
        <v>101</v>
      </c>
      <c r="X4" s="128"/>
    </row>
    <row r="5" spans="1:25" s="26" customFormat="1" ht="33" customHeight="1">
      <c r="A5" s="46"/>
      <c r="B5" s="121" t="s">
        <v>100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47"/>
    </row>
    <row r="6" spans="1:24" s="2" customFormat="1" ht="47.25" customHeight="1">
      <c r="A6" s="57"/>
      <c r="B6" s="120" t="s">
        <v>51</v>
      </c>
      <c r="C6" s="120" t="s">
        <v>52</v>
      </c>
      <c r="D6" s="59" t="s">
        <v>10</v>
      </c>
      <c r="E6" s="59"/>
      <c r="F6" s="59"/>
      <c r="G6" s="59"/>
      <c r="H6" s="59"/>
      <c r="I6" s="115" t="s">
        <v>88</v>
      </c>
      <c r="J6" s="115"/>
      <c r="K6" s="115"/>
      <c r="L6" s="115"/>
      <c r="M6" s="115" t="s">
        <v>90</v>
      </c>
      <c r="N6" s="115"/>
      <c r="O6" s="115"/>
      <c r="P6" s="115" t="s">
        <v>89</v>
      </c>
      <c r="Q6" s="115"/>
      <c r="R6" s="115"/>
      <c r="S6" s="115" t="s">
        <v>91</v>
      </c>
      <c r="T6" s="115"/>
      <c r="U6" s="115"/>
      <c r="V6" s="122" t="s">
        <v>92</v>
      </c>
      <c r="W6" s="123"/>
      <c r="X6" s="124"/>
    </row>
    <row r="7" spans="1:24" s="2" customFormat="1" ht="50.25" customHeight="1">
      <c r="A7" s="57"/>
      <c r="B7" s="120"/>
      <c r="C7" s="120"/>
      <c r="D7" s="59"/>
      <c r="E7" s="59"/>
      <c r="F7" s="60" t="s">
        <v>7</v>
      </c>
      <c r="G7" s="60" t="s">
        <v>8</v>
      </c>
      <c r="H7" s="59"/>
      <c r="I7" s="115" t="s">
        <v>11</v>
      </c>
      <c r="J7" s="115"/>
      <c r="K7" s="60" t="s">
        <v>12</v>
      </c>
      <c r="L7" s="58" t="s">
        <v>0</v>
      </c>
      <c r="M7" s="60" t="s">
        <v>11</v>
      </c>
      <c r="N7" s="60" t="s">
        <v>12</v>
      </c>
      <c r="O7" s="60" t="s">
        <v>0</v>
      </c>
      <c r="P7" s="60" t="s">
        <v>11</v>
      </c>
      <c r="Q7" s="60" t="s">
        <v>12</v>
      </c>
      <c r="R7" s="60" t="s">
        <v>0</v>
      </c>
      <c r="S7" s="58" t="s">
        <v>11</v>
      </c>
      <c r="T7" s="60" t="s">
        <v>12</v>
      </c>
      <c r="U7" s="60" t="s">
        <v>0</v>
      </c>
      <c r="V7" s="58" t="s">
        <v>11</v>
      </c>
      <c r="W7" s="60" t="s">
        <v>12</v>
      </c>
      <c r="X7" s="60" t="s">
        <v>0</v>
      </c>
    </row>
    <row r="8" spans="1:24" s="9" customFormat="1" ht="21" customHeight="1">
      <c r="A8" s="61"/>
      <c r="B8" s="62">
        <v>1</v>
      </c>
      <c r="C8" s="62">
        <v>2</v>
      </c>
      <c r="D8" s="62">
        <v>3</v>
      </c>
      <c r="E8" s="62">
        <v>4</v>
      </c>
      <c r="F8" s="62">
        <v>5</v>
      </c>
      <c r="G8" s="62">
        <v>6</v>
      </c>
      <c r="H8" s="62">
        <v>7</v>
      </c>
      <c r="I8" s="62">
        <v>3</v>
      </c>
      <c r="J8" s="62">
        <v>3</v>
      </c>
      <c r="K8" s="62">
        <v>4</v>
      </c>
      <c r="L8" s="63">
        <v>5</v>
      </c>
      <c r="M8" s="63">
        <v>6</v>
      </c>
      <c r="N8" s="63">
        <v>7</v>
      </c>
      <c r="O8" s="63">
        <v>8</v>
      </c>
      <c r="P8" s="63">
        <v>9</v>
      </c>
      <c r="Q8" s="63">
        <v>10</v>
      </c>
      <c r="R8" s="63">
        <v>11</v>
      </c>
      <c r="S8" s="63">
        <v>12</v>
      </c>
      <c r="T8" s="63">
        <v>13</v>
      </c>
      <c r="U8" s="63">
        <v>14</v>
      </c>
      <c r="V8" s="63">
        <v>15</v>
      </c>
      <c r="W8" s="63">
        <v>16</v>
      </c>
      <c r="X8" s="63">
        <v>17</v>
      </c>
    </row>
    <row r="9" spans="1:25" s="5" customFormat="1" ht="21.75" customHeight="1">
      <c r="A9" s="50"/>
      <c r="B9" s="127" t="s">
        <v>34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51"/>
    </row>
    <row r="10" spans="1:24" s="2" customFormat="1" ht="24.75" customHeight="1">
      <c r="A10" s="57">
        <v>10116</v>
      </c>
      <c r="B10" s="74" t="s">
        <v>38</v>
      </c>
      <c r="C10" s="75" t="s">
        <v>1</v>
      </c>
      <c r="D10" s="76" t="e">
        <f aca="true" t="shared" si="0" ref="D10:D20">SUM(E10+H10)</f>
        <v>#REF!</v>
      </c>
      <c r="E10" s="76" t="e">
        <f>SUM(#REF!)</f>
        <v>#REF!</v>
      </c>
      <c r="F10" s="76" t="e">
        <f>SUM(#REF!)</f>
        <v>#REF!</v>
      </c>
      <c r="G10" s="76" t="e">
        <f>SUM(#REF!)</f>
        <v>#REF!</v>
      </c>
      <c r="H10" s="76" t="e">
        <f>SUM(#REF!)</f>
        <v>#REF!</v>
      </c>
      <c r="I10" s="77">
        <v>27922.799</v>
      </c>
      <c r="J10" s="73">
        <v>112191.4</v>
      </c>
      <c r="K10" s="73">
        <v>11312.4</v>
      </c>
      <c r="L10" s="73">
        <f>J10+K10</f>
        <v>123503.79999999999</v>
      </c>
      <c r="M10" s="73">
        <v>180727.7</v>
      </c>
      <c r="N10" s="73">
        <v>6607.4</v>
      </c>
      <c r="O10" s="73">
        <f>M10+N10</f>
        <v>187335.1</v>
      </c>
      <c r="P10" s="73">
        <v>179669.7</v>
      </c>
      <c r="Q10" s="73">
        <v>9631.1</v>
      </c>
      <c r="R10" s="73">
        <f aca="true" t="shared" si="1" ref="R10:R50">P10+Q10</f>
        <v>189300.80000000002</v>
      </c>
      <c r="S10" s="73">
        <f>(P10/M10)*100</f>
        <v>99.41458890917109</v>
      </c>
      <c r="T10" s="73">
        <f>(Q10/N10)*100</f>
        <v>145.76232708781066</v>
      </c>
      <c r="U10" s="73">
        <f>(R10/O10)*100</f>
        <v>101.04929615432452</v>
      </c>
      <c r="V10" s="73">
        <f>P10/J10*100-100</f>
        <v>60.145697442049936</v>
      </c>
      <c r="W10" s="73">
        <f>Q10/K10*100-100</f>
        <v>-14.862451822778539</v>
      </c>
      <c r="X10" s="73">
        <f>R10/L10*100-100</f>
        <v>53.27528383742043</v>
      </c>
    </row>
    <row r="11" spans="1:24" s="2" customFormat="1" ht="49.5" customHeight="1">
      <c r="A11" s="57">
        <v>70000</v>
      </c>
      <c r="B11" s="113" t="s">
        <v>39</v>
      </c>
      <c r="C11" s="78" t="s">
        <v>109</v>
      </c>
      <c r="D11" s="79" t="e">
        <f t="shared" si="0"/>
        <v>#REF!</v>
      </c>
      <c r="E11" s="79" t="e">
        <f>SUM(#REF!+#REF!+#REF!+#REF!+#REF!+#REF!+#REF!+#REF!+#REF!+#REF!+#REF!+#REF!+#REF!)</f>
        <v>#REF!</v>
      </c>
      <c r="F11" s="80" t="e">
        <f>SUM(#REF!+#REF!+#REF!+#REF!+#REF!+#REF!+#REF!+#REF!+#REF!+#REF!+#REF!+#REF!+#REF!)</f>
        <v>#REF!</v>
      </c>
      <c r="G11" s="80" t="e">
        <f>SUM(#REF!+#REF!+#REF!+#REF!+#REF!+#REF!+#REF!+#REF!+#REF!+#REF!+#REF!+#REF!+#REF!)</f>
        <v>#REF!</v>
      </c>
      <c r="H11" s="80" t="e">
        <f>SUM(#REF!+#REF!+#REF!+#REF!+#REF!+#REF!+#REF!+#REF!+#REF!+#REF!+#REF!+#REF!+#REF!)</f>
        <v>#REF!</v>
      </c>
      <c r="I11" s="81">
        <v>197276.10109</v>
      </c>
      <c r="J11" s="81">
        <v>665154.3</v>
      </c>
      <c r="K11" s="81">
        <v>72356.4</v>
      </c>
      <c r="L11" s="81">
        <f aca="true" t="shared" si="2" ref="L11:L21">J11+K11</f>
        <v>737510.7000000001</v>
      </c>
      <c r="M11" s="81">
        <v>786171.6</v>
      </c>
      <c r="N11" s="81">
        <v>79284.9</v>
      </c>
      <c r="O11" s="81">
        <f aca="true" t="shared" si="3" ref="O11:O50">M11+N11</f>
        <v>865456.5</v>
      </c>
      <c r="P11" s="81">
        <v>782161.9</v>
      </c>
      <c r="Q11" s="81">
        <v>75429.1</v>
      </c>
      <c r="R11" s="81">
        <f t="shared" si="1"/>
        <v>857591</v>
      </c>
      <c r="S11" s="81">
        <f aca="true" t="shared" si="4" ref="S11:S50">(P11/M11)*100</f>
        <v>99.48997140064587</v>
      </c>
      <c r="T11" s="81">
        <f aca="true" t="shared" si="5" ref="T11:T50">(Q11/N11)*100</f>
        <v>95.13677888223357</v>
      </c>
      <c r="U11" s="81">
        <f aca="true" t="shared" si="6" ref="U11:U50">(R11/O11)*100</f>
        <v>99.09117327098474</v>
      </c>
      <c r="V11" s="81">
        <f aca="true" t="shared" si="7" ref="V11:V50">P11/J11*100-100</f>
        <v>17.59104616778393</v>
      </c>
      <c r="W11" s="81">
        <f aca="true" t="shared" si="8" ref="W11:W50">Q11/K11*100-100</f>
        <v>4.24661812914961</v>
      </c>
      <c r="X11" s="81">
        <f aca="true" t="shared" si="9" ref="X11:X50">R11/L11*100-100</f>
        <v>16.281838351633397</v>
      </c>
    </row>
    <row r="12" spans="1:24" s="2" customFormat="1" ht="22.5" customHeight="1">
      <c r="A12" s="57"/>
      <c r="B12" s="114"/>
      <c r="C12" s="78" t="s">
        <v>102</v>
      </c>
      <c r="D12" s="79"/>
      <c r="E12" s="79"/>
      <c r="F12" s="80"/>
      <c r="G12" s="80"/>
      <c r="H12" s="80"/>
      <c r="I12" s="81"/>
      <c r="J12" s="81">
        <v>222884.9</v>
      </c>
      <c r="K12" s="81">
        <v>553.3</v>
      </c>
      <c r="L12" s="81">
        <f t="shared" si="2"/>
        <v>223438.19999999998</v>
      </c>
      <c r="M12" s="81">
        <v>272460.7</v>
      </c>
      <c r="N12" s="81">
        <v>6054.5</v>
      </c>
      <c r="O12" s="81">
        <f t="shared" si="3"/>
        <v>278515.2</v>
      </c>
      <c r="P12" s="81">
        <v>272375.2</v>
      </c>
      <c r="Q12" s="81">
        <v>6045.3</v>
      </c>
      <c r="R12" s="81">
        <f t="shared" si="1"/>
        <v>278420.5</v>
      </c>
      <c r="S12" s="81">
        <f t="shared" si="4"/>
        <v>99.96861932748466</v>
      </c>
      <c r="T12" s="81">
        <f t="shared" si="5"/>
        <v>99.84804690725908</v>
      </c>
      <c r="U12" s="81">
        <f t="shared" si="6"/>
        <v>99.96599826508572</v>
      </c>
      <c r="V12" s="81">
        <f t="shared" si="7"/>
        <v>22.204420308419287</v>
      </c>
      <c r="W12" s="81">
        <f t="shared" si="8"/>
        <v>992.5899150551238</v>
      </c>
      <c r="X12" s="81">
        <f t="shared" si="9"/>
        <v>24.607385845392614</v>
      </c>
    </row>
    <row r="13" spans="1:24" s="70" customFormat="1" ht="22.5" customHeight="1">
      <c r="A13" s="69"/>
      <c r="B13" s="82" t="s">
        <v>103</v>
      </c>
      <c r="C13" s="83" t="s">
        <v>104</v>
      </c>
      <c r="D13" s="84"/>
      <c r="E13" s="84"/>
      <c r="F13" s="85"/>
      <c r="G13" s="85"/>
      <c r="H13" s="85"/>
      <c r="I13" s="86"/>
      <c r="J13" s="86">
        <v>26004.8</v>
      </c>
      <c r="K13" s="86">
        <v>2286.8</v>
      </c>
      <c r="L13" s="86">
        <f t="shared" si="2"/>
        <v>28291.6</v>
      </c>
      <c r="M13" s="86">
        <v>29940.6</v>
      </c>
      <c r="N13" s="86">
        <v>2306.4</v>
      </c>
      <c r="O13" s="86">
        <f t="shared" si="3"/>
        <v>32247</v>
      </c>
      <c r="P13" s="86">
        <v>29699.4</v>
      </c>
      <c r="Q13" s="86">
        <v>2549.3</v>
      </c>
      <c r="R13" s="86">
        <f t="shared" si="1"/>
        <v>32248.7</v>
      </c>
      <c r="S13" s="86">
        <f>(P13/M13)*100</f>
        <v>99.19440492174506</v>
      </c>
      <c r="T13" s="86">
        <f>(Q13/N13)*100</f>
        <v>110.53156434269857</v>
      </c>
      <c r="U13" s="86">
        <f>(R13/O13)*100</f>
        <v>100.00527180823022</v>
      </c>
      <c r="V13" s="86">
        <f>P13/J13*100-100</f>
        <v>14.207377099612401</v>
      </c>
      <c r="W13" s="86">
        <f>Q13/K13*100-100</f>
        <v>11.478922511806886</v>
      </c>
      <c r="X13" s="86">
        <f>R13/L13*100-100</f>
        <v>13.98683708238488</v>
      </c>
    </row>
    <row r="14" spans="1:24" s="2" customFormat="1" ht="22.5" customHeight="1">
      <c r="A14" s="57">
        <v>80000</v>
      </c>
      <c r="B14" s="113" t="s">
        <v>40</v>
      </c>
      <c r="C14" s="75" t="s">
        <v>2</v>
      </c>
      <c r="D14" s="76" t="e">
        <f t="shared" si="0"/>
        <v>#REF!</v>
      </c>
      <c r="E14" s="76" t="e">
        <f>SUM(#REF!)</f>
        <v>#REF!</v>
      </c>
      <c r="F14" s="76" t="e">
        <f>SUM(#REF!)</f>
        <v>#REF!</v>
      </c>
      <c r="G14" s="76" t="e">
        <f>SUM(#REF!)</f>
        <v>#REF!</v>
      </c>
      <c r="H14" s="76" t="e">
        <f>SUM(#REF!)</f>
        <v>#REF!</v>
      </c>
      <c r="I14" s="77">
        <v>128808.022</v>
      </c>
      <c r="J14" s="73">
        <v>336401.4</v>
      </c>
      <c r="K14" s="73">
        <v>80994</v>
      </c>
      <c r="L14" s="73">
        <f t="shared" si="2"/>
        <v>417395.4</v>
      </c>
      <c r="M14" s="73">
        <v>358193.6</v>
      </c>
      <c r="N14" s="73">
        <v>52487</v>
      </c>
      <c r="O14" s="73">
        <f t="shared" si="3"/>
        <v>410680.6</v>
      </c>
      <c r="P14" s="73">
        <v>356546.5</v>
      </c>
      <c r="Q14" s="73">
        <v>66414.8</v>
      </c>
      <c r="R14" s="73">
        <f t="shared" si="1"/>
        <v>422961.3</v>
      </c>
      <c r="S14" s="73">
        <f t="shared" si="4"/>
        <v>99.54016487173418</v>
      </c>
      <c r="T14" s="73">
        <f t="shared" si="5"/>
        <v>126.53571360527368</v>
      </c>
      <c r="U14" s="73">
        <f t="shared" si="6"/>
        <v>102.99032873722305</v>
      </c>
      <c r="V14" s="73">
        <f t="shared" si="7"/>
        <v>5.988411463210326</v>
      </c>
      <c r="W14" s="73">
        <f t="shared" si="8"/>
        <v>-18.000345704620088</v>
      </c>
      <c r="X14" s="73">
        <f t="shared" si="9"/>
        <v>1.3334837901902858</v>
      </c>
    </row>
    <row r="15" spans="1:24" s="2" customFormat="1" ht="22.5" customHeight="1">
      <c r="A15" s="57"/>
      <c r="B15" s="114"/>
      <c r="C15" s="78" t="s">
        <v>102</v>
      </c>
      <c r="D15" s="87"/>
      <c r="E15" s="87"/>
      <c r="F15" s="87"/>
      <c r="G15" s="87"/>
      <c r="H15" s="87"/>
      <c r="I15" s="88"/>
      <c r="J15" s="81">
        <v>252463.3</v>
      </c>
      <c r="K15" s="81"/>
      <c r="L15" s="81">
        <f t="shared" si="2"/>
        <v>252463.3</v>
      </c>
      <c r="M15" s="81">
        <v>262541.6</v>
      </c>
      <c r="N15" s="81"/>
      <c r="O15" s="81">
        <f t="shared" si="3"/>
        <v>262541.6</v>
      </c>
      <c r="P15" s="81">
        <v>262372.4</v>
      </c>
      <c r="Q15" s="81"/>
      <c r="R15" s="81">
        <f t="shared" si="1"/>
        <v>262372.4</v>
      </c>
      <c r="S15" s="81">
        <f t="shared" si="4"/>
        <v>99.93555307044676</v>
      </c>
      <c r="T15" s="81"/>
      <c r="U15" s="81">
        <f t="shared" si="6"/>
        <v>99.93555307044676</v>
      </c>
      <c r="V15" s="81">
        <f t="shared" si="7"/>
        <v>3.9249665198862687</v>
      </c>
      <c r="W15" s="81"/>
      <c r="X15" s="81">
        <f t="shared" si="9"/>
        <v>3.9249665198862687</v>
      </c>
    </row>
    <row r="16" spans="1:24" s="2" customFormat="1" ht="51">
      <c r="A16" s="57">
        <v>90000</v>
      </c>
      <c r="B16" s="113" t="s">
        <v>41</v>
      </c>
      <c r="C16" s="75" t="s">
        <v>3</v>
      </c>
      <c r="D16" s="89" t="e">
        <f t="shared" si="0"/>
        <v>#REF!</v>
      </c>
      <c r="E16" s="89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F16" s="76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G16" s="76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H16" s="76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I16" s="77">
        <v>143038.03754</v>
      </c>
      <c r="J16" s="73">
        <v>958767.6</v>
      </c>
      <c r="K16" s="73">
        <v>2874.2</v>
      </c>
      <c r="L16" s="73">
        <f t="shared" si="2"/>
        <v>961641.7999999999</v>
      </c>
      <c r="M16" s="73">
        <v>1147407.3</v>
      </c>
      <c r="N16" s="73">
        <v>19503.6</v>
      </c>
      <c r="O16" s="73">
        <f t="shared" si="3"/>
        <v>1166910.9000000001</v>
      </c>
      <c r="P16" s="73">
        <v>1100779.7</v>
      </c>
      <c r="Q16" s="73">
        <v>20697</v>
      </c>
      <c r="R16" s="73">
        <f t="shared" si="1"/>
        <v>1121476.7</v>
      </c>
      <c r="S16" s="73">
        <f t="shared" si="4"/>
        <v>95.93626430649343</v>
      </c>
      <c r="T16" s="73">
        <f t="shared" si="5"/>
        <v>106.11887036239465</v>
      </c>
      <c r="U16" s="73">
        <f t="shared" si="6"/>
        <v>96.10645508581673</v>
      </c>
      <c r="V16" s="73">
        <f t="shared" si="7"/>
        <v>14.81194191376514</v>
      </c>
      <c r="W16" s="73">
        <f t="shared" si="8"/>
        <v>620.0960267204788</v>
      </c>
      <c r="X16" s="73">
        <f t="shared" si="9"/>
        <v>16.62104330323413</v>
      </c>
    </row>
    <row r="17" spans="1:24" s="2" customFormat="1" ht="24.75" customHeight="1">
      <c r="A17" s="57"/>
      <c r="B17" s="114"/>
      <c r="C17" s="78" t="s">
        <v>102</v>
      </c>
      <c r="D17" s="90"/>
      <c r="E17" s="90"/>
      <c r="F17" s="87"/>
      <c r="G17" s="87"/>
      <c r="H17" s="87"/>
      <c r="I17" s="88"/>
      <c r="J17" s="81">
        <v>876816.6</v>
      </c>
      <c r="K17" s="81"/>
      <c r="L17" s="81">
        <f t="shared" si="2"/>
        <v>876816.6</v>
      </c>
      <c r="M17" s="81">
        <v>1016455.8</v>
      </c>
      <c r="N17" s="81">
        <v>18010.4</v>
      </c>
      <c r="O17" s="81">
        <f t="shared" si="3"/>
        <v>1034466.2000000001</v>
      </c>
      <c r="P17" s="81">
        <v>972065.6</v>
      </c>
      <c r="Q17" s="81">
        <v>17851.8</v>
      </c>
      <c r="R17" s="81">
        <f t="shared" si="1"/>
        <v>989917.4</v>
      </c>
      <c r="S17" s="81">
        <f t="shared" si="4"/>
        <v>95.63284502877548</v>
      </c>
      <c r="T17" s="81">
        <f t="shared" si="5"/>
        <v>99.11939768133966</v>
      </c>
      <c r="U17" s="81">
        <f t="shared" si="6"/>
        <v>95.6935470680434</v>
      </c>
      <c r="V17" s="81">
        <f t="shared" si="7"/>
        <v>10.863047072785804</v>
      </c>
      <c r="W17" s="81"/>
      <c r="X17" s="81">
        <f t="shared" si="9"/>
        <v>12.899025862420956</v>
      </c>
    </row>
    <row r="18" spans="1:24" s="2" customFormat="1" ht="78" customHeight="1">
      <c r="A18" s="57">
        <v>110000</v>
      </c>
      <c r="B18" s="74" t="s">
        <v>42</v>
      </c>
      <c r="C18" s="75" t="s">
        <v>108</v>
      </c>
      <c r="D18" s="76" t="e">
        <f t="shared" si="0"/>
        <v>#REF!</v>
      </c>
      <c r="E18" s="76" t="e">
        <f>SUM(#REF!)</f>
        <v>#REF!</v>
      </c>
      <c r="F18" s="91" t="e">
        <f>SUM(#REF!)</f>
        <v>#REF!</v>
      </c>
      <c r="G18" s="91" t="e">
        <f>SUM(#REF!)</f>
        <v>#REF!</v>
      </c>
      <c r="H18" s="91" t="e">
        <f>SUM(#REF!)</f>
        <v>#REF!</v>
      </c>
      <c r="I18" s="73">
        <v>387</v>
      </c>
      <c r="J18" s="73">
        <v>20205.9</v>
      </c>
      <c r="K18" s="73">
        <v>3132.7</v>
      </c>
      <c r="L18" s="73">
        <f t="shared" si="2"/>
        <v>23338.600000000002</v>
      </c>
      <c r="M18" s="73">
        <v>25417.7</v>
      </c>
      <c r="N18" s="73">
        <v>1405.6</v>
      </c>
      <c r="O18" s="73">
        <f t="shared" si="3"/>
        <v>26823.3</v>
      </c>
      <c r="P18" s="73">
        <v>24757.5</v>
      </c>
      <c r="Q18" s="73">
        <v>1605.4</v>
      </c>
      <c r="R18" s="73">
        <f t="shared" si="1"/>
        <v>26362.9</v>
      </c>
      <c r="S18" s="73">
        <f t="shared" si="4"/>
        <v>97.40259740259741</v>
      </c>
      <c r="T18" s="73">
        <f t="shared" si="5"/>
        <v>114.21457029026752</v>
      </c>
      <c r="U18" s="73">
        <f t="shared" si="6"/>
        <v>98.28358181133568</v>
      </c>
      <c r="V18" s="73">
        <f t="shared" si="7"/>
        <v>22.52609386367348</v>
      </c>
      <c r="W18" s="73">
        <f t="shared" si="8"/>
        <v>-48.75347144635618</v>
      </c>
      <c r="X18" s="73">
        <f t="shared" si="9"/>
        <v>12.958360827127578</v>
      </c>
    </row>
    <row r="19" spans="1:24" s="2" customFormat="1" ht="27" customHeight="1">
      <c r="A19" s="57">
        <v>130000</v>
      </c>
      <c r="B19" s="74" t="s">
        <v>43</v>
      </c>
      <c r="C19" s="75" t="s">
        <v>5</v>
      </c>
      <c r="D19" s="76" t="e">
        <f t="shared" si="0"/>
        <v>#REF!</v>
      </c>
      <c r="E19" s="76" t="e">
        <f>SUM(#REF!)</f>
        <v>#REF!</v>
      </c>
      <c r="F19" s="76" t="e">
        <f>SUM(#REF!)</f>
        <v>#REF!</v>
      </c>
      <c r="G19" s="76" t="e">
        <f>SUM(#REF!)</f>
        <v>#REF!</v>
      </c>
      <c r="H19" s="76" t="e">
        <f>SUM(#REF!)</f>
        <v>#REF!</v>
      </c>
      <c r="I19" s="77">
        <v>6079.284</v>
      </c>
      <c r="J19" s="73">
        <v>26521.1</v>
      </c>
      <c r="K19" s="73">
        <v>772.3</v>
      </c>
      <c r="L19" s="73">
        <f t="shared" si="2"/>
        <v>27293.399999999998</v>
      </c>
      <c r="M19" s="73">
        <v>33529.3</v>
      </c>
      <c r="N19" s="73">
        <v>3813.5</v>
      </c>
      <c r="O19" s="73">
        <f t="shared" si="3"/>
        <v>37342.8</v>
      </c>
      <c r="P19" s="73">
        <v>33178.4</v>
      </c>
      <c r="Q19" s="73">
        <v>3292.2</v>
      </c>
      <c r="R19" s="73">
        <f t="shared" si="1"/>
        <v>36470.6</v>
      </c>
      <c r="S19" s="73">
        <f t="shared" si="4"/>
        <v>98.9534526518597</v>
      </c>
      <c r="T19" s="73">
        <f t="shared" si="5"/>
        <v>86.33014291333421</v>
      </c>
      <c r="U19" s="73">
        <f t="shared" si="6"/>
        <v>97.66434225607077</v>
      </c>
      <c r="V19" s="73">
        <f t="shared" si="7"/>
        <v>25.101899996606477</v>
      </c>
      <c r="W19" s="73">
        <f t="shared" si="8"/>
        <v>326.2851223617765</v>
      </c>
      <c r="X19" s="73">
        <f t="shared" si="9"/>
        <v>33.62424615474805</v>
      </c>
    </row>
    <row r="20" spans="1:24" s="2" customFormat="1" ht="45.75" customHeight="1">
      <c r="A20" s="57">
        <v>100000</v>
      </c>
      <c r="B20" s="113" t="s">
        <v>44</v>
      </c>
      <c r="C20" s="75" t="s">
        <v>4</v>
      </c>
      <c r="D20" s="76" t="e">
        <f t="shared" si="0"/>
        <v>#REF!</v>
      </c>
      <c r="E20" s="76" t="e">
        <f>SUM(#REF!+#REF!+#REF!+#REF!+#REF!+#REF!)</f>
        <v>#REF!</v>
      </c>
      <c r="F20" s="91" t="e">
        <f>SUM(#REF!+#REF!+#REF!+#REF!+#REF!+#REF!)</f>
        <v>#REF!</v>
      </c>
      <c r="G20" s="89" t="e">
        <f>SUM(#REF!+#REF!+#REF!+#REF!+#REF!+#REF!)</f>
        <v>#REF!</v>
      </c>
      <c r="H20" s="76" t="e">
        <f>SUM(#REF!+#REF!+#REF!+#REF!+#REF!+#REF!)</f>
        <v>#REF!</v>
      </c>
      <c r="I20" s="77">
        <v>42921.254</v>
      </c>
      <c r="J20" s="73">
        <v>144365.5</v>
      </c>
      <c r="K20" s="73">
        <v>227599.7</v>
      </c>
      <c r="L20" s="73">
        <f t="shared" si="2"/>
        <v>371965.2</v>
      </c>
      <c r="M20" s="73">
        <v>196513.7</v>
      </c>
      <c r="N20" s="73">
        <v>209772.6</v>
      </c>
      <c r="O20" s="73">
        <f t="shared" si="3"/>
        <v>406286.30000000005</v>
      </c>
      <c r="P20" s="73">
        <v>193653.4</v>
      </c>
      <c r="Q20" s="73">
        <v>193614.7</v>
      </c>
      <c r="R20" s="73">
        <f t="shared" si="1"/>
        <v>387268.1</v>
      </c>
      <c r="S20" s="73">
        <f t="shared" si="4"/>
        <v>98.54447806946793</v>
      </c>
      <c r="T20" s="73">
        <f t="shared" si="5"/>
        <v>92.29742111219483</v>
      </c>
      <c r="U20" s="73">
        <f t="shared" si="6"/>
        <v>95.31901518707373</v>
      </c>
      <c r="V20" s="73">
        <f t="shared" si="7"/>
        <v>34.14105170556675</v>
      </c>
      <c r="W20" s="73">
        <f t="shared" si="8"/>
        <v>-14.931917748573483</v>
      </c>
      <c r="X20" s="73">
        <f t="shared" si="9"/>
        <v>4.114067660092928</v>
      </c>
    </row>
    <row r="21" spans="1:24" s="2" customFormat="1" ht="26.25" customHeight="1">
      <c r="A21" s="57"/>
      <c r="B21" s="114"/>
      <c r="C21" s="78" t="s">
        <v>102</v>
      </c>
      <c r="D21" s="87"/>
      <c r="E21" s="87"/>
      <c r="F21" s="80"/>
      <c r="G21" s="90"/>
      <c r="H21" s="87"/>
      <c r="I21" s="88"/>
      <c r="J21" s="81"/>
      <c r="K21" s="81"/>
      <c r="L21" s="81">
        <f t="shared" si="2"/>
        <v>0</v>
      </c>
      <c r="M21" s="81"/>
      <c r="N21" s="81">
        <v>9166.1</v>
      </c>
      <c r="O21" s="81">
        <f t="shared" si="3"/>
        <v>9166.1</v>
      </c>
      <c r="P21" s="81"/>
      <c r="Q21" s="81">
        <v>3315</v>
      </c>
      <c r="R21" s="81">
        <f t="shared" si="1"/>
        <v>3315</v>
      </c>
      <c r="S21" s="81"/>
      <c r="T21" s="81">
        <f t="shared" si="5"/>
        <v>36.16587207209172</v>
      </c>
      <c r="U21" s="81">
        <f t="shared" si="6"/>
        <v>36.16587207209172</v>
      </c>
      <c r="V21" s="81"/>
      <c r="W21" s="81"/>
      <c r="X21" s="81"/>
    </row>
    <row r="22" spans="1:24" s="37" customFormat="1" ht="27" customHeight="1">
      <c r="A22" s="61"/>
      <c r="B22" s="113" t="s">
        <v>54</v>
      </c>
      <c r="C22" s="75" t="s">
        <v>55</v>
      </c>
      <c r="D22" s="76"/>
      <c r="E22" s="76"/>
      <c r="F22" s="91"/>
      <c r="G22" s="91"/>
      <c r="H22" s="91"/>
      <c r="I22" s="73"/>
      <c r="J22" s="73">
        <f>J24+J25+J27+J29+J30</f>
        <v>20751.199999999997</v>
      </c>
      <c r="K22" s="73">
        <f>K24+K25+K27+K29+K30</f>
        <v>255588.8</v>
      </c>
      <c r="L22" s="73">
        <f>L24+L25+L27+L29+L30</f>
        <v>276340</v>
      </c>
      <c r="M22" s="73">
        <f>M24+M25+M27+M29+M30+M31</f>
        <v>34636.3</v>
      </c>
      <c r="N22" s="73">
        <f>N24+N25+N27+N29+N30+N31</f>
        <v>297813.743</v>
      </c>
      <c r="O22" s="73">
        <f t="shared" si="3"/>
        <v>332450.043</v>
      </c>
      <c r="P22" s="73">
        <f>P24+P25+P27+P29+P30+P31</f>
        <v>32490.100000000002</v>
      </c>
      <c r="Q22" s="73">
        <f>Q24+Q25+Q27+Q29+Q30+Q31</f>
        <v>262271.8</v>
      </c>
      <c r="R22" s="73">
        <f t="shared" si="1"/>
        <v>294761.89999999997</v>
      </c>
      <c r="S22" s="73">
        <f t="shared" si="4"/>
        <v>93.80361066280174</v>
      </c>
      <c r="T22" s="73">
        <f t="shared" si="5"/>
        <v>88.06571428102295</v>
      </c>
      <c r="U22" s="73">
        <f t="shared" si="6"/>
        <v>88.663516882144</v>
      </c>
      <c r="V22" s="73">
        <f t="shared" si="7"/>
        <v>56.56974054512514</v>
      </c>
      <c r="W22" s="73">
        <f t="shared" si="8"/>
        <v>2.6147468120668833</v>
      </c>
      <c r="X22" s="73">
        <f t="shared" si="9"/>
        <v>6.66638923065787</v>
      </c>
    </row>
    <row r="23" spans="1:24" s="37" customFormat="1" ht="27" customHeight="1">
      <c r="A23" s="61"/>
      <c r="B23" s="114"/>
      <c r="C23" s="78" t="s">
        <v>102</v>
      </c>
      <c r="D23" s="87"/>
      <c r="E23" s="87"/>
      <c r="F23" s="80"/>
      <c r="G23" s="80"/>
      <c r="H23" s="80"/>
      <c r="I23" s="81"/>
      <c r="J23" s="81">
        <f>J26+J28</f>
        <v>0</v>
      </c>
      <c r="K23" s="81">
        <f aca="true" t="shared" si="10" ref="K23:Q23">K26+K28</f>
        <v>46359.5</v>
      </c>
      <c r="L23" s="81">
        <f t="shared" si="10"/>
        <v>46359.5</v>
      </c>
      <c r="M23" s="81">
        <f t="shared" si="10"/>
        <v>0</v>
      </c>
      <c r="N23" s="81">
        <f t="shared" si="10"/>
        <v>100694.6</v>
      </c>
      <c r="O23" s="81">
        <f t="shared" si="3"/>
        <v>100694.6</v>
      </c>
      <c r="P23" s="81">
        <f t="shared" si="10"/>
        <v>0</v>
      </c>
      <c r="Q23" s="81">
        <f t="shared" si="10"/>
        <v>77765.2</v>
      </c>
      <c r="R23" s="81">
        <f t="shared" si="1"/>
        <v>77765.2</v>
      </c>
      <c r="S23" s="81"/>
      <c r="T23" s="81">
        <f t="shared" si="5"/>
        <v>77.2287689707293</v>
      </c>
      <c r="U23" s="81">
        <f t="shared" si="6"/>
        <v>77.2287689707293</v>
      </c>
      <c r="V23" s="81"/>
      <c r="W23" s="81">
        <f t="shared" si="8"/>
        <v>67.74382812584258</v>
      </c>
      <c r="X23" s="81">
        <f t="shared" si="9"/>
        <v>67.74382812584258</v>
      </c>
    </row>
    <row r="24" spans="1:24" s="2" customFormat="1" ht="52.5">
      <c r="A24" s="57"/>
      <c r="B24" s="92" t="s">
        <v>56</v>
      </c>
      <c r="C24" s="78" t="s">
        <v>57</v>
      </c>
      <c r="D24" s="87"/>
      <c r="E24" s="87"/>
      <c r="F24" s="80"/>
      <c r="G24" s="80"/>
      <c r="H24" s="80"/>
      <c r="I24" s="81"/>
      <c r="J24" s="81">
        <v>230.4</v>
      </c>
      <c r="K24" s="81">
        <v>19</v>
      </c>
      <c r="L24" s="81">
        <f aca="true" t="shared" si="11" ref="L24:L31">J24+K24</f>
        <v>249.4</v>
      </c>
      <c r="M24" s="81">
        <v>520</v>
      </c>
      <c r="N24" s="81">
        <v>14.343</v>
      </c>
      <c r="O24" s="81">
        <f t="shared" si="3"/>
        <v>534.343</v>
      </c>
      <c r="P24" s="81">
        <v>31</v>
      </c>
      <c r="Q24" s="81"/>
      <c r="R24" s="81">
        <f t="shared" si="1"/>
        <v>31</v>
      </c>
      <c r="S24" s="81">
        <f t="shared" si="4"/>
        <v>5.961538461538462</v>
      </c>
      <c r="T24" s="81">
        <f t="shared" si="5"/>
        <v>0</v>
      </c>
      <c r="U24" s="81">
        <f t="shared" si="6"/>
        <v>5.801517003123462</v>
      </c>
      <c r="V24" s="81">
        <f t="shared" si="7"/>
        <v>-86.54513888888889</v>
      </c>
      <c r="W24" s="81">
        <f t="shared" si="8"/>
        <v>-100</v>
      </c>
      <c r="X24" s="81">
        <f t="shared" si="9"/>
        <v>-87.57016840417</v>
      </c>
    </row>
    <row r="25" spans="1:24" s="2" customFormat="1" ht="52.5">
      <c r="A25" s="57"/>
      <c r="B25" s="118" t="s">
        <v>45</v>
      </c>
      <c r="C25" s="78" t="s">
        <v>58</v>
      </c>
      <c r="D25" s="87"/>
      <c r="E25" s="87"/>
      <c r="F25" s="80"/>
      <c r="G25" s="80"/>
      <c r="H25" s="80"/>
      <c r="I25" s="81"/>
      <c r="J25" s="81">
        <v>488.9</v>
      </c>
      <c r="K25" s="81">
        <v>116892.9</v>
      </c>
      <c r="L25" s="81">
        <f t="shared" si="11"/>
        <v>117381.79999999999</v>
      </c>
      <c r="M25" s="81">
        <v>224.9</v>
      </c>
      <c r="N25" s="81">
        <v>171655.5</v>
      </c>
      <c r="O25" s="81">
        <f t="shared" si="3"/>
        <v>171880.4</v>
      </c>
      <c r="P25" s="81">
        <v>90</v>
      </c>
      <c r="Q25" s="81">
        <v>142425.5</v>
      </c>
      <c r="R25" s="81">
        <f t="shared" si="1"/>
        <v>142515.5</v>
      </c>
      <c r="S25" s="81">
        <f t="shared" si="4"/>
        <v>40.01778568252556</v>
      </c>
      <c r="T25" s="81">
        <f t="shared" si="5"/>
        <v>82.9717078683759</v>
      </c>
      <c r="U25" s="81">
        <f t="shared" si="6"/>
        <v>82.91550403652774</v>
      </c>
      <c r="V25" s="81">
        <f t="shared" si="7"/>
        <v>-81.59132746983023</v>
      </c>
      <c r="W25" s="81">
        <f t="shared" si="8"/>
        <v>21.84272954131518</v>
      </c>
      <c r="X25" s="81">
        <f t="shared" si="9"/>
        <v>21.411922461574136</v>
      </c>
    </row>
    <row r="26" spans="1:24" s="2" customFormat="1" ht="26.25" customHeight="1">
      <c r="A26" s="57"/>
      <c r="B26" s="119"/>
      <c r="C26" s="78" t="s">
        <v>102</v>
      </c>
      <c r="D26" s="87"/>
      <c r="E26" s="87"/>
      <c r="F26" s="80"/>
      <c r="G26" s="80"/>
      <c r="H26" s="80"/>
      <c r="I26" s="81"/>
      <c r="J26" s="81"/>
      <c r="K26" s="81">
        <v>46359.5</v>
      </c>
      <c r="L26" s="81">
        <f t="shared" si="11"/>
        <v>46359.5</v>
      </c>
      <c r="M26" s="81"/>
      <c r="N26" s="81">
        <v>58794.6</v>
      </c>
      <c r="O26" s="81">
        <f t="shared" si="3"/>
        <v>58794.6</v>
      </c>
      <c r="P26" s="81"/>
      <c r="Q26" s="81">
        <v>35865.7</v>
      </c>
      <c r="R26" s="81">
        <f t="shared" si="1"/>
        <v>35865.7</v>
      </c>
      <c r="S26" s="81"/>
      <c r="T26" s="81">
        <f t="shared" si="5"/>
        <v>61.00169063145254</v>
      </c>
      <c r="U26" s="81">
        <f t="shared" si="6"/>
        <v>61.00169063145254</v>
      </c>
      <c r="V26" s="81"/>
      <c r="W26" s="81">
        <f t="shared" si="8"/>
        <v>-22.635705734531214</v>
      </c>
      <c r="X26" s="81">
        <f t="shared" si="9"/>
        <v>-22.635705734531214</v>
      </c>
    </row>
    <row r="27" spans="1:24" s="2" customFormat="1" ht="78.75">
      <c r="A27" s="57"/>
      <c r="B27" s="118" t="s">
        <v>46</v>
      </c>
      <c r="C27" s="78" t="s">
        <v>59</v>
      </c>
      <c r="D27" s="87"/>
      <c r="E27" s="87"/>
      <c r="F27" s="80"/>
      <c r="G27" s="80"/>
      <c r="H27" s="80"/>
      <c r="I27" s="81"/>
      <c r="J27" s="81">
        <v>11695.1</v>
      </c>
      <c r="K27" s="81">
        <v>1260</v>
      </c>
      <c r="L27" s="81">
        <f t="shared" si="11"/>
        <v>12955.1</v>
      </c>
      <c r="M27" s="81">
        <v>18672.8</v>
      </c>
      <c r="N27" s="81">
        <v>41973.4</v>
      </c>
      <c r="O27" s="81">
        <f t="shared" si="3"/>
        <v>60646.2</v>
      </c>
      <c r="P27" s="81">
        <v>18672.8</v>
      </c>
      <c r="Q27" s="81">
        <v>41899.5</v>
      </c>
      <c r="R27" s="81">
        <f t="shared" si="1"/>
        <v>60572.3</v>
      </c>
      <c r="S27" s="81">
        <f t="shared" si="4"/>
        <v>100</v>
      </c>
      <c r="T27" s="81">
        <f t="shared" si="5"/>
        <v>99.8239361119185</v>
      </c>
      <c r="U27" s="81">
        <f t="shared" si="6"/>
        <v>99.87814570410019</v>
      </c>
      <c r="V27" s="81">
        <f t="shared" si="7"/>
        <v>59.66344879479439</v>
      </c>
      <c r="W27" s="81">
        <f t="shared" si="8"/>
        <v>3225.3571428571427</v>
      </c>
      <c r="X27" s="81">
        <f t="shared" si="9"/>
        <v>367.55563446055993</v>
      </c>
    </row>
    <row r="28" spans="1:24" s="2" customFormat="1" ht="21.75" customHeight="1">
      <c r="A28" s="57"/>
      <c r="B28" s="119"/>
      <c r="C28" s="78" t="s">
        <v>102</v>
      </c>
      <c r="D28" s="87"/>
      <c r="E28" s="87"/>
      <c r="F28" s="80"/>
      <c r="G28" s="80"/>
      <c r="H28" s="80"/>
      <c r="I28" s="81"/>
      <c r="J28" s="81"/>
      <c r="K28" s="81"/>
      <c r="L28" s="81">
        <f t="shared" si="11"/>
        <v>0</v>
      </c>
      <c r="M28" s="81"/>
      <c r="N28" s="81">
        <v>41900</v>
      </c>
      <c r="O28" s="81">
        <f t="shared" si="3"/>
        <v>41900</v>
      </c>
      <c r="P28" s="81"/>
      <c r="Q28" s="81">
        <v>41899.5</v>
      </c>
      <c r="R28" s="81">
        <f t="shared" si="1"/>
        <v>41899.5</v>
      </c>
      <c r="S28" s="81"/>
      <c r="T28" s="81">
        <f t="shared" si="5"/>
        <v>99.99880668257757</v>
      </c>
      <c r="U28" s="81">
        <f t="shared" si="6"/>
        <v>99.99880668257757</v>
      </c>
      <c r="V28" s="81"/>
      <c r="W28" s="81"/>
      <c r="X28" s="81"/>
    </row>
    <row r="29" spans="1:24" s="2" customFormat="1" ht="52.5">
      <c r="A29" s="57"/>
      <c r="B29" s="92" t="s">
        <v>60</v>
      </c>
      <c r="C29" s="78" t="s">
        <v>61</v>
      </c>
      <c r="D29" s="87"/>
      <c r="E29" s="87"/>
      <c r="F29" s="80"/>
      <c r="G29" s="80"/>
      <c r="H29" s="80"/>
      <c r="I29" s="81"/>
      <c r="J29" s="81">
        <v>3278.9</v>
      </c>
      <c r="K29" s="81">
        <v>305</v>
      </c>
      <c r="L29" s="81">
        <f t="shared" si="11"/>
        <v>3583.9</v>
      </c>
      <c r="M29" s="81">
        <v>7804.1</v>
      </c>
      <c r="N29" s="81">
        <v>8501</v>
      </c>
      <c r="O29" s="81">
        <f t="shared" si="3"/>
        <v>16305.1</v>
      </c>
      <c r="P29" s="81">
        <v>7509.1</v>
      </c>
      <c r="Q29" s="81">
        <v>8464</v>
      </c>
      <c r="R29" s="81">
        <f t="shared" si="1"/>
        <v>15973.1</v>
      </c>
      <c r="S29" s="81">
        <f t="shared" si="4"/>
        <v>96.21993567483759</v>
      </c>
      <c r="T29" s="81">
        <f t="shared" si="5"/>
        <v>99.56475708740147</v>
      </c>
      <c r="U29" s="81">
        <f t="shared" si="6"/>
        <v>97.96382726876867</v>
      </c>
      <c r="V29" s="81">
        <f t="shared" si="7"/>
        <v>129.0127786757754</v>
      </c>
      <c r="W29" s="81">
        <f t="shared" si="8"/>
        <v>2675.0819672131147</v>
      </c>
      <c r="X29" s="81">
        <f t="shared" si="9"/>
        <v>345.69044895225875</v>
      </c>
    </row>
    <row r="30" spans="1:24" s="2" customFormat="1" ht="78.75">
      <c r="A30" s="57"/>
      <c r="B30" s="92" t="s">
        <v>47</v>
      </c>
      <c r="C30" s="78" t="s">
        <v>62</v>
      </c>
      <c r="D30" s="87"/>
      <c r="E30" s="87"/>
      <c r="F30" s="80"/>
      <c r="G30" s="80"/>
      <c r="H30" s="80"/>
      <c r="I30" s="81"/>
      <c r="J30" s="81">
        <v>5057.9</v>
      </c>
      <c r="K30" s="81">
        <v>137111.9</v>
      </c>
      <c r="L30" s="81">
        <f t="shared" si="11"/>
        <v>142169.8</v>
      </c>
      <c r="M30" s="81">
        <v>7414.5</v>
      </c>
      <c r="N30" s="81">
        <v>71829.5</v>
      </c>
      <c r="O30" s="81">
        <f t="shared" si="3"/>
        <v>79244</v>
      </c>
      <c r="P30" s="81">
        <v>6187.2</v>
      </c>
      <c r="Q30" s="81">
        <v>69482.8</v>
      </c>
      <c r="R30" s="81">
        <f t="shared" si="1"/>
        <v>75670</v>
      </c>
      <c r="S30" s="81">
        <f t="shared" si="4"/>
        <v>83.44729921100546</v>
      </c>
      <c r="T30" s="81">
        <f t="shared" si="5"/>
        <v>96.73295790726651</v>
      </c>
      <c r="U30" s="81">
        <f t="shared" si="6"/>
        <v>95.48987935995154</v>
      </c>
      <c r="V30" s="81">
        <f t="shared" si="7"/>
        <v>22.327448150418164</v>
      </c>
      <c r="W30" s="81">
        <f t="shared" si="8"/>
        <v>-49.32401928643684</v>
      </c>
      <c r="X30" s="81">
        <f t="shared" si="9"/>
        <v>-46.77491281552059</v>
      </c>
    </row>
    <row r="31" spans="1:24" s="2" customFormat="1" ht="132.75" customHeight="1">
      <c r="A31" s="57"/>
      <c r="B31" s="92" t="s">
        <v>95</v>
      </c>
      <c r="C31" s="78" t="s">
        <v>99</v>
      </c>
      <c r="D31" s="87"/>
      <c r="E31" s="87"/>
      <c r="F31" s="80"/>
      <c r="G31" s="80"/>
      <c r="H31" s="80"/>
      <c r="I31" s="81"/>
      <c r="J31" s="81"/>
      <c r="K31" s="81"/>
      <c r="L31" s="81">
        <f t="shared" si="11"/>
        <v>0</v>
      </c>
      <c r="M31" s="81"/>
      <c r="N31" s="81">
        <v>3840</v>
      </c>
      <c r="O31" s="81">
        <f t="shared" si="3"/>
        <v>3840</v>
      </c>
      <c r="P31" s="81"/>
      <c r="Q31" s="81">
        <v>0</v>
      </c>
      <c r="R31" s="81">
        <f t="shared" si="1"/>
        <v>0</v>
      </c>
      <c r="S31" s="81"/>
      <c r="T31" s="81">
        <f t="shared" si="5"/>
        <v>0</v>
      </c>
      <c r="U31" s="81">
        <f t="shared" si="6"/>
        <v>0</v>
      </c>
      <c r="V31" s="81"/>
      <c r="W31" s="81"/>
      <c r="X31" s="81"/>
    </row>
    <row r="32" spans="1:24" s="37" customFormat="1" ht="24.75" customHeight="1">
      <c r="A32" s="61"/>
      <c r="B32" s="113" t="s">
        <v>48</v>
      </c>
      <c r="C32" s="75" t="s">
        <v>63</v>
      </c>
      <c r="D32" s="76"/>
      <c r="E32" s="76"/>
      <c r="F32" s="91"/>
      <c r="G32" s="91"/>
      <c r="H32" s="91"/>
      <c r="I32" s="73"/>
      <c r="J32" s="73">
        <f>J34+J35+J36+J37+J40+J41</f>
        <v>4039.8999999999996</v>
      </c>
      <c r="K32" s="73">
        <f>K34+K35+K36+K37+K40+K41</f>
        <v>12489.599999999999</v>
      </c>
      <c r="L32" s="73">
        <f>L34+L35+L36+L37+L40+L41</f>
        <v>16529.5</v>
      </c>
      <c r="M32" s="73">
        <f>M34+M35+M36+M37+M40+M41+M38</f>
        <v>4278.052</v>
      </c>
      <c r="N32" s="73">
        <f>N34+N35+N36+N37+N40+N41+N38</f>
        <v>7167.409</v>
      </c>
      <c r="O32" s="73">
        <f t="shared" si="3"/>
        <v>11445.461</v>
      </c>
      <c r="P32" s="73">
        <f>P34+P35+P36+P37+P40+P41+P38</f>
        <v>3357.284</v>
      </c>
      <c r="Q32" s="73">
        <f>Q34+Q35+Q36+Q37+Q40+Q41+Q38</f>
        <v>5951.200000000001</v>
      </c>
      <c r="R32" s="73">
        <f t="shared" si="1"/>
        <v>9308.484</v>
      </c>
      <c r="S32" s="73">
        <f t="shared" si="4"/>
        <v>78.47693295920668</v>
      </c>
      <c r="T32" s="73">
        <f t="shared" si="5"/>
        <v>83.03139949178289</v>
      </c>
      <c r="U32" s="73">
        <f t="shared" si="6"/>
        <v>81.32904388910156</v>
      </c>
      <c r="V32" s="73">
        <f t="shared" si="7"/>
        <v>-16.89685388252184</v>
      </c>
      <c r="W32" s="73">
        <f t="shared" si="8"/>
        <v>-52.35075582884959</v>
      </c>
      <c r="X32" s="73">
        <f t="shared" si="9"/>
        <v>-43.68562872440182</v>
      </c>
    </row>
    <row r="33" spans="1:24" s="37" customFormat="1" ht="24.75" customHeight="1">
      <c r="A33" s="61"/>
      <c r="B33" s="114"/>
      <c r="C33" s="78" t="s">
        <v>102</v>
      </c>
      <c r="D33" s="87"/>
      <c r="E33" s="87"/>
      <c r="F33" s="80"/>
      <c r="G33" s="80"/>
      <c r="H33" s="80"/>
      <c r="I33" s="81"/>
      <c r="J33" s="81">
        <f>J39</f>
        <v>0</v>
      </c>
      <c r="K33" s="81">
        <f aca="true" t="shared" si="12" ref="K33:Q33">K39</f>
        <v>0</v>
      </c>
      <c r="L33" s="81">
        <f t="shared" si="12"/>
        <v>0</v>
      </c>
      <c r="M33" s="81">
        <f t="shared" si="12"/>
        <v>0</v>
      </c>
      <c r="N33" s="81">
        <f t="shared" si="12"/>
        <v>61</v>
      </c>
      <c r="O33" s="81">
        <f t="shared" si="3"/>
        <v>61</v>
      </c>
      <c r="P33" s="81">
        <f t="shared" si="12"/>
        <v>0</v>
      </c>
      <c r="Q33" s="81">
        <f t="shared" si="12"/>
        <v>0</v>
      </c>
      <c r="R33" s="81">
        <f t="shared" si="1"/>
        <v>0</v>
      </c>
      <c r="S33" s="81"/>
      <c r="T33" s="81">
        <f t="shared" si="5"/>
        <v>0</v>
      </c>
      <c r="U33" s="81">
        <f t="shared" si="6"/>
        <v>0</v>
      </c>
      <c r="V33" s="81"/>
      <c r="W33" s="81"/>
      <c r="X33" s="81"/>
    </row>
    <row r="34" spans="1:24" s="2" customFormat="1" ht="105">
      <c r="A34" s="57"/>
      <c r="B34" s="92" t="s">
        <v>64</v>
      </c>
      <c r="C34" s="78" t="s">
        <v>72</v>
      </c>
      <c r="D34" s="87"/>
      <c r="E34" s="87"/>
      <c r="F34" s="80"/>
      <c r="G34" s="80"/>
      <c r="H34" s="80"/>
      <c r="I34" s="81"/>
      <c r="J34" s="81">
        <v>2659.7</v>
      </c>
      <c r="K34" s="81">
        <v>4240.8</v>
      </c>
      <c r="L34" s="81">
        <f aca="true" t="shared" si="13" ref="L34:L41">J34+K34</f>
        <v>6900.5</v>
      </c>
      <c r="M34" s="81">
        <v>2060.5</v>
      </c>
      <c r="N34" s="81">
        <v>298.9</v>
      </c>
      <c r="O34" s="81">
        <f t="shared" si="3"/>
        <v>2359.4</v>
      </c>
      <c r="P34" s="81">
        <v>2035.5</v>
      </c>
      <c r="Q34" s="81">
        <v>276.6</v>
      </c>
      <c r="R34" s="81">
        <f t="shared" si="1"/>
        <v>2312.1</v>
      </c>
      <c r="S34" s="81">
        <f t="shared" si="4"/>
        <v>98.7867022567338</v>
      </c>
      <c r="T34" s="81">
        <f t="shared" si="5"/>
        <v>92.53931080628975</v>
      </c>
      <c r="U34" s="81">
        <f t="shared" si="6"/>
        <v>97.99525303043146</v>
      </c>
      <c r="V34" s="81">
        <f t="shared" si="7"/>
        <v>-23.46881227206076</v>
      </c>
      <c r="W34" s="81">
        <f t="shared" si="8"/>
        <v>-93.47764572722127</v>
      </c>
      <c r="X34" s="81">
        <f t="shared" si="9"/>
        <v>-66.49373233823636</v>
      </c>
    </row>
    <row r="35" spans="1:24" s="2" customFormat="1" ht="25.5" customHeight="1">
      <c r="A35" s="57"/>
      <c r="B35" s="92" t="s">
        <v>65</v>
      </c>
      <c r="C35" s="78" t="s">
        <v>73</v>
      </c>
      <c r="D35" s="87"/>
      <c r="E35" s="87"/>
      <c r="F35" s="80"/>
      <c r="G35" s="80"/>
      <c r="H35" s="80"/>
      <c r="I35" s="81"/>
      <c r="J35" s="81">
        <v>711.1</v>
      </c>
      <c r="K35" s="81"/>
      <c r="L35" s="81">
        <f t="shared" si="13"/>
        <v>711.1</v>
      </c>
      <c r="M35" s="81">
        <v>881.1</v>
      </c>
      <c r="N35" s="81">
        <v>0</v>
      </c>
      <c r="O35" s="81">
        <f t="shared" si="3"/>
        <v>881.1</v>
      </c>
      <c r="P35" s="81">
        <v>854.4</v>
      </c>
      <c r="Q35" s="81"/>
      <c r="R35" s="81">
        <f t="shared" si="1"/>
        <v>854.4</v>
      </c>
      <c r="S35" s="81">
        <f t="shared" si="4"/>
        <v>96.96969696969695</v>
      </c>
      <c r="T35" s="81"/>
      <c r="U35" s="81">
        <f t="shared" si="6"/>
        <v>96.96969696969695</v>
      </c>
      <c r="V35" s="81">
        <f t="shared" si="7"/>
        <v>20.15187737308395</v>
      </c>
      <c r="W35" s="81"/>
      <c r="X35" s="81">
        <f t="shared" si="9"/>
        <v>20.15187737308395</v>
      </c>
    </row>
    <row r="36" spans="1:24" s="2" customFormat="1" ht="52.5">
      <c r="A36" s="57"/>
      <c r="B36" s="92" t="s">
        <v>66</v>
      </c>
      <c r="C36" s="78" t="s">
        <v>74</v>
      </c>
      <c r="D36" s="87"/>
      <c r="E36" s="87"/>
      <c r="F36" s="80"/>
      <c r="G36" s="80"/>
      <c r="H36" s="80"/>
      <c r="I36" s="81"/>
      <c r="J36" s="81">
        <v>199.7</v>
      </c>
      <c r="K36" s="81">
        <v>8248.8</v>
      </c>
      <c r="L36" s="81">
        <f t="shared" si="13"/>
        <v>8448.5</v>
      </c>
      <c r="M36" s="81">
        <v>76.6</v>
      </c>
      <c r="N36" s="81">
        <v>6807.509</v>
      </c>
      <c r="O36" s="81">
        <f t="shared" si="3"/>
        <v>6884.109</v>
      </c>
      <c r="P36" s="81">
        <v>75.984</v>
      </c>
      <c r="Q36" s="81">
        <v>5674.6</v>
      </c>
      <c r="R36" s="81">
        <f t="shared" si="1"/>
        <v>5750.584000000001</v>
      </c>
      <c r="S36" s="81">
        <f t="shared" si="4"/>
        <v>99.19582245430809</v>
      </c>
      <c r="T36" s="81">
        <f t="shared" si="5"/>
        <v>83.35795075702434</v>
      </c>
      <c r="U36" s="81">
        <f t="shared" si="6"/>
        <v>83.53417994979453</v>
      </c>
      <c r="V36" s="81">
        <f t="shared" si="7"/>
        <v>-61.950926389584374</v>
      </c>
      <c r="W36" s="81">
        <f t="shared" si="8"/>
        <v>-31.206963437105998</v>
      </c>
      <c r="X36" s="81">
        <f t="shared" si="9"/>
        <v>-31.933668698585535</v>
      </c>
    </row>
    <row r="37" spans="1:24" s="2" customFormat="1" ht="30.75" customHeight="1">
      <c r="A37" s="57"/>
      <c r="B37" s="92" t="s">
        <v>67</v>
      </c>
      <c r="C37" s="78" t="s">
        <v>18</v>
      </c>
      <c r="D37" s="87"/>
      <c r="E37" s="87"/>
      <c r="F37" s="80"/>
      <c r="G37" s="80"/>
      <c r="H37" s="80"/>
      <c r="I37" s="81"/>
      <c r="J37" s="81">
        <v>259</v>
      </c>
      <c r="K37" s="81"/>
      <c r="L37" s="81">
        <f t="shared" si="13"/>
        <v>259</v>
      </c>
      <c r="M37" s="81">
        <v>225</v>
      </c>
      <c r="N37" s="81">
        <v>0</v>
      </c>
      <c r="O37" s="81">
        <f t="shared" si="3"/>
        <v>225</v>
      </c>
      <c r="P37" s="81">
        <v>213.4</v>
      </c>
      <c r="Q37" s="81">
        <v>0</v>
      </c>
      <c r="R37" s="81">
        <f t="shared" si="1"/>
        <v>213.4</v>
      </c>
      <c r="S37" s="81">
        <f t="shared" si="4"/>
        <v>94.84444444444445</v>
      </c>
      <c r="T37" s="81"/>
      <c r="U37" s="81">
        <f t="shared" si="6"/>
        <v>94.84444444444445</v>
      </c>
      <c r="V37" s="81">
        <f t="shared" si="7"/>
        <v>-17.60617760617761</v>
      </c>
      <c r="W37" s="81"/>
      <c r="X37" s="81">
        <f t="shared" si="9"/>
        <v>-17.60617760617761</v>
      </c>
    </row>
    <row r="38" spans="1:24" s="2" customFormat="1" ht="52.5">
      <c r="A38" s="57"/>
      <c r="B38" s="118" t="s">
        <v>96</v>
      </c>
      <c r="C38" s="78" t="s">
        <v>98</v>
      </c>
      <c r="D38" s="87"/>
      <c r="E38" s="87"/>
      <c r="F38" s="80"/>
      <c r="G38" s="80"/>
      <c r="H38" s="80"/>
      <c r="I38" s="81"/>
      <c r="J38" s="81"/>
      <c r="K38" s="81"/>
      <c r="L38" s="81">
        <f t="shared" si="13"/>
        <v>0</v>
      </c>
      <c r="M38" s="81">
        <v>0</v>
      </c>
      <c r="N38" s="81">
        <v>61</v>
      </c>
      <c r="O38" s="81">
        <f t="shared" si="3"/>
        <v>61</v>
      </c>
      <c r="P38" s="81"/>
      <c r="Q38" s="81"/>
      <c r="R38" s="81">
        <f t="shared" si="1"/>
        <v>0</v>
      </c>
      <c r="S38" s="81"/>
      <c r="T38" s="81">
        <f t="shared" si="5"/>
        <v>0</v>
      </c>
      <c r="U38" s="81">
        <f t="shared" si="6"/>
        <v>0</v>
      </c>
      <c r="V38" s="81"/>
      <c r="W38" s="81"/>
      <c r="X38" s="81"/>
    </row>
    <row r="39" spans="1:24" s="2" customFormat="1" ht="23.25" customHeight="1">
      <c r="A39" s="57"/>
      <c r="B39" s="119"/>
      <c r="C39" s="78" t="s">
        <v>102</v>
      </c>
      <c r="D39" s="87"/>
      <c r="E39" s="87"/>
      <c r="F39" s="80"/>
      <c r="G39" s="80"/>
      <c r="H39" s="80"/>
      <c r="I39" s="81"/>
      <c r="J39" s="81"/>
      <c r="K39" s="81"/>
      <c r="L39" s="81">
        <f t="shared" si="13"/>
        <v>0</v>
      </c>
      <c r="M39" s="81"/>
      <c r="N39" s="81">
        <v>61</v>
      </c>
      <c r="O39" s="81">
        <f t="shared" si="3"/>
        <v>61</v>
      </c>
      <c r="P39" s="81"/>
      <c r="Q39" s="81"/>
      <c r="R39" s="81">
        <f t="shared" si="1"/>
        <v>0</v>
      </c>
      <c r="S39" s="81"/>
      <c r="T39" s="81">
        <f t="shared" si="5"/>
        <v>0</v>
      </c>
      <c r="U39" s="81">
        <f t="shared" si="6"/>
        <v>0</v>
      </c>
      <c r="V39" s="81"/>
      <c r="W39" s="81"/>
      <c r="X39" s="81"/>
    </row>
    <row r="40" spans="1:24" s="2" customFormat="1" ht="27" customHeight="1">
      <c r="A40" s="57"/>
      <c r="B40" s="92" t="s">
        <v>68</v>
      </c>
      <c r="C40" s="78" t="s">
        <v>75</v>
      </c>
      <c r="D40" s="87"/>
      <c r="E40" s="87"/>
      <c r="F40" s="80"/>
      <c r="G40" s="80"/>
      <c r="H40" s="80"/>
      <c r="I40" s="81"/>
      <c r="J40" s="81">
        <v>210.4</v>
      </c>
      <c r="K40" s="81"/>
      <c r="L40" s="81">
        <f t="shared" si="13"/>
        <v>210.4</v>
      </c>
      <c r="M40" s="81">
        <v>177.952</v>
      </c>
      <c r="N40" s="81"/>
      <c r="O40" s="81">
        <f t="shared" si="3"/>
        <v>177.952</v>
      </c>
      <c r="P40" s="81">
        <v>178</v>
      </c>
      <c r="Q40" s="81"/>
      <c r="R40" s="81">
        <f t="shared" si="1"/>
        <v>178</v>
      </c>
      <c r="S40" s="81">
        <f t="shared" si="4"/>
        <v>100.02697356590542</v>
      </c>
      <c r="T40" s="81"/>
      <c r="U40" s="81">
        <f t="shared" si="6"/>
        <v>100.02697356590542</v>
      </c>
      <c r="V40" s="81">
        <f t="shared" si="7"/>
        <v>-15.399239543726239</v>
      </c>
      <c r="W40" s="81"/>
      <c r="X40" s="81">
        <f t="shared" si="9"/>
        <v>-15.399239543726239</v>
      </c>
    </row>
    <row r="41" spans="1:24" s="2" customFormat="1" ht="27.75" customHeight="1">
      <c r="A41" s="57"/>
      <c r="B41" s="92" t="s">
        <v>69</v>
      </c>
      <c r="C41" s="78" t="s">
        <v>76</v>
      </c>
      <c r="D41" s="87"/>
      <c r="E41" s="87"/>
      <c r="F41" s="80"/>
      <c r="G41" s="80"/>
      <c r="H41" s="80"/>
      <c r="I41" s="81"/>
      <c r="J41" s="81"/>
      <c r="K41" s="81"/>
      <c r="L41" s="81">
        <f t="shared" si="13"/>
        <v>0</v>
      </c>
      <c r="M41" s="81">
        <v>856.9</v>
      </c>
      <c r="N41" s="81"/>
      <c r="O41" s="81">
        <f t="shared" si="3"/>
        <v>856.9</v>
      </c>
      <c r="P41" s="81"/>
      <c r="Q41" s="81"/>
      <c r="R41" s="81">
        <f t="shared" si="1"/>
        <v>0</v>
      </c>
      <c r="S41" s="81">
        <f t="shared" si="4"/>
        <v>0</v>
      </c>
      <c r="T41" s="81"/>
      <c r="U41" s="81">
        <f t="shared" si="6"/>
        <v>0</v>
      </c>
      <c r="V41" s="81"/>
      <c r="W41" s="81"/>
      <c r="X41" s="81"/>
    </row>
    <row r="42" spans="1:25" s="37" customFormat="1" ht="21.75" customHeight="1">
      <c r="A42" s="61"/>
      <c r="B42" s="113" t="s">
        <v>70</v>
      </c>
      <c r="C42" s="75" t="s">
        <v>9</v>
      </c>
      <c r="D42" s="76"/>
      <c r="E42" s="76"/>
      <c r="F42" s="91"/>
      <c r="G42" s="91"/>
      <c r="H42" s="91"/>
      <c r="I42" s="73"/>
      <c r="J42" s="73">
        <f>J44+J45+J47+J48</f>
        <v>70423.6</v>
      </c>
      <c r="K42" s="73">
        <f>K44+K45+K47+K48</f>
        <v>11722.900000000001</v>
      </c>
      <c r="L42" s="73">
        <f>L44+L45+L47+L48</f>
        <v>82146.5</v>
      </c>
      <c r="M42" s="73">
        <f>M44+M47+M45+M48</f>
        <v>91580.5</v>
      </c>
      <c r="N42" s="73">
        <f>N44+N47+N45+N48</f>
        <v>13890.6</v>
      </c>
      <c r="O42" s="73">
        <f t="shared" si="3"/>
        <v>105471.1</v>
      </c>
      <c r="P42" s="73">
        <f>P44+P47+P45+P48</f>
        <v>91091</v>
      </c>
      <c r="Q42" s="73">
        <f>Q44+Q47+Q45+Q48</f>
        <v>13791.1</v>
      </c>
      <c r="R42" s="73">
        <f t="shared" si="1"/>
        <v>104882.1</v>
      </c>
      <c r="S42" s="73">
        <f t="shared" si="4"/>
        <v>99.46549756771364</v>
      </c>
      <c r="T42" s="73">
        <f t="shared" si="5"/>
        <v>99.28368824960765</v>
      </c>
      <c r="U42" s="73">
        <f t="shared" si="6"/>
        <v>99.44155318376313</v>
      </c>
      <c r="V42" s="73">
        <f t="shared" si="7"/>
        <v>29.347264269364217</v>
      </c>
      <c r="W42" s="73">
        <f t="shared" si="8"/>
        <v>17.642392240827775</v>
      </c>
      <c r="X42" s="73">
        <f t="shared" si="9"/>
        <v>27.676894329034113</v>
      </c>
      <c r="Y42" s="64">
        <f>Y44+Y47</f>
        <v>0</v>
      </c>
    </row>
    <row r="43" spans="1:25" s="37" customFormat="1" ht="21.75" customHeight="1">
      <c r="A43" s="61"/>
      <c r="B43" s="114"/>
      <c r="C43" s="78" t="s">
        <v>102</v>
      </c>
      <c r="D43" s="87"/>
      <c r="E43" s="87"/>
      <c r="F43" s="80"/>
      <c r="G43" s="80"/>
      <c r="H43" s="80"/>
      <c r="I43" s="81"/>
      <c r="J43" s="81">
        <f>J46</f>
        <v>0</v>
      </c>
      <c r="K43" s="81">
        <f aca="true" t="shared" si="14" ref="K43:Q43">K46</f>
        <v>0</v>
      </c>
      <c r="L43" s="81">
        <f t="shared" si="14"/>
        <v>0</v>
      </c>
      <c r="M43" s="81">
        <f t="shared" si="14"/>
        <v>0</v>
      </c>
      <c r="N43" s="81">
        <f t="shared" si="14"/>
        <v>4000</v>
      </c>
      <c r="O43" s="81">
        <f t="shared" si="3"/>
        <v>4000</v>
      </c>
      <c r="P43" s="81">
        <f t="shared" si="14"/>
        <v>0</v>
      </c>
      <c r="Q43" s="81">
        <f t="shared" si="14"/>
        <v>3920.3</v>
      </c>
      <c r="R43" s="81">
        <f t="shared" si="1"/>
        <v>3920.3</v>
      </c>
      <c r="S43" s="81"/>
      <c r="T43" s="81">
        <f t="shared" si="5"/>
        <v>98.00750000000001</v>
      </c>
      <c r="U43" s="81">
        <f t="shared" si="6"/>
        <v>98.00750000000001</v>
      </c>
      <c r="V43" s="81"/>
      <c r="W43" s="81"/>
      <c r="X43" s="81"/>
      <c r="Y43" s="68"/>
    </row>
    <row r="44" spans="1:24" s="2" customFormat="1" ht="52.5">
      <c r="A44" s="57"/>
      <c r="B44" s="92" t="s">
        <v>49</v>
      </c>
      <c r="C44" s="78" t="s">
        <v>77</v>
      </c>
      <c r="D44" s="87"/>
      <c r="E44" s="87"/>
      <c r="F44" s="80"/>
      <c r="G44" s="80"/>
      <c r="H44" s="80"/>
      <c r="I44" s="81"/>
      <c r="J44" s="81">
        <v>67231.5</v>
      </c>
      <c r="K44" s="81"/>
      <c r="L44" s="81">
        <f>J44+K44</f>
        <v>67231.5</v>
      </c>
      <c r="M44" s="81">
        <v>87299.6</v>
      </c>
      <c r="N44" s="81"/>
      <c r="O44" s="81">
        <f t="shared" si="3"/>
        <v>87299.6</v>
      </c>
      <c r="P44" s="81">
        <v>87299.6</v>
      </c>
      <c r="Q44" s="81"/>
      <c r="R44" s="81">
        <f t="shared" si="1"/>
        <v>87299.6</v>
      </c>
      <c r="S44" s="81">
        <f t="shared" si="4"/>
        <v>100</v>
      </c>
      <c r="T44" s="81"/>
      <c r="U44" s="81">
        <f t="shared" si="6"/>
        <v>100</v>
      </c>
      <c r="V44" s="81">
        <f t="shared" si="7"/>
        <v>29.849252210645318</v>
      </c>
      <c r="W44" s="81"/>
      <c r="X44" s="81">
        <f t="shared" si="9"/>
        <v>29.849252210645318</v>
      </c>
    </row>
    <row r="45" spans="1:24" s="2" customFormat="1" ht="189" customHeight="1">
      <c r="A45" s="57"/>
      <c r="B45" s="118" t="s">
        <v>83</v>
      </c>
      <c r="C45" s="78" t="s">
        <v>85</v>
      </c>
      <c r="D45" s="87"/>
      <c r="E45" s="87"/>
      <c r="F45" s="80"/>
      <c r="G45" s="80"/>
      <c r="H45" s="80"/>
      <c r="I45" s="81"/>
      <c r="J45" s="73"/>
      <c r="K45" s="73"/>
      <c r="L45" s="81">
        <f>J45+K45</f>
        <v>0</v>
      </c>
      <c r="M45" s="81"/>
      <c r="N45" s="81">
        <v>4000</v>
      </c>
      <c r="O45" s="81">
        <f t="shared" si="3"/>
        <v>4000</v>
      </c>
      <c r="P45" s="81"/>
      <c r="Q45" s="81">
        <v>3920.3</v>
      </c>
      <c r="R45" s="81">
        <f t="shared" si="1"/>
        <v>3920.3</v>
      </c>
      <c r="S45" s="81"/>
      <c r="T45" s="81">
        <f t="shared" si="5"/>
        <v>98.00750000000001</v>
      </c>
      <c r="U45" s="81">
        <f t="shared" si="6"/>
        <v>98.00750000000001</v>
      </c>
      <c r="V45" s="81"/>
      <c r="W45" s="81"/>
      <c r="X45" s="81"/>
    </row>
    <row r="46" spans="1:24" s="2" customFormat="1" ht="32.25" customHeight="1">
      <c r="A46" s="57"/>
      <c r="B46" s="119"/>
      <c r="C46" s="78" t="s">
        <v>102</v>
      </c>
      <c r="D46" s="87"/>
      <c r="E46" s="87"/>
      <c r="F46" s="80"/>
      <c r="G46" s="80"/>
      <c r="H46" s="80"/>
      <c r="I46" s="81"/>
      <c r="J46" s="73"/>
      <c r="K46" s="73"/>
      <c r="L46" s="81">
        <f>J46+K46</f>
        <v>0</v>
      </c>
      <c r="M46" s="81"/>
      <c r="N46" s="81">
        <v>4000</v>
      </c>
      <c r="O46" s="81">
        <f t="shared" si="3"/>
        <v>4000</v>
      </c>
      <c r="P46" s="81"/>
      <c r="Q46" s="81">
        <v>3920.3</v>
      </c>
      <c r="R46" s="81">
        <f t="shared" si="1"/>
        <v>3920.3</v>
      </c>
      <c r="S46" s="81"/>
      <c r="T46" s="81">
        <f t="shared" si="5"/>
        <v>98.00750000000001</v>
      </c>
      <c r="U46" s="81">
        <f t="shared" si="6"/>
        <v>98.00750000000001</v>
      </c>
      <c r="V46" s="81"/>
      <c r="W46" s="81"/>
      <c r="X46" s="81"/>
    </row>
    <row r="47" spans="1:24" s="2" customFormat="1" ht="131.25">
      <c r="A47" s="57"/>
      <c r="B47" s="92" t="s">
        <v>71</v>
      </c>
      <c r="C47" s="78" t="s">
        <v>78</v>
      </c>
      <c r="D47" s="87"/>
      <c r="E47" s="87"/>
      <c r="F47" s="80"/>
      <c r="G47" s="80"/>
      <c r="H47" s="80"/>
      <c r="I47" s="81"/>
      <c r="J47" s="81">
        <v>1869.6</v>
      </c>
      <c r="K47" s="81">
        <v>7189.1</v>
      </c>
      <c r="L47" s="81">
        <f>J47+K47</f>
        <v>9058.7</v>
      </c>
      <c r="M47" s="81">
        <v>2174.5</v>
      </c>
      <c r="N47" s="81">
        <v>2616.8</v>
      </c>
      <c r="O47" s="81">
        <f t="shared" si="3"/>
        <v>4791.3</v>
      </c>
      <c r="P47" s="81">
        <v>2173.7</v>
      </c>
      <c r="Q47" s="81">
        <v>2599.8</v>
      </c>
      <c r="R47" s="81">
        <f t="shared" si="1"/>
        <v>4773.5</v>
      </c>
      <c r="S47" s="81">
        <f t="shared" si="4"/>
        <v>99.963209933318</v>
      </c>
      <c r="T47" s="81">
        <f t="shared" si="5"/>
        <v>99.35035157444206</v>
      </c>
      <c r="U47" s="81">
        <f t="shared" si="6"/>
        <v>99.62849331079248</v>
      </c>
      <c r="V47" s="81">
        <f t="shared" si="7"/>
        <v>16.265511339323922</v>
      </c>
      <c r="W47" s="81">
        <f t="shared" si="8"/>
        <v>-63.83691978133563</v>
      </c>
      <c r="X47" s="81">
        <f t="shared" si="9"/>
        <v>-47.3048009096228</v>
      </c>
    </row>
    <row r="48" spans="1:24" s="2" customFormat="1" ht="110.25" customHeight="1">
      <c r="A48" s="57"/>
      <c r="B48" s="92" t="s">
        <v>84</v>
      </c>
      <c r="C48" s="78" t="s">
        <v>86</v>
      </c>
      <c r="D48" s="87"/>
      <c r="E48" s="87"/>
      <c r="F48" s="80"/>
      <c r="G48" s="80"/>
      <c r="H48" s="80"/>
      <c r="I48" s="81"/>
      <c r="J48" s="81">
        <v>1322.5</v>
      </c>
      <c r="K48" s="81">
        <v>4533.8</v>
      </c>
      <c r="L48" s="81">
        <f>J48+K48</f>
        <v>5856.3</v>
      </c>
      <c r="M48" s="81">
        <v>2106.4</v>
      </c>
      <c r="N48" s="81">
        <v>7273.8</v>
      </c>
      <c r="O48" s="81">
        <f t="shared" si="3"/>
        <v>9380.2</v>
      </c>
      <c r="P48" s="81">
        <v>1617.7</v>
      </c>
      <c r="Q48" s="81">
        <v>7271</v>
      </c>
      <c r="R48" s="81">
        <f t="shared" si="1"/>
        <v>8888.7</v>
      </c>
      <c r="S48" s="81">
        <f t="shared" si="4"/>
        <v>76.79927838966958</v>
      </c>
      <c r="T48" s="81">
        <f t="shared" si="5"/>
        <v>99.96150567791251</v>
      </c>
      <c r="U48" s="81">
        <f t="shared" si="6"/>
        <v>94.76023965373874</v>
      </c>
      <c r="V48" s="81">
        <f t="shared" si="7"/>
        <v>22.32136105860114</v>
      </c>
      <c r="W48" s="81">
        <f t="shared" si="8"/>
        <v>60.373196876792065</v>
      </c>
      <c r="X48" s="81">
        <f t="shared" si="9"/>
        <v>51.78013421443575</v>
      </c>
    </row>
    <row r="49" spans="1:25" s="19" customFormat="1" ht="39.75" customHeight="1">
      <c r="A49" s="49"/>
      <c r="B49" s="74"/>
      <c r="C49" s="72" t="s">
        <v>6</v>
      </c>
      <c r="D49" s="94" t="e">
        <f>SUM(#REF!+#REF!)</f>
        <v>#REF!</v>
      </c>
      <c r="E49" s="94" t="e">
        <f>SUM(#REF!+#REF!)</f>
        <v>#REF!</v>
      </c>
      <c r="F49" s="95" t="e">
        <f>SUM(#REF!+#REF!)</f>
        <v>#REF!</v>
      </c>
      <c r="G49" s="94" t="e">
        <f>SUM(#REF!+#REF!)</f>
        <v>#REF!</v>
      </c>
      <c r="H49" s="95" t="e">
        <f>SUM(#REF!+#REF!)</f>
        <v>#REF!</v>
      </c>
      <c r="I49" s="96" t="e">
        <f>SUM(#REF!+#REF!)</f>
        <v>#REF!</v>
      </c>
      <c r="J49" s="73">
        <f>J10+J11+J14+J16+J18+J19+J20+J22+J32+J42</f>
        <v>2358821.9000000004</v>
      </c>
      <c r="K49" s="73">
        <f>K10+K11+K14+K16+K18+K19+K20+K22+K32+K42</f>
        <v>678843</v>
      </c>
      <c r="L49" s="73">
        <f>L10+L11+L14+L16+L18+L19+L20+L22+L32+L42</f>
        <v>3037664.9</v>
      </c>
      <c r="M49" s="73">
        <f>M10+M11+M14+M16+M18+M19+M20+M22+M32+M42</f>
        <v>2858455.7520000003</v>
      </c>
      <c r="N49" s="73">
        <f>N10+N11+N14+N16+N18+N19+N20+N22+N32+N42</f>
        <v>691746.352</v>
      </c>
      <c r="O49" s="73">
        <f t="shared" si="3"/>
        <v>3550202.1040000003</v>
      </c>
      <c r="P49" s="73">
        <f>P10+P11+P14+P16+P18+P19+P20+P22+P32+P42</f>
        <v>2797685.4839999997</v>
      </c>
      <c r="Q49" s="73">
        <f>Q10+Q11+Q14+Q16+Q18+Q19+Q20+Q22+Q32+Q42</f>
        <v>652698.4</v>
      </c>
      <c r="R49" s="73">
        <f t="shared" si="1"/>
        <v>3450383.8839999996</v>
      </c>
      <c r="S49" s="73">
        <f t="shared" si="4"/>
        <v>97.8740175370047</v>
      </c>
      <c r="T49" s="73">
        <f t="shared" si="5"/>
        <v>94.35516329257058</v>
      </c>
      <c r="U49" s="73">
        <f t="shared" si="6"/>
        <v>97.18837922248044</v>
      </c>
      <c r="V49" s="73">
        <f t="shared" si="7"/>
        <v>18.60520219860598</v>
      </c>
      <c r="W49" s="73">
        <f t="shared" si="8"/>
        <v>-3.8513470714141533</v>
      </c>
      <c r="X49" s="73">
        <f t="shared" si="9"/>
        <v>13.586718666696896</v>
      </c>
      <c r="Y49" s="35"/>
    </row>
    <row r="50" spans="1:25" s="20" customFormat="1" ht="24.75" customHeight="1">
      <c r="A50" s="49"/>
      <c r="B50" s="74"/>
      <c r="C50" s="75" t="s">
        <v>102</v>
      </c>
      <c r="D50" s="97" t="e">
        <f>SUM(#REF!+#REF!+#REF!)</f>
        <v>#REF!</v>
      </c>
      <c r="E50" s="97" t="e">
        <f>SUM(#REF!+#REF!+#REF!)</f>
        <v>#REF!</v>
      </c>
      <c r="F50" s="98" t="e">
        <f>SUM(#REF!+#REF!+#REF!)</f>
        <v>#REF!</v>
      </c>
      <c r="G50" s="98" t="e">
        <f>SUM(#REF!+#REF!+#REF!)</f>
        <v>#REF!</v>
      </c>
      <c r="H50" s="98" t="e">
        <f>SUM(#REF!+#REF!+#REF!)</f>
        <v>#REF!</v>
      </c>
      <c r="I50" s="98"/>
      <c r="J50" s="73">
        <f>J12+J15+J17+J21+J23+J33+J43</f>
        <v>1352164.7999999998</v>
      </c>
      <c r="K50" s="73">
        <f aca="true" t="shared" si="15" ref="K50:Q50">K12+K15+K17+K21+K23+K33+K43</f>
        <v>46912.8</v>
      </c>
      <c r="L50" s="73">
        <f t="shared" si="15"/>
        <v>1399077.6</v>
      </c>
      <c r="M50" s="73">
        <f t="shared" si="15"/>
        <v>1551458.1</v>
      </c>
      <c r="N50" s="73">
        <f t="shared" si="15"/>
        <v>137986.6</v>
      </c>
      <c r="O50" s="73">
        <f t="shared" si="3"/>
        <v>1689444.7000000002</v>
      </c>
      <c r="P50" s="73">
        <f t="shared" si="15"/>
        <v>1506813.2000000002</v>
      </c>
      <c r="Q50" s="73">
        <f t="shared" si="15"/>
        <v>108897.59999999999</v>
      </c>
      <c r="R50" s="73">
        <f t="shared" si="1"/>
        <v>1615710.8000000003</v>
      </c>
      <c r="S50" s="73">
        <f t="shared" si="4"/>
        <v>97.12239086572819</v>
      </c>
      <c r="T50" s="73">
        <f t="shared" si="5"/>
        <v>78.91896749394506</v>
      </c>
      <c r="U50" s="73">
        <f t="shared" si="6"/>
        <v>95.63561328760865</v>
      </c>
      <c r="V50" s="73">
        <f t="shared" si="7"/>
        <v>11.437097016576715</v>
      </c>
      <c r="W50" s="73">
        <f t="shared" si="8"/>
        <v>132.12769222898652</v>
      </c>
      <c r="X50" s="73">
        <f t="shared" si="9"/>
        <v>15.484001745149811</v>
      </c>
      <c r="Y50" s="52"/>
    </row>
    <row r="51" spans="1:25" s="11" customFormat="1" ht="39.75" customHeight="1">
      <c r="A51" s="50"/>
      <c r="B51" s="127" t="s">
        <v>35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53"/>
    </row>
    <row r="52" spans="1:25" s="3" customFormat="1" ht="30.75" customHeight="1">
      <c r="A52" s="49"/>
      <c r="B52" s="74"/>
      <c r="C52" s="75" t="s">
        <v>14</v>
      </c>
      <c r="D52" s="98"/>
      <c r="E52" s="98"/>
      <c r="F52" s="98"/>
      <c r="G52" s="98"/>
      <c r="H52" s="98"/>
      <c r="I52" s="106"/>
      <c r="J52" s="73">
        <f>J53+J54</f>
        <v>13415.1</v>
      </c>
      <c r="K52" s="73">
        <f>K53+K54</f>
        <v>880.1</v>
      </c>
      <c r="L52" s="73">
        <f>L53+L54</f>
        <v>14295.2</v>
      </c>
      <c r="M52" s="73">
        <f aca="true" t="shared" si="16" ref="M52:R52">M53+M54</f>
        <v>1683.1</v>
      </c>
      <c r="N52" s="73">
        <f t="shared" si="16"/>
        <v>962.359</v>
      </c>
      <c r="O52" s="73">
        <f t="shared" si="16"/>
        <v>2645.459</v>
      </c>
      <c r="P52" s="73">
        <f t="shared" si="16"/>
        <v>1683.1</v>
      </c>
      <c r="Q52" s="73">
        <f t="shared" si="16"/>
        <v>935.5</v>
      </c>
      <c r="R52" s="73">
        <f t="shared" si="16"/>
        <v>2618.6</v>
      </c>
      <c r="S52" s="73">
        <f>(P52/M52)*100</f>
        <v>100</v>
      </c>
      <c r="T52" s="73">
        <f>(Q52/N52)*100</f>
        <v>97.20904568877103</v>
      </c>
      <c r="U52" s="73">
        <f>(R52/O52)*100</f>
        <v>98.9847130497959</v>
      </c>
      <c r="V52" s="73">
        <f>P52/J52*100-100</f>
        <v>-87.45369024457514</v>
      </c>
      <c r="W52" s="73">
        <f>Q52/K52*100-100</f>
        <v>6.294739234177939</v>
      </c>
      <c r="X52" s="73">
        <f>R52/L52*100-100</f>
        <v>-81.68196317645084</v>
      </c>
      <c r="Y52" s="52"/>
    </row>
    <row r="53" spans="1:27" s="22" customFormat="1" ht="131.25">
      <c r="A53" s="48"/>
      <c r="B53" s="92" t="s">
        <v>79</v>
      </c>
      <c r="C53" s="78" t="s">
        <v>16</v>
      </c>
      <c r="D53" s="107"/>
      <c r="E53" s="107"/>
      <c r="F53" s="107"/>
      <c r="G53" s="107"/>
      <c r="H53" s="107"/>
      <c r="I53" s="108">
        <v>943.396</v>
      </c>
      <c r="J53" s="81">
        <v>1415.1</v>
      </c>
      <c r="K53" s="81">
        <v>880.1</v>
      </c>
      <c r="L53" s="81">
        <f>SUM(J53+K53)</f>
        <v>2295.2</v>
      </c>
      <c r="M53" s="81">
        <v>1683.1</v>
      </c>
      <c r="N53" s="81">
        <v>962.359</v>
      </c>
      <c r="O53" s="81">
        <f>M53+N53</f>
        <v>2645.459</v>
      </c>
      <c r="P53" s="81">
        <v>1683.1</v>
      </c>
      <c r="Q53" s="81">
        <v>935.5</v>
      </c>
      <c r="R53" s="81">
        <f>P53+Q53</f>
        <v>2618.6</v>
      </c>
      <c r="S53" s="81">
        <f>(P53/M53)*100</f>
        <v>100</v>
      </c>
      <c r="T53" s="81">
        <f aca="true" t="shared" si="17" ref="T53:T58">(Q53/N53)*100</f>
        <v>97.20904568877103</v>
      </c>
      <c r="U53" s="81">
        <f aca="true" t="shared" si="18" ref="U53:U58">(R53/O53)*100</f>
        <v>98.9847130497959</v>
      </c>
      <c r="V53" s="81">
        <f aca="true" t="shared" si="19" ref="V53:V58">P53/J53*100-100</f>
        <v>18.938590912303013</v>
      </c>
      <c r="W53" s="81">
        <f aca="true" t="shared" si="20" ref="W53:W58">Q53/K53*100-100</f>
        <v>6.294739234177939</v>
      </c>
      <c r="X53" s="81">
        <f aca="true" t="shared" si="21" ref="X53:X58">R53/L53*100-100</f>
        <v>14.090275357267345</v>
      </c>
      <c r="Y53" s="54"/>
      <c r="Z53" s="21"/>
      <c r="AA53" s="21"/>
    </row>
    <row r="54" spans="1:27" s="22" customFormat="1" ht="78.75">
      <c r="A54" s="48"/>
      <c r="B54" s="92" t="s">
        <v>80</v>
      </c>
      <c r="C54" s="78" t="s">
        <v>19</v>
      </c>
      <c r="D54" s="107"/>
      <c r="E54" s="107"/>
      <c r="F54" s="107"/>
      <c r="G54" s="107"/>
      <c r="H54" s="107"/>
      <c r="I54" s="108"/>
      <c r="J54" s="81">
        <v>12000</v>
      </c>
      <c r="K54" s="81"/>
      <c r="L54" s="81">
        <f>SUM(J54+K54)</f>
        <v>12000</v>
      </c>
      <c r="M54" s="81"/>
      <c r="N54" s="81">
        <v>0</v>
      </c>
      <c r="O54" s="81">
        <f>M54+N54</f>
        <v>0</v>
      </c>
      <c r="P54" s="81"/>
      <c r="Q54" s="81">
        <v>0</v>
      </c>
      <c r="R54" s="81">
        <f>P54+Q54</f>
        <v>0</v>
      </c>
      <c r="S54" s="81"/>
      <c r="T54" s="81"/>
      <c r="U54" s="81"/>
      <c r="V54" s="81">
        <f t="shared" si="19"/>
        <v>-100</v>
      </c>
      <c r="W54" s="81"/>
      <c r="X54" s="81">
        <f t="shared" si="21"/>
        <v>-100</v>
      </c>
      <c r="Y54" s="54"/>
      <c r="Z54" s="21"/>
      <c r="AA54" s="21"/>
    </row>
    <row r="55" spans="1:27" s="3" customFormat="1" ht="27.75" customHeight="1">
      <c r="A55" s="49"/>
      <c r="B55" s="74"/>
      <c r="C55" s="75" t="s">
        <v>13</v>
      </c>
      <c r="D55" s="98"/>
      <c r="E55" s="98"/>
      <c r="F55" s="98"/>
      <c r="G55" s="98"/>
      <c r="H55" s="98"/>
      <c r="I55" s="106"/>
      <c r="J55" s="73"/>
      <c r="K55" s="73">
        <f>K56+K57</f>
        <v>-12921.2</v>
      </c>
      <c r="L55" s="73">
        <f>L56+L57</f>
        <v>-12921.2</v>
      </c>
      <c r="M55" s="73">
        <f aca="true" t="shared" si="22" ref="M55:R55">M56+M57</f>
        <v>0</v>
      </c>
      <c r="N55" s="73">
        <f t="shared" si="22"/>
        <v>-2744.092</v>
      </c>
      <c r="O55" s="73">
        <f t="shared" si="22"/>
        <v>-2744.092</v>
      </c>
      <c r="P55" s="73">
        <f t="shared" si="22"/>
        <v>0</v>
      </c>
      <c r="Q55" s="73">
        <f t="shared" si="22"/>
        <v>-813.8</v>
      </c>
      <c r="R55" s="73">
        <f t="shared" si="22"/>
        <v>-813.8</v>
      </c>
      <c r="S55" s="73"/>
      <c r="T55" s="73">
        <f t="shared" si="17"/>
        <v>29.656440090201052</v>
      </c>
      <c r="U55" s="73">
        <f t="shared" si="18"/>
        <v>29.656440090201052</v>
      </c>
      <c r="V55" s="73"/>
      <c r="W55" s="73">
        <f t="shared" si="20"/>
        <v>-93.70182336005944</v>
      </c>
      <c r="X55" s="73">
        <f t="shared" si="21"/>
        <v>-93.70182336005944</v>
      </c>
      <c r="Y55" s="55"/>
      <c r="Z55" s="12"/>
      <c r="AA55" s="12"/>
    </row>
    <row r="56" spans="1:27" s="22" customFormat="1" ht="78.75">
      <c r="A56" s="48"/>
      <c r="B56" s="92" t="s">
        <v>81</v>
      </c>
      <c r="C56" s="78" t="s">
        <v>17</v>
      </c>
      <c r="D56" s="107"/>
      <c r="E56" s="107"/>
      <c r="F56" s="107"/>
      <c r="G56" s="107"/>
      <c r="H56" s="107"/>
      <c r="I56" s="108">
        <v>-1471.6</v>
      </c>
      <c r="J56" s="81"/>
      <c r="K56" s="81">
        <v>-12030</v>
      </c>
      <c r="L56" s="81">
        <f>SUM(J56+K56)</f>
        <v>-12030</v>
      </c>
      <c r="M56" s="81">
        <v>0</v>
      </c>
      <c r="N56" s="81">
        <v>-2074.092</v>
      </c>
      <c r="O56" s="81">
        <f>M56+N56</f>
        <v>-2074.092</v>
      </c>
      <c r="P56" s="81">
        <v>0</v>
      </c>
      <c r="Q56" s="81">
        <v>-20</v>
      </c>
      <c r="R56" s="81">
        <f>P56+Q56</f>
        <v>-20</v>
      </c>
      <c r="S56" s="81"/>
      <c r="T56" s="81">
        <f t="shared" si="17"/>
        <v>0.9642773801740713</v>
      </c>
      <c r="U56" s="81">
        <f t="shared" si="18"/>
        <v>0.9642773801740713</v>
      </c>
      <c r="V56" s="81"/>
      <c r="W56" s="81">
        <f t="shared" si="20"/>
        <v>-99.833748960931</v>
      </c>
      <c r="X56" s="81">
        <f t="shared" si="21"/>
        <v>-99.833748960931</v>
      </c>
      <c r="Y56" s="54"/>
      <c r="Z56" s="21"/>
      <c r="AA56" s="21"/>
    </row>
    <row r="57" spans="1:27" s="22" customFormat="1" ht="105">
      <c r="A57" s="48"/>
      <c r="B57" s="92" t="s">
        <v>82</v>
      </c>
      <c r="C57" s="78" t="s">
        <v>15</v>
      </c>
      <c r="D57" s="107"/>
      <c r="E57" s="107"/>
      <c r="F57" s="107"/>
      <c r="G57" s="107"/>
      <c r="H57" s="107"/>
      <c r="I57" s="108"/>
      <c r="J57" s="81"/>
      <c r="K57" s="81">
        <v>-891.2</v>
      </c>
      <c r="L57" s="81">
        <f>SUM(J57+K57)</f>
        <v>-891.2</v>
      </c>
      <c r="M57" s="81"/>
      <c r="N57" s="81">
        <v>-670</v>
      </c>
      <c r="O57" s="81">
        <f>M57+N57</f>
        <v>-670</v>
      </c>
      <c r="P57" s="81"/>
      <c r="Q57" s="81">
        <v>-793.8</v>
      </c>
      <c r="R57" s="81">
        <f>P57+Q57</f>
        <v>-793.8</v>
      </c>
      <c r="S57" s="81"/>
      <c r="T57" s="81">
        <f t="shared" si="17"/>
        <v>118.47761194029852</v>
      </c>
      <c r="U57" s="81">
        <f t="shared" si="18"/>
        <v>118.47761194029852</v>
      </c>
      <c r="V57" s="81"/>
      <c r="W57" s="81">
        <f t="shared" si="20"/>
        <v>-10.92908438061042</v>
      </c>
      <c r="X57" s="81">
        <f t="shared" si="21"/>
        <v>-10.92908438061042</v>
      </c>
      <c r="Y57" s="54"/>
      <c r="Z57" s="21"/>
      <c r="AA57" s="21"/>
    </row>
    <row r="58" spans="1:25" s="19" customFormat="1" ht="37.5" customHeight="1">
      <c r="A58" s="49"/>
      <c r="B58" s="74"/>
      <c r="C58" s="72" t="s">
        <v>20</v>
      </c>
      <c r="D58" s="94" t="e">
        <f>SUM(#REF!+#REF!)</f>
        <v>#REF!</v>
      </c>
      <c r="E58" s="94" t="e">
        <f>SUM(#REF!+#REF!)</f>
        <v>#REF!</v>
      </c>
      <c r="F58" s="95" t="e">
        <f>SUM(#REF!+#REF!)</f>
        <v>#REF!</v>
      </c>
      <c r="G58" s="94" t="e">
        <f>SUM(#REF!+#REF!)</f>
        <v>#REF!</v>
      </c>
      <c r="H58" s="95" t="e">
        <f>SUM(#REF!+#REF!)</f>
        <v>#REF!</v>
      </c>
      <c r="I58" s="96" t="e">
        <f>SUM(#REF!+#REF!)</f>
        <v>#REF!</v>
      </c>
      <c r="J58" s="73">
        <f>J52+J55</f>
        <v>13415.1</v>
      </c>
      <c r="K58" s="73">
        <f>K52+K55</f>
        <v>-12041.1</v>
      </c>
      <c r="L58" s="73">
        <f>L52+L55</f>
        <v>1374</v>
      </c>
      <c r="M58" s="73">
        <f aca="true" t="shared" si="23" ref="M58:R58">M52+M55</f>
        <v>1683.1</v>
      </c>
      <c r="N58" s="73">
        <f t="shared" si="23"/>
        <v>-1781.7330000000002</v>
      </c>
      <c r="O58" s="73">
        <f t="shared" si="23"/>
        <v>-98.63300000000027</v>
      </c>
      <c r="P58" s="73">
        <f t="shared" si="23"/>
        <v>1683.1</v>
      </c>
      <c r="Q58" s="73">
        <f t="shared" si="23"/>
        <v>121.70000000000005</v>
      </c>
      <c r="R58" s="73">
        <f t="shared" si="23"/>
        <v>1804.8</v>
      </c>
      <c r="S58" s="73">
        <f>(P58/M58)*100</f>
        <v>100</v>
      </c>
      <c r="T58" s="73">
        <f t="shared" si="17"/>
        <v>-6.830428577121266</v>
      </c>
      <c r="U58" s="73">
        <f t="shared" si="18"/>
        <v>-1829.8135512455215</v>
      </c>
      <c r="V58" s="73">
        <f t="shared" si="19"/>
        <v>-87.45369024457514</v>
      </c>
      <c r="W58" s="73">
        <f t="shared" si="20"/>
        <v>-101.0107050020347</v>
      </c>
      <c r="X58" s="73">
        <f t="shared" si="21"/>
        <v>31.35371179039302</v>
      </c>
      <c r="Y58" s="35"/>
    </row>
    <row r="59" spans="1:25" s="1" customFormat="1" ht="24.75" customHeight="1">
      <c r="A59" s="56"/>
      <c r="B59" s="129" t="s">
        <v>36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1"/>
      <c r="Y59" s="28"/>
    </row>
    <row r="60" spans="1:25" s="1" customFormat="1" ht="53.25" customHeight="1">
      <c r="A60" s="56"/>
      <c r="B60" s="120" t="s">
        <v>51</v>
      </c>
      <c r="C60" s="120" t="s">
        <v>52</v>
      </c>
      <c r="D60" s="59" t="s">
        <v>10</v>
      </c>
      <c r="E60" s="59"/>
      <c r="F60" s="59"/>
      <c r="G60" s="59"/>
      <c r="H60" s="59"/>
      <c r="I60" s="115" t="s">
        <v>88</v>
      </c>
      <c r="J60" s="115"/>
      <c r="K60" s="115"/>
      <c r="L60" s="115"/>
      <c r="M60" s="115" t="s">
        <v>90</v>
      </c>
      <c r="N60" s="115"/>
      <c r="O60" s="115"/>
      <c r="P60" s="115" t="s">
        <v>89</v>
      </c>
      <c r="Q60" s="115"/>
      <c r="R60" s="115"/>
      <c r="S60" s="115" t="s">
        <v>91</v>
      </c>
      <c r="T60" s="115"/>
      <c r="U60" s="115"/>
      <c r="V60" s="122" t="s">
        <v>92</v>
      </c>
      <c r="W60" s="123"/>
      <c r="X60" s="124"/>
      <c r="Y60" s="28"/>
    </row>
    <row r="61" spans="1:25" s="1" customFormat="1" ht="55.5" customHeight="1">
      <c r="A61" s="56"/>
      <c r="B61" s="120"/>
      <c r="C61" s="120"/>
      <c r="D61" s="59"/>
      <c r="E61" s="59"/>
      <c r="F61" s="60" t="s">
        <v>7</v>
      </c>
      <c r="G61" s="60" t="s">
        <v>8</v>
      </c>
      <c r="H61" s="59"/>
      <c r="I61" s="115" t="s">
        <v>11</v>
      </c>
      <c r="J61" s="115"/>
      <c r="K61" s="60" t="s">
        <v>12</v>
      </c>
      <c r="L61" s="58" t="s">
        <v>0</v>
      </c>
      <c r="M61" s="60" t="s">
        <v>11</v>
      </c>
      <c r="N61" s="60" t="s">
        <v>12</v>
      </c>
      <c r="O61" s="60" t="s">
        <v>0</v>
      </c>
      <c r="P61" s="60" t="s">
        <v>11</v>
      </c>
      <c r="Q61" s="60" t="s">
        <v>12</v>
      </c>
      <c r="R61" s="60" t="s">
        <v>0</v>
      </c>
      <c r="S61" s="58" t="s">
        <v>11</v>
      </c>
      <c r="T61" s="60" t="s">
        <v>12</v>
      </c>
      <c r="U61" s="60" t="s">
        <v>0</v>
      </c>
      <c r="V61" s="58" t="s">
        <v>11</v>
      </c>
      <c r="W61" s="60" t="s">
        <v>12</v>
      </c>
      <c r="X61" s="60" t="s">
        <v>0</v>
      </c>
      <c r="Y61" s="28"/>
    </row>
    <row r="62" spans="1:26" s="1" customFormat="1" ht="105">
      <c r="A62" s="8"/>
      <c r="B62" s="92" t="s">
        <v>21</v>
      </c>
      <c r="C62" s="99" t="s">
        <v>22</v>
      </c>
      <c r="D62" s="100">
        <v>-175141.4</v>
      </c>
      <c r="E62" s="100">
        <v>175141.4</v>
      </c>
      <c r="F62" s="101">
        <f>E62+D62</f>
        <v>0</v>
      </c>
      <c r="G62" s="100">
        <v>-473578.5</v>
      </c>
      <c r="H62" s="100">
        <v>473578.5</v>
      </c>
      <c r="I62" s="101">
        <f>H62+G62</f>
        <v>0</v>
      </c>
      <c r="J62" s="81">
        <v>-552414.1</v>
      </c>
      <c r="K62" s="81">
        <v>552414.1</v>
      </c>
      <c r="L62" s="81">
        <f>SUM(J62+K62)</f>
        <v>0</v>
      </c>
      <c r="M62" s="81">
        <v>-528019.9</v>
      </c>
      <c r="N62" s="81">
        <v>528019.9</v>
      </c>
      <c r="O62" s="81">
        <f>M62+N62</f>
        <v>0</v>
      </c>
      <c r="P62" s="81">
        <v>-490072.7</v>
      </c>
      <c r="Q62" s="81">
        <v>490072.7</v>
      </c>
      <c r="R62" s="81">
        <f>P62+Q62</f>
        <v>0</v>
      </c>
      <c r="S62" s="81">
        <f>(P62/M62)*100</f>
        <v>92.8133011653538</v>
      </c>
      <c r="T62" s="81">
        <f>(Q62/N62)*100</f>
        <v>92.8133011653538</v>
      </c>
      <c r="U62" s="81"/>
      <c r="V62" s="81">
        <f>P62/J62*100-100</f>
        <v>-11.28526589020808</v>
      </c>
      <c r="W62" s="81">
        <f>Q62/K62*100-100</f>
        <v>-11.28526589020808</v>
      </c>
      <c r="X62" s="81"/>
      <c r="Z62" s="65"/>
    </row>
    <row r="63" spans="1:24" s="1" customFormat="1" ht="47.25" customHeight="1">
      <c r="A63" s="8"/>
      <c r="B63" s="93" t="s">
        <v>23</v>
      </c>
      <c r="C63" s="102" t="s">
        <v>24</v>
      </c>
      <c r="D63" s="103"/>
      <c r="E63" s="103"/>
      <c r="F63" s="103"/>
      <c r="G63" s="103"/>
      <c r="H63" s="103"/>
      <c r="I63" s="103"/>
      <c r="J63" s="104">
        <f>J65</f>
        <v>0</v>
      </c>
      <c r="K63" s="104">
        <f>K65+K64</f>
        <v>-811.9000000000001</v>
      </c>
      <c r="L63" s="104">
        <f>L65+L64</f>
        <v>-811.9000000000001</v>
      </c>
      <c r="M63" s="104">
        <f>M64+M65</f>
        <v>0</v>
      </c>
      <c r="N63" s="104">
        <f>N64+N65</f>
        <v>-2464.4</v>
      </c>
      <c r="O63" s="104">
        <f>O64+O65</f>
        <v>-2464.4</v>
      </c>
      <c r="P63" s="104">
        <f>P65</f>
        <v>0</v>
      </c>
      <c r="Q63" s="104">
        <f>Q65</f>
        <v>-2464.4</v>
      </c>
      <c r="R63" s="104">
        <f>R65</f>
        <v>-2464.4</v>
      </c>
      <c r="S63" s="81"/>
      <c r="T63" s="81">
        <f>(Q63/N63)*100</f>
        <v>100</v>
      </c>
      <c r="U63" s="81">
        <f>(R63/O63)*100</f>
        <v>100</v>
      </c>
      <c r="V63" s="81"/>
      <c r="W63" s="81">
        <f aca="true" t="shared" si="24" ref="W63:X65">Q63/K63*100-100</f>
        <v>203.53491809336123</v>
      </c>
      <c r="X63" s="81">
        <f t="shared" si="24"/>
        <v>203.53491809336123</v>
      </c>
    </row>
    <row r="64" spans="1:24" s="1" customFormat="1" ht="33.75" customHeight="1">
      <c r="A64" s="8"/>
      <c r="B64" s="92" t="s">
        <v>25</v>
      </c>
      <c r="C64" s="99" t="s">
        <v>26</v>
      </c>
      <c r="D64" s="105"/>
      <c r="E64" s="105"/>
      <c r="F64" s="105"/>
      <c r="G64" s="105"/>
      <c r="H64" s="105"/>
      <c r="I64" s="105"/>
      <c r="J64" s="81">
        <v>0</v>
      </c>
      <c r="K64" s="81">
        <v>1322</v>
      </c>
      <c r="L64" s="81">
        <f>SUM(J64+K64)</f>
        <v>1322</v>
      </c>
      <c r="M64" s="81"/>
      <c r="N64" s="81"/>
      <c r="O64" s="81">
        <f>M64+N64</f>
        <v>0</v>
      </c>
      <c r="P64" s="81"/>
      <c r="Q64" s="81"/>
      <c r="R64" s="81">
        <f>P64+Q64</f>
        <v>0</v>
      </c>
      <c r="S64" s="81"/>
      <c r="T64" s="81"/>
      <c r="U64" s="81"/>
      <c r="V64" s="81"/>
      <c r="W64" s="81">
        <f t="shared" si="24"/>
        <v>-100</v>
      </c>
      <c r="X64" s="81">
        <f t="shared" si="24"/>
        <v>-100</v>
      </c>
    </row>
    <row r="65" spans="1:26" s="1" customFormat="1" ht="33.75" customHeight="1">
      <c r="A65" s="8"/>
      <c r="B65" s="92" t="s">
        <v>27</v>
      </c>
      <c r="C65" s="99" t="s">
        <v>28</v>
      </c>
      <c r="D65" s="105"/>
      <c r="E65" s="105"/>
      <c r="F65" s="105"/>
      <c r="G65" s="105"/>
      <c r="H65" s="105"/>
      <c r="I65" s="105"/>
      <c r="J65" s="81"/>
      <c r="K65" s="81">
        <v>-2133.9</v>
      </c>
      <c r="L65" s="81">
        <f>SUM(J65+K65)</f>
        <v>-2133.9</v>
      </c>
      <c r="M65" s="81">
        <v>0</v>
      </c>
      <c r="N65" s="81">
        <v>-2464.4</v>
      </c>
      <c r="O65" s="81">
        <f>M65+N65</f>
        <v>-2464.4</v>
      </c>
      <c r="P65" s="81"/>
      <c r="Q65" s="81">
        <v>-2464.4</v>
      </c>
      <c r="R65" s="81">
        <f>P65+Q65</f>
        <v>-2464.4</v>
      </c>
      <c r="S65" s="81"/>
      <c r="T65" s="81">
        <f>(Q65/N65)*100</f>
        <v>100</v>
      </c>
      <c r="U65" s="81">
        <f>(R65/O65)*100</f>
        <v>100</v>
      </c>
      <c r="V65" s="81"/>
      <c r="W65" s="81">
        <f t="shared" si="24"/>
        <v>15.48807348048176</v>
      </c>
      <c r="X65" s="81">
        <f t="shared" si="24"/>
        <v>15.48807348048176</v>
      </c>
      <c r="Z65" s="65"/>
    </row>
    <row r="66" spans="1:25" ht="70.5" customHeight="1">
      <c r="A66" s="56"/>
      <c r="B66" s="112" t="s">
        <v>97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28"/>
    </row>
    <row r="67" spans="1:25" ht="73.5" customHeight="1">
      <c r="A67" s="56"/>
      <c r="B67" s="112" t="s">
        <v>105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28"/>
    </row>
    <row r="68" spans="2:24" ht="24.75" customHeight="1">
      <c r="B68" s="6"/>
      <c r="C68" s="6"/>
      <c r="D68" s="23"/>
      <c r="E68" s="23"/>
      <c r="F68" s="23"/>
      <c r="G68" s="23"/>
      <c r="H68" s="23"/>
      <c r="I68" s="23"/>
      <c r="J68" s="6"/>
      <c r="K68" s="6"/>
      <c r="L68" s="6"/>
      <c r="M68" s="6"/>
      <c r="N68" s="6"/>
      <c r="O68" s="6"/>
      <c r="P68" s="30"/>
      <c r="Q68" s="30"/>
      <c r="R68" s="30"/>
      <c r="S68" s="6"/>
      <c r="T68" s="6"/>
      <c r="U68" s="6"/>
      <c r="V68" s="6"/>
      <c r="W68" s="6"/>
      <c r="X68" s="6"/>
    </row>
    <row r="69" spans="1:24" s="1" customFormat="1" ht="25.5" customHeight="1">
      <c r="A69" s="8"/>
      <c r="B69" s="121" t="s">
        <v>37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31"/>
      <c r="Q69" s="31"/>
      <c r="R69" s="31"/>
      <c r="S69" s="41"/>
      <c r="T69" s="41"/>
      <c r="U69" s="41"/>
      <c r="V69" s="41"/>
      <c r="W69" s="41"/>
      <c r="X69" s="41"/>
    </row>
    <row r="70" spans="2:28" ht="32.25" customHeight="1">
      <c r="B70" s="116" t="s">
        <v>29</v>
      </c>
      <c r="C70" s="117"/>
      <c r="D70" s="18" t="s">
        <v>10</v>
      </c>
      <c r="E70" s="18"/>
      <c r="F70" s="18"/>
      <c r="G70" s="18"/>
      <c r="H70" s="18"/>
      <c r="I70" s="18"/>
      <c r="J70" s="122" t="s">
        <v>93</v>
      </c>
      <c r="K70" s="123"/>
      <c r="L70" s="124"/>
      <c r="M70" s="122" t="s">
        <v>94</v>
      </c>
      <c r="N70" s="123"/>
      <c r="O70" s="124"/>
      <c r="P70" s="32"/>
      <c r="Q70" s="32"/>
      <c r="R70" s="32"/>
      <c r="S70" s="42"/>
      <c r="T70" s="42"/>
      <c r="U70" s="42"/>
      <c r="V70" s="42"/>
      <c r="W70" s="42"/>
      <c r="X70" s="42"/>
      <c r="Y70" s="24"/>
      <c r="Z70" s="24"/>
      <c r="AA70" s="24"/>
      <c r="AB70" s="24"/>
    </row>
    <row r="71" spans="2:24" ht="36.75" customHeight="1">
      <c r="B71" s="132" t="s">
        <v>30</v>
      </c>
      <c r="C71" s="133"/>
      <c r="D71" s="134"/>
      <c r="E71" s="134"/>
      <c r="F71" s="134"/>
      <c r="G71" s="134"/>
      <c r="H71" s="134"/>
      <c r="I71" s="135"/>
      <c r="J71" s="136">
        <f>J72</f>
        <v>6777.2</v>
      </c>
      <c r="K71" s="137"/>
      <c r="L71" s="138"/>
      <c r="M71" s="136">
        <f>M72</f>
        <v>4312.8</v>
      </c>
      <c r="N71" s="137"/>
      <c r="O71" s="138"/>
      <c r="Q71" s="33"/>
      <c r="R71" s="33"/>
      <c r="S71" s="1"/>
      <c r="T71" s="1"/>
      <c r="U71" s="1"/>
      <c r="V71" s="43"/>
      <c r="W71" s="43"/>
      <c r="X71" s="43"/>
    </row>
    <row r="72" spans="2:24" ht="26.25" customHeight="1">
      <c r="B72" s="132" t="s">
        <v>31</v>
      </c>
      <c r="C72" s="133"/>
      <c r="D72" s="134"/>
      <c r="E72" s="134"/>
      <c r="F72" s="134"/>
      <c r="G72" s="134"/>
      <c r="H72" s="134"/>
      <c r="I72" s="134"/>
      <c r="J72" s="136">
        <f>J73</f>
        <v>6777.2</v>
      </c>
      <c r="K72" s="137"/>
      <c r="L72" s="138"/>
      <c r="M72" s="136">
        <f>M73</f>
        <v>4312.8</v>
      </c>
      <c r="N72" s="137"/>
      <c r="O72" s="138"/>
      <c r="Q72" s="34"/>
      <c r="R72" s="34"/>
      <c r="S72" s="1"/>
      <c r="T72" s="1"/>
      <c r="U72" s="1"/>
      <c r="V72" s="1"/>
      <c r="W72" s="1"/>
      <c r="X72" s="1"/>
    </row>
    <row r="73" spans="2:24" ht="46.5" customHeight="1">
      <c r="B73" s="132" t="s">
        <v>33</v>
      </c>
      <c r="C73" s="133"/>
      <c r="D73" s="134"/>
      <c r="E73" s="134"/>
      <c r="F73" s="134"/>
      <c r="G73" s="134"/>
      <c r="H73" s="134"/>
      <c r="I73" s="134"/>
      <c r="J73" s="136">
        <f>J74</f>
        <v>6777.2</v>
      </c>
      <c r="K73" s="137"/>
      <c r="L73" s="138"/>
      <c r="M73" s="136">
        <f>M74</f>
        <v>4312.8</v>
      </c>
      <c r="N73" s="137"/>
      <c r="O73" s="138"/>
      <c r="Q73" s="34"/>
      <c r="R73" s="34"/>
      <c r="S73" s="1"/>
      <c r="T73" s="1"/>
      <c r="U73" s="1"/>
      <c r="V73" s="1"/>
      <c r="W73" s="1"/>
      <c r="X73" s="1"/>
    </row>
    <row r="74" spans="2:24" ht="47.25" customHeight="1">
      <c r="B74" s="132" t="s">
        <v>32</v>
      </c>
      <c r="C74" s="133"/>
      <c r="D74" s="134"/>
      <c r="E74" s="134"/>
      <c r="F74" s="134"/>
      <c r="G74" s="134"/>
      <c r="H74" s="134"/>
      <c r="I74" s="134"/>
      <c r="J74" s="139">
        <v>6777.2</v>
      </c>
      <c r="K74" s="140"/>
      <c r="L74" s="141"/>
      <c r="M74" s="136">
        <v>4312.8</v>
      </c>
      <c r="N74" s="137"/>
      <c r="O74" s="138"/>
      <c r="Q74" s="34"/>
      <c r="R74" s="34"/>
      <c r="S74" s="1"/>
      <c r="T74" s="1"/>
      <c r="U74" s="1"/>
      <c r="V74" s="1"/>
      <c r="W74" s="1"/>
      <c r="X74" s="1"/>
    </row>
    <row r="75" spans="2:24" ht="47.25" customHeight="1">
      <c r="B75" s="10"/>
      <c r="C75" s="10"/>
      <c r="D75" s="25"/>
      <c r="E75" s="25"/>
      <c r="F75" s="25"/>
      <c r="G75" s="25"/>
      <c r="H75" s="25"/>
      <c r="I75" s="25"/>
      <c r="J75" s="109"/>
      <c r="K75" s="109"/>
      <c r="L75" s="109"/>
      <c r="M75" s="36"/>
      <c r="N75" s="36"/>
      <c r="O75" s="36"/>
      <c r="Q75" s="34"/>
      <c r="R75" s="34"/>
      <c r="S75" s="1"/>
      <c r="T75" s="1"/>
      <c r="U75" s="1"/>
      <c r="V75" s="1"/>
      <c r="W75" s="1"/>
      <c r="X75" s="1"/>
    </row>
    <row r="76" spans="2:24" ht="47.25" customHeight="1">
      <c r="B76" s="10"/>
      <c r="C76" s="10"/>
      <c r="D76" s="25"/>
      <c r="E76" s="25"/>
      <c r="F76" s="25"/>
      <c r="G76" s="25"/>
      <c r="H76" s="25"/>
      <c r="I76" s="25"/>
      <c r="J76" s="109"/>
      <c r="K76" s="109"/>
      <c r="L76" s="109"/>
      <c r="M76" s="36"/>
      <c r="N76" s="36"/>
      <c r="O76" s="36"/>
      <c r="Q76" s="34"/>
      <c r="R76" s="34"/>
      <c r="S76" s="1"/>
      <c r="T76" s="1"/>
      <c r="U76" s="1"/>
      <c r="V76" s="1"/>
      <c r="W76" s="1"/>
      <c r="X76" s="1"/>
    </row>
    <row r="77" spans="2:24" ht="47.25" customHeight="1">
      <c r="B77" s="10"/>
      <c r="C77" s="10"/>
      <c r="D77" s="25"/>
      <c r="E77" s="25"/>
      <c r="F77" s="25"/>
      <c r="G77" s="25"/>
      <c r="H77" s="25"/>
      <c r="I77" s="25"/>
      <c r="J77" s="109"/>
      <c r="K77" s="109"/>
      <c r="L77" s="109"/>
      <c r="M77" s="36"/>
      <c r="N77" s="36"/>
      <c r="O77" s="36"/>
      <c r="Q77" s="34"/>
      <c r="R77" s="34"/>
      <c r="S77" s="1"/>
      <c r="T77" s="1"/>
      <c r="U77" s="1"/>
      <c r="V77" s="1"/>
      <c r="W77" s="1"/>
      <c r="X77" s="1"/>
    </row>
    <row r="78" spans="2:24" ht="60" customHeight="1">
      <c r="B78" s="10"/>
      <c r="C78" s="10"/>
      <c r="D78" s="25"/>
      <c r="E78" s="25"/>
      <c r="F78" s="25"/>
      <c r="G78" s="25"/>
      <c r="H78" s="25"/>
      <c r="I78" s="25"/>
      <c r="J78" s="36"/>
      <c r="K78" s="36"/>
      <c r="L78" s="36"/>
      <c r="M78" s="36"/>
      <c r="N78" s="36"/>
      <c r="O78" s="36"/>
      <c r="S78" s="1"/>
      <c r="T78" s="1"/>
      <c r="U78" s="1"/>
      <c r="V78" s="1"/>
      <c r="W78" s="1"/>
      <c r="X78" s="1"/>
    </row>
    <row r="79" spans="19:24" ht="12.75">
      <c r="S79" s="1"/>
      <c r="T79" s="1"/>
      <c r="U79" s="1"/>
      <c r="V79" s="1"/>
      <c r="W79" s="1"/>
      <c r="X79" s="1"/>
    </row>
    <row r="80" spans="2:24" ht="77.25" customHeight="1">
      <c r="B80" s="71"/>
      <c r="C80" s="111" t="s">
        <v>107</v>
      </c>
      <c r="D80" s="111"/>
      <c r="E80" s="111"/>
      <c r="F80" s="111"/>
      <c r="G80" s="111"/>
      <c r="H80" s="111"/>
      <c r="I80" s="111"/>
      <c r="J80" s="111"/>
      <c r="K80" s="111"/>
      <c r="L80" s="37"/>
      <c r="M80" s="37"/>
      <c r="N80" s="37"/>
      <c r="O80" s="37"/>
      <c r="P80" s="35"/>
      <c r="Q80" s="35"/>
      <c r="S80" s="1"/>
      <c r="T80" s="1"/>
      <c r="U80" s="1"/>
      <c r="V80" s="110" t="s">
        <v>87</v>
      </c>
      <c r="W80" s="110"/>
      <c r="X80" s="1"/>
    </row>
    <row r="81" spans="1:16" s="27" customFormat="1" ht="31.5">
      <c r="A81" s="39"/>
      <c r="J81" s="40"/>
      <c r="K81" s="38"/>
      <c r="L81" s="38"/>
      <c r="M81" s="38"/>
      <c r="N81" s="38"/>
      <c r="O81" s="38"/>
      <c r="P81" s="38"/>
    </row>
    <row r="82" spans="10:17" ht="18.75">
      <c r="J82" s="67"/>
      <c r="K82" s="37"/>
      <c r="L82" s="37"/>
      <c r="M82" s="37"/>
      <c r="N82" s="37"/>
      <c r="O82" s="37"/>
      <c r="P82" s="35"/>
      <c r="Q82" s="35"/>
    </row>
  </sheetData>
  <sheetProtection/>
  <mergeCells count="55">
    <mergeCell ref="W4:X4"/>
    <mergeCell ref="J73:L73"/>
    <mergeCell ref="B69:O69"/>
    <mergeCell ref="P6:R6"/>
    <mergeCell ref="B51:X51"/>
    <mergeCell ref="I7:J7"/>
    <mergeCell ref="I6:L6"/>
    <mergeCell ref="B66:X66"/>
    <mergeCell ref="B59:X59"/>
    <mergeCell ref="B14:B15"/>
    <mergeCell ref="V6:X6"/>
    <mergeCell ref="B32:B33"/>
    <mergeCell ref="B38:B39"/>
    <mergeCell ref="B42:B43"/>
    <mergeCell ref="B25:B26"/>
    <mergeCell ref="B27:B28"/>
    <mergeCell ref="B9:X9"/>
    <mergeCell ref="B73:C73"/>
    <mergeCell ref="M70:O70"/>
    <mergeCell ref="I60:L60"/>
    <mergeCell ref="M73:O73"/>
    <mergeCell ref="B71:C71"/>
    <mergeCell ref="M72:O72"/>
    <mergeCell ref="B72:C72"/>
    <mergeCell ref="M71:O71"/>
    <mergeCell ref="J74:L74"/>
    <mergeCell ref="J70:L70"/>
    <mergeCell ref="S1:X1"/>
    <mergeCell ref="C3:V3"/>
    <mergeCell ref="P60:R60"/>
    <mergeCell ref="S60:U60"/>
    <mergeCell ref="B2:X2"/>
    <mergeCell ref="M74:O74"/>
    <mergeCell ref="J71:L71"/>
    <mergeCell ref="B20:B21"/>
    <mergeCell ref="B45:B46"/>
    <mergeCell ref="B22:B23"/>
    <mergeCell ref="B60:B61"/>
    <mergeCell ref="B5:X5"/>
    <mergeCell ref="V60:X60"/>
    <mergeCell ref="C60:C61"/>
    <mergeCell ref="S6:U6"/>
    <mergeCell ref="C6:C7"/>
    <mergeCell ref="B6:B7"/>
    <mergeCell ref="M6:O6"/>
    <mergeCell ref="V80:W80"/>
    <mergeCell ref="C80:K80"/>
    <mergeCell ref="B67:X67"/>
    <mergeCell ref="J72:L72"/>
    <mergeCell ref="B16:B17"/>
    <mergeCell ref="B11:B12"/>
    <mergeCell ref="M60:O60"/>
    <mergeCell ref="I61:J61"/>
    <mergeCell ref="B74:C74"/>
    <mergeCell ref="B70:C70"/>
  </mergeCells>
  <printOptions/>
  <pageMargins left="0.1968503937007874" right="0" top="0.7874015748031497" bottom="0.2362204724409449" header="0.7874015748031497" footer="0"/>
  <pageSetup fitToHeight="3" horizontalDpi="600" verticalDpi="600" orientation="landscape" paperSize="9" scale="37" r:id="rId1"/>
  <rowBreaks count="2" manualBreakCount="2">
    <brk id="35" min="1" max="23" man="1"/>
    <brk id="58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sidorcom</dc:creator>
  <cp:keywords/>
  <dc:description/>
  <cp:lastModifiedBy>Співакова Любов Іванівна</cp:lastModifiedBy>
  <cp:lastPrinted>2019-02-26T09:13:36Z</cp:lastPrinted>
  <dcterms:created xsi:type="dcterms:W3CDTF">2002-07-22T10:53:13Z</dcterms:created>
  <dcterms:modified xsi:type="dcterms:W3CDTF">2019-02-26T09:15:32Z</dcterms:modified>
  <cp:category/>
  <cp:version/>
  <cp:contentType/>
  <cp:contentStatus/>
</cp:coreProperties>
</file>