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24060" windowHeight="5520"/>
  </bookViews>
  <sheets>
    <sheet name="КК &quot;Коменерго-Суми&quot;" sheetId="1" r:id="rId1"/>
    <sheet name="Коменерго Суми" sheetId="2" r:id="rId2"/>
    <sheet name="Коменерго Суми 1" sheetId="3" r:id="rId3"/>
    <sheet name="КК КОМЕНЕРГО СУМИ" sheetId="4" r:id="rId4"/>
  </sheets>
  <definedNames>
    <definedName name="_xlnm._FilterDatabase" localSheetId="0" hidden="1">'КК "Коменерго-Суми"'!$A$7:$N$41</definedName>
    <definedName name="_xlnm._FilterDatabase" localSheetId="2" hidden="1">'Коменерго Суми 1'!#REF!</definedName>
    <definedName name="_xlnm.Print_Titles" localSheetId="0">'КК "Коменерго-Суми"'!$5:$5</definedName>
  </definedNames>
  <calcPr calcId="125725"/>
</workbook>
</file>

<file path=xl/calcChain.xml><?xml version="1.0" encoding="utf-8"?>
<calcChain xmlns="http://schemas.openxmlformats.org/spreadsheetml/2006/main">
  <c r="E14" i="4"/>
  <c r="C17"/>
  <c r="F17"/>
  <c r="G17"/>
  <c r="H17"/>
  <c r="I17"/>
  <c r="J17"/>
  <c r="K17"/>
  <c r="L17"/>
  <c r="E17"/>
  <c r="C17" i="3"/>
  <c r="C36" i="2"/>
  <c r="C165" i="1"/>
  <c r="E35" i="2"/>
  <c r="E34"/>
  <c r="E135" i="1" l="1"/>
  <c r="E10" i="3"/>
  <c r="E8"/>
  <c r="E7"/>
  <c r="E13" i="4"/>
  <c r="E11"/>
  <c r="E32" i="2"/>
  <c r="E31"/>
  <c r="E29"/>
  <c r="E28"/>
  <c r="E18"/>
  <c r="E15"/>
  <c r="E13"/>
  <c r="E12"/>
  <c r="E10"/>
  <c r="E150" i="1"/>
  <c r="E148"/>
  <c r="E147"/>
  <c r="E145"/>
  <c r="E144"/>
  <c r="E143"/>
  <c r="E142"/>
  <c r="E141"/>
  <c r="E164"/>
  <c r="E118"/>
  <c r="E116"/>
  <c r="E115"/>
  <c r="E114"/>
  <c r="E108"/>
  <c r="E15"/>
  <c r="E10"/>
  <c r="E8"/>
  <c r="E7"/>
  <c r="E100"/>
  <c r="E98"/>
  <c r="E95"/>
  <c r="E93"/>
  <c r="E90"/>
  <c r="E80"/>
  <c r="E79"/>
  <c r="E75"/>
  <c r="E74"/>
  <c r="E73"/>
  <c r="E50"/>
  <c r="E156"/>
  <c r="E43"/>
  <c r="E34"/>
  <c r="E19"/>
  <c r="E17"/>
  <c r="L17" i="3" l="1"/>
  <c r="K17"/>
  <c r="J17"/>
  <c r="I17"/>
  <c r="H17"/>
  <c r="G17"/>
  <c r="F17"/>
  <c r="E17"/>
  <c r="J36" i="2"/>
  <c r="I36"/>
  <c r="H36"/>
  <c r="G36"/>
  <c r="F36"/>
  <c r="E36"/>
  <c r="K36"/>
  <c r="L36"/>
  <c r="F165" i="1" l="1"/>
  <c r="G165"/>
  <c r="H165"/>
  <c r="I165"/>
  <c r="J165"/>
  <c r="K165"/>
  <c r="L165"/>
  <c r="M165"/>
  <c r="E165"/>
</calcChain>
</file>

<file path=xl/sharedStrings.xml><?xml version="1.0" encoding="utf-8"?>
<sst xmlns="http://schemas.openxmlformats.org/spreadsheetml/2006/main" count="327" uniqueCount="248">
  <si>
    <t>№ п/п</t>
  </si>
  <si>
    <t>Адреса</t>
  </si>
  <si>
    <t>пров. Ковалевський,14</t>
  </si>
  <si>
    <t>вул. Косівщинська, 75</t>
  </si>
  <si>
    <t>вул. Косівщинська, 71</t>
  </si>
  <si>
    <t>вул. Косівщинська, 73</t>
  </si>
  <si>
    <t>вул. Косівщинська, 79</t>
  </si>
  <si>
    <t>вул. Шкільна, 5Г</t>
  </si>
  <si>
    <t>вул. Роменська, 92</t>
  </si>
  <si>
    <t>вул. Зв’язківців, 9</t>
  </si>
  <si>
    <t>вул. Котляревського, 1/1</t>
  </si>
  <si>
    <t>вул. Котляревського, 2/5</t>
  </si>
  <si>
    <t>вул. Котляревського, 2/7</t>
  </si>
  <si>
    <t>вул. Котляревського, 2/9</t>
  </si>
  <si>
    <t>вул. Котляревського, 3/1</t>
  </si>
  <si>
    <t>вул. Роменська, 81</t>
  </si>
  <si>
    <t>вул. Роменська, 88</t>
  </si>
  <si>
    <t>вул. Роменська, 90</t>
  </si>
  <si>
    <t>вул. Садова, 53</t>
  </si>
  <si>
    <t>вул. Котляревського, 2/6</t>
  </si>
  <si>
    <t>вул. Івана Кавалерідзе, 15</t>
  </si>
  <si>
    <t>вул. Івана Кавалерідзе, 11</t>
  </si>
  <si>
    <t>вул. Шкільна, 5Б (кв.9-18)</t>
  </si>
  <si>
    <t>вул. Шкільна, 5В (кв.19-26)</t>
  </si>
  <si>
    <t xml:space="preserve">вул. Івана Кавалерідзе, 9 </t>
  </si>
  <si>
    <t>вул. Івана Кавалерідзе, 9/2</t>
  </si>
  <si>
    <t>вул. Івана Кавалерідзе, 17</t>
  </si>
  <si>
    <t>пров. Гетьманський, 14</t>
  </si>
  <si>
    <t>вул. Ярослава Мудрого, 52</t>
  </si>
  <si>
    <t>вул. Ярослава Мудрого, 57</t>
  </si>
  <si>
    <t>вул. Ярослава Мудрого, 68</t>
  </si>
  <si>
    <t>вул. Люблінська, 20</t>
  </si>
  <si>
    <t>вул. Ярослава Мудрого, 5</t>
  </si>
  <si>
    <t>вул. Ярослава Мудрого, 38</t>
  </si>
  <si>
    <t>вул. Ярослава Мудрого, 75 (кв. 11,12,13,15)</t>
  </si>
  <si>
    <t>вул. Ярослава Мудрого, 81</t>
  </si>
  <si>
    <t>вул. Героїв Чорнобиля, 3</t>
  </si>
  <si>
    <t>вул. Героїв Чорнобиля, 8</t>
  </si>
  <si>
    <t>вул. Данила Галицького, 56</t>
  </si>
  <si>
    <t>вул. Ярослава Мудрого, 53</t>
  </si>
  <si>
    <t>вул. Ярослава Мудрого, 64</t>
  </si>
  <si>
    <t>вул. Ярослава Мудрого, 79</t>
  </si>
  <si>
    <t>вул. Ярослава Мудрого, 75 (кв. 5-10)</t>
  </si>
  <si>
    <t>вул. Героїв Чорнобиля, 1</t>
  </si>
  <si>
    <t>вул. Ярослава Мудрого, 40 (кв.1-11)</t>
  </si>
  <si>
    <t>вул. Ярослава Мудрого, 61</t>
  </si>
  <si>
    <t>вул. Ярослава Мудрого, 50</t>
  </si>
  <si>
    <t>вул. Данила Галицького, 53</t>
  </si>
  <si>
    <t>вул. Данила Галицького, 69</t>
  </si>
  <si>
    <t>вул. Данила Галицького, 50 (кв 1-8)</t>
  </si>
  <si>
    <t>вул. Данила Галицького, 65 А</t>
  </si>
  <si>
    <t>вул. Роменська, 92/1</t>
  </si>
  <si>
    <t>п</t>
  </si>
  <si>
    <t>вул. Територія с/г технікуму, 5</t>
  </si>
  <si>
    <t>вул. Територія с/г технікуму, 6</t>
  </si>
  <si>
    <t>вул. Територія с/г технікуму, 8</t>
  </si>
  <si>
    <t>вул. Територія с/г технікуму, 9</t>
  </si>
  <si>
    <t>вул. Територія с/г технікуму, 10</t>
  </si>
  <si>
    <t>вул. Територія с/г технікуму, 11</t>
  </si>
  <si>
    <t>вул. Територія с/г технікуму, 19</t>
  </si>
  <si>
    <t>вул. Територія с/г технікуму, 20</t>
  </si>
  <si>
    <t>вул. Територія с/г технікуму, 21</t>
  </si>
  <si>
    <t>вул. Територія с/г технікуму, 24</t>
  </si>
  <si>
    <t>вул. Територія с/г технікуму, 25</t>
  </si>
  <si>
    <t xml:space="preserve">вул. Гетьмана Мазепи, 36А </t>
  </si>
  <si>
    <t>вул. Засумська, 58</t>
  </si>
  <si>
    <t>вул. Іллінська, 29</t>
  </si>
  <si>
    <t>вул. Іллінська, 58</t>
  </si>
  <si>
    <t>вул. Куликівська, 85</t>
  </si>
  <si>
    <t>вул. 1-ша Набережна р.Стрілка, 30 (кв. 1-4)</t>
  </si>
  <si>
    <t>пров. Низовий, 7</t>
  </si>
  <si>
    <t>вул. Ярослава Мудрого, 75 (кв. 1-4)</t>
  </si>
  <si>
    <t>вул. Шевченка, 7</t>
  </si>
  <si>
    <t>вул. Косівщинська, 96\1</t>
  </si>
  <si>
    <t>вул. Косівщинська, 96\2</t>
  </si>
  <si>
    <t>вул. Косівщинська, 96\3</t>
  </si>
  <si>
    <t>вул. Косівщинська, 96\4</t>
  </si>
  <si>
    <t xml:space="preserve">вул. 1-ша Набережна р.Стрілка, 10 (кв. 1,3,5-8,14,16) </t>
  </si>
  <si>
    <t>вул. 1-ша Набережна р.Стрілка, 28</t>
  </si>
  <si>
    <t>вул. 1-ша Набережна р.Стрілка, 32</t>
  </si>
  <si>
    <t>вул. 1-ша Набережна р.Стрілка, 34</t>
  </si>
  <si>
    <t>вул. 1-ша Набережна р.Стрілка, 36</t>
  </si>
  <si>
    <t>вул. 1-ша Набережна р.Стрілка, 42</t>
  </si>
  <si>
    <t>вул. Садова, 77</t>
  </si>
  <si>
    <t>вул. Шкільна, 5А (кв.1-8)</t>
  </si>
  <si>
    <t>вул. Білопільський шлях, 3</t>
  </si>
  <si>
    <t>вул. Білопільський шлях, 5 (кв. 1-10)</t>
  </si>
  <si>
    <t>вул. Білопільський шлях, 37</t>
  </si>
  <si>
    <t>вул. Білопільський шлях, 41</t>
  </si>
  <si>
    <t>вул. Білопільський шлях, 43</t>
  </si>
  <si>
    <t>вул. Білопільський шлях, 47</t>
  </si>
  <si>
    <t>вул. Білопільський шлях, 49</t>
  </si>
  <si>
    <t>вул. Засумська, 51 (кв.1,2,3,5,6,7)</t>
  </si>
  <si>
    <t>вул. Іллінська, 8</t>
  </si>
  <si>
    <t>вул. Народна, 7А</t>
  </si>
  <si>
    <t>вул. Білопільський шлях, 9</t>
  </si>
  <si>
    <t>вул. 1-ша Набережна р.Стрілка, 50</t>
  </si>
  <si>
    <t>вул. Іллінська, 35</t>
  </si>
  <si>
    <t>вул. Засумська, 11</t>
  </si>
  <si>
    <t>вул. Засумська, 13</t>
  </si>
  <si>
    <t>вул. В’ячеслава Чорновола, 78</t>
  </si>
  <si>
    <t>вул. 1-ша Набережна р.Стрілка, 38</t>
  </si>
  <si>
    <t>вул. Білопільський шлях, 9/3</t>
  </si>
  <si>
    <t>вул. Білопільський шлях, 23</t>
  </si>
  <si>
    <t>вул. Білопільський шлях, 53</t>
  </si>
  <si>
    <t>вул. Білопільський шлях, 59</t>
  </si>
  <si>
    <t>вул. Білопільський шлях, 61</t>
  </si>
  <si>
    <t>вул. Роменська, 110</t>
  </si>
  <si>
    <t>вул. Іллінська, 10</t>
  </si>
  <si>
    <t>вул. В'ячеслава Чорновола, 55</t>
  </si>
  <si>
    <t>вул. Іллінська, 49</t>
  </si>
  <si>
    <t>вул. Миколи Лисенка, 10</t>
  </si>
  <si>
    <t>вул. Засумська, 26 А (кв 2,4,5,7,8)</t>
  </si>
  <si>
    <t>вул. Засумська, 26 Б (кв.12-14)</t>
  </si>
  <si>
    <t>вул. Засумська, 52 А (кв. 3,4,5,6,7,9)</t>
  </si>
  <si>
    <t>вул. Берестовська, 50</t>
  </si>
  <si>
    <t>вул. Василя Огієвського, 46</t>
  </si>
  <si>
    <t>вул. Дмитра Бортнянського, 83 (кв. 1-5)</t>
  </si>
  <si>
    <t>вул. Українських захисниць, 28</t>
  </si>
  <si>
    <t>вул. Українських захисниць, 62</t>
  </si>
  <si>
    <t>пров. Матвіївський, 15</t>
  </si>
  <si>
    <t>вул. Берестовська, 4</t>
  </si>
  <si>
    <t>вул. Василя Огієвського, 52</t>
  </si>
  <si>
    <t>вул. Дмитра Бортнянського, 41</t>
  </si>
  <si>
    <t>вул. Дмитра Бортнянського, 43</t>
  </si>
  <si>
    <t>вул. Дмитра Бортнянського, 45</t>
  </si>
  <si>
    <t>вул. Дмитра Бортнянського, 47</t>
  </si>
  <si>
    <t>вул. Дмитра Бортнянського, 82</t>
  </si>
  <si>
    <t>вул. Маґістратська, 35</t>
  </si>
  <si>
    <t>вул. Олександра Коваленка, 15</t>
  </si>
  <si>
    <t>вул. Олександра Коваленка, 30</t>
  </si>
  <si>
    <t>вул. Олександра Коваленка, 32</t>
  </si>
  <si>
    <t>пров. Ніни Вірченко, 9</t>
  </si>
  <si>
    <t>вул. Маґістратська, 22</t>
  </si>
  <si>
    <t>вул. Маґістратська, 37</t>
  </si>
  <si>
    <t>вул. Маґістратська, 31</t>
  </si>
  <si>
    <t>вул. Маґістратська, 33</t>
  </si>
  <si>
    <t>вул. Берестовська, 20</t>
  </si>
  <si>
    <t>вул. Берестовська, 55</t>
  </si>
  <si>
    <t>вул. Гарбузівська, 74</t>
  </si>
  <si>
    <t>вул. Гарбузівська, 78</t>
  </si>
  <si>
    <t>вул. Гарбузівська, 125</t>
  </si>
  <si>
    <t>вул. Гарбузівська, 143</t>
  </si>
  <si>
    <t>вул. Дмитра Бортнянського, 49</t>
  </si>
  <si>
    <t>вул. Дмитра Бортнянського, 51</t>
  </si>
  <si>
    <t>вул. Дмитра Бортнянського, 67</t>
  </si>
  <si>
    <t>вул. Дмитра Бортнянського, 84</t>
  </si>
  <si>
    <t>вул. Маґістратська, 20</t>
  </si>
  <si>
    <t>вул. Олександра Коваленка, 19</t>
  </si>
  <si>
    <t>вул. Олександра Коваленка, 21</t>
  </si>
  <si>
    <t>вул. Олександра Коваленка, 34</t>
  </si>
  <si>
    <t>вул. Олександра Коваленка, 36</t>
  </si>
  <si>
    <t>вул. Олександра Коваленка, 38</t>
  </si>
  <si>
    <t>вул. Українських Перемог, 4</t>
  </si>
  <si>
    <t>просп. Свободи, 32</t>
  </si>
  <si>
    <t>В.о.директора ТОВ "КК "Коменерго - Суми"</t>
  </si>
  <si>
    <t>Олена РЯБЧЕНКО</t>
  </si>
  <si>
    <t>Місцезнаходження будинків</t>
  </si>
  <si>
    <t>Ціна послуги, 
грн. за кв.м</t>
  </si>
  <si>
    <t>у т.ч. винагорода</t>
  </si>
  <si>
    <t>Площа, кв.м</t>
  </si>
  <si>
    <t>Кількість</t>
  </si>
  <si>
    <t>поверхів</t>
  </si>
  <si>
    <t>квартир</t>
  </si>
  <si>
    <t>нежитлових приміщень</t>
  </si>
  <si>
    <t>під'їздів</t>
  </si>
  <si>
    <t>ліфтів</t>
  </si>
  <si>
    <t>Рік введення в експлуатацію будинку</t>
  </si>
  <si>
    <t>вул. В'ячеслава Чорновола, 21</t>
  </si>
  <si>
    <t>вул. Берестовська, 53</t>
  </si>
  <si>
    <t>вул. Данила Галицького, 34</t>
  </si>
  <si>
    <t>вул. Дмитра Бортнянського, 94</t>
  </si>
  <si>
    <t>вул. Засумська, 5</t>
  </si>
  <si>
    <t>вул. Засумська, 14</t>
  </si>
  <si>
    <t>вул. Іллінська, 5</t>
  </si>
  <si>
    <t>вул. Іллінська, 12/2</t>
  </si>
  <si>
    <t>вул. Іллінська, 38</t>
  </si>
  <si>
    <t>вул. Іллінська, 40</t>
  </si>
  <si>
    <t>вул. Іллінська, 51/1</t>
  </si>
  <si>
    <t>вул. Іллінська, 51 Г</t>
  </si>
  <si>
    <t>вул. Котляревського, 2/8</t>
  </si>
  <si>
    <t>вул. Кузнєчна, 5</t>
  </si>
  <si>
    <t>вул. Лебединська,4</t>
  </si>
  <si>
    <t>вул. Лінійна, 13</t>
  </si>
  <si>
    <t>вул. Миколи Сумцова, 16</t>
  </si>
  <si>
    <t>вул. Миру, 13</t>
  </si>
  <si>
    <t>вул. Охтирська, 4</t>
  </si>
  <si>
    <t>вул. Охтирська, 6</t>
  </si>
  <si>
    <t>вул. Польська, 13</t>
  </si>
  <si>
    <t>вул. Роменська, 89</t>
  </si>
  <si>
    <t>вул. Садова, 32</t>
  </si>
  <si>
    <t>вул. Троїцька, 21</t>
  </si>
  <si>
    <t>вул. Українських Перемог, 2</t>
  </si>
  <si>
    <t>вул. Харківська, 5</t>
  </si>
  <si>
    <t>вул. Харківська, 30/2</t>
  </si>
  <si>
    <t>вул. Холодногірська, 31</t>
  </si>
  <si>
    <t>вул. Шевченка, 2 (кв.1-107)</t>
  </si>
  <si>
    <t xml:space="preserve">вул. Шевченка, 2 (кв.108-178) </t>
  </si>
  <si>
    <t>вул. Шевченка, 2 (кв.179-249)</t>
  </si>
  <si>
    <t>Директор ТОВ "Коменерго Суми"</t>
  </si>
  <si>
    <t>Інформаційна довідка по багатоквартирним будинкам, які обслуговує ТОВ "Керуюча компанія "Коменерго-Суми"</t>
  </si>
  <si>
    <t>вул. Герасима Кондратьєва, 152</t>
  </si>
  <si>
    <t>вул. Засумська, 12 Г</t>
  </si>
  <si>
    <t>вул. Засумська, 16Б</t>
  </si>
  <si>
    <t>вул. Іллінська, 12</t>
  </si>
  <si>
    <t>вул. Котляревського, 2/3</t>
  </si>
  <si>
    <t>вул. Куликівська, 27</t>
  </si>
  <si>
    <t>вул. Маґістратська, 24</t>
  </si>
  <si>
    <t>вул. Роменська, 100</t>
  </si>
  <si>
    <t>вул. Територія с/г технікуму, 22</t>
  </si>
  <si>
    <t>Директор ТОВ "КОМЕНЕРГО СУМИ 1"</t>
  </si>
  <si>
    <t>вул. Богуна, 5</t>
  </si>
  <si>
    <t>вул. Дмитра Бортнянського, 92</t>
  </si>
  <si>
    <t>вул. Заливна, 9</t>
  </si>
  <si>
    <t>вул. Засумська, 12 А</t>
  </si>
  <si>
    <t>вул. Іллінська, 12/1</t>
  </si>
  <si>
    <t>вул. Кузнечна, 18 А</t>
  </si>
  <si>
    <t>вул. Ярослава Мудрого, 70</t>
  </si>
  <si>
    <t>просп. Шевченка, 11</t>
  </si>
  <si>
    <t>Директор ТОВ "КЕРУЮЧА КОМПАНІЯ КОМЕНЕРГО СУМИ"</t>
  </si>
  <si>
    <t>Інформаційна довідка по багатоквартирним будинкам, які обслуговує ТОВ "Коменерго Суми"</t>
  </si>
  <si>
    <t>Інформаційна довідка по багатоквартирним будинкам, які обслуговує ТОВ "Коменерго Суми 1"</t>
  </si>
  <si>
    <t>Інформаційна довідка по багатоквартирним будинкам, які обслуговує ТОВ "КЕРУЮЧА КОМПАНІЯ КОМЕНЕРГО СУМИ"</t>
  </si>
  <si>
    <t>прибудинкової території</t>
  </si>
  <si>
    <t>будинку</t>
  </si>
  <si>
    <t>житлових та нежитлових приміщень</t>
  </si>
  <si>
    <t>пров. Олени Пчілки, 16</t>
  </si>
  <si>
    <t>пров. Олени Пчілки, 22</t>
  </si>
  <si>
    <t xml:space="preserve">пров. Олени Пчілки, 22А </t>
  </si>
  <si>
    <t>вул. Іллінська, 25 Б (кв. 1;3;4)</t>
  </si>
  <si>
    <t>вул. Іллінська, 25 А (кв.8,10,11,13)</t>
  </si>
  <si>
    <t xml:space="preserve"> </t>
  </si>
  <si>
    <t>0959383794</t>
  </si>
  <si>
    <t>Ігор ГРИЦЮК</t>
  </si>
  <si>
    <t>Сергій ШАПАРЕНКО</t>
  </si>
  <si>
    <t>відсутня</t>
  </si>
  <si>
    <r>
      <t xml:space="preserve">Середня ціна -  </t>
    </r>
    <r>
      <rPr>
        <b/>
        <sz val="12"/>
        <rFont val="Times New Roman"/>
        <family val="1"/>
        <charset val="204"/>
      </rPr>
      <t>5,375</t>
    </r>
    <r>
      <rPr>
        <sz val="12"/>
        <rFont val="Times New Roman"/>
        <family val="1"/>
        <charset val="204"/>
      </rPr>
      <t xml:space="preserve"> грн. за кв.м</t>
    </r>
  </si>
  <si>
    <r>
      <t xml:space="preserve">Середня ціна -  </t>
    </r>
    <r>
      <rPr>
        <b/>
        <sz val="12"/>
        <rFont val="Times New Roman"/>
        <family val="1"/>
        <charset val="204"/>
      </rPr>
      <t>4,033</t>
    </r>
    <r>
      <rPr>
        <sz val="12"/>
        <rFont val="Times New Roman"/>
        <family val="1"/>
        <charset val="204"/>
      </rPr>
      <t xml:space="preserve"> грн. за кв.м</t>
    </r>
  </si>
  <si>
    <r>
      <t xml:space="preserve">Загальна площа квартир та нежитлових приміщень -  </t>
    </r>
    <r>
      <rPr>
        <b/>
        <sz val="12"/>
        <rFont val="Times New Roman"/>
        <family val="1"/>
        <charset val="204"/>
      </rPr>
      <t xml:space="preserve">118 228,32 </t>
    </r>
    <r>
      <rPr>
        <sz val="12"/>
        <rFont val="Times New Roman"/>
        <family val="1"/>
        <charset val="204"/>
      </rPr>
      <t>кв.м</t>
    </r>
  </si>
  <si>
    <t>вул. О.Коваленка, 40</t>
  </si>
  <si>
    <t>вул. Г.Кондратьєва, 165/148</t>
  </si>
  <si>
    <r>
      <t xml:space="preserve">Загальна площа квартир та нежитлових приміщень -  </t>
    </r>
    <r>
      <rPr>
        <b/>
        <sz val="12"/>
        <rFont val="Times New Roman"/>
        <family val="1"/>
        <charset val="204"/>
      </rPr>
      <t>46 287,74</t>
    </r>
    <r>
      <rPr>
        <sz val="12"/>
        <rFont val="Times New Roman"/>
        <family val="1"/>
        <charset val="204"/>
      </rPr>
      <t xml:space="preserve"> кв.м</t>
    </r>
  </si>
  <si>
    <r>
      <t xml:space="preserve">Середня ціна -  </t>
    </r>
    <r>
      <rPr>
        <b/>
        <sz val="12"/>
        <rFont val="Times New Roman"/>
        <family val="1"/>
        <charset val="204"/>
      </rPr>
      <t>6,506</t>
    </r>
    <r>
      <rPr>
        <sz val="12"/>
        <rFont val="Times New Roman"/>
        <family val="1"/>
        <charset val="204"/>
      </rPr>
      <t xml:space="preserve"> грн. за кв.м</t>
    </r>
  </si>
  <si>
    <t>Юлія ГРИЦЮК</t>
  </si>
  <si>
    <t>Мінчук Ю.В.</t>
  </si>
  <si>
    <r>
      <t xml:space="preserve">Загальна площа квартир та нежитлових приміщень -  </t>
    </r>
    <r>
      <rPr>
        <b/>
        <sz val="12"/>
        <rFont val="Times New Roman"/>
        <family val="1"/>
        <charset val="204"/>
      </rPr>
      <t>36 311,54</t>
    </r>
    <r>
      <rPr>
        <sz val="12"/>
        <rFont val="Times New Roman"/>
        <family val="1"/>
        <charset val="204"/>
      </rPr>
      <t xml:space="preserve"> кв.м</t>
    </r>
  </si>
  <si>
    <r>
      <t xml:space="preserve">Загальна площа квартир та нежитлових приміщень -  </t>
    </r>
    <r>
      <rPr>
        <b/>
        <sz val="12"/>
        <rFont val="Times New Roman"/>
        <family val="1"/>
        <charset val="204"/>
      </rPr>
      <t>234 500,46</t>
    </r>
    <r>
      <rPr>
        <sz val="12"/>
        <rFont val="Times New Roman"/>
        <family val="1"/>
        <charset val="204"/>
      </rPr>
      <t xml:space="preserve"> кв.м</t>
    </r>
  </si>
  <si>
    <r>
      <t xml:space="preserve">Середня ціна -  </t>
    </r>
    <r>
      <rPr>
        <b/>
        <sz val="12"/>
        <rFont val="Times New Roman"/>
        <family val="1"/>
        <charset val="204"/>
      </rPr>
      <t>3,368</t>
    </r>
    <r>
      <rPr>
        <sz val="12"/>
        <rFont val="Times New Roman"/>
        <family val="1"/>
        <charset val="204"/>
      </rPr>
      <t xml:space="preserve"> грн. за кв.м</t>
    </r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</si>
</sst>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00"/>
  </numFmts>
  <fonts count="16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>
      <alignment horizontal="right" vertical="top"/>
    </xf>
  </cellStyleXfs>
  <cellXfs count="164">
    <xf numFmtId="0" fontId="0" fillId="0" borderId="0" xfId="0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/>
    <xf numFmtId="0" fontId="1" fillId="0" borderId="0" xfId="0" applyFont="1" applyFill="1"/>
    <xf numFmtId="0" fontId="5" fillId="0" borderId="0" xfId="0" applyFont="1" applyFill="1" applyAlignment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6" fillId="2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/>
    <xf numFmtId="0" fontId="3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textRotation="90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2" fontId="9" fillId="0" borderId="1" xfId="0" applyNumberFormat="1" applyFont="1" applyFill="1" applyBorder="1"/>
    <xf numFmtId="3" fontId="2" fillId="4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right" vertical="center" wrapText="1"/>
    </xf>
    <xf numFmtId="1" fontId="6" fillId="0" borderId="0" xfId="0" applyNumberFormat="1" applyFont="1" applyFill="1"/>
    <xf numFmtId="1" fontId="2" fillId="3" borderId="1" xfId="0" applyNumberFormat="1" applyFont="1" applyFill="1" applyBorder="1" applyAlignment="1">
      <alignment horizontal="center" textRotation="90" wrapText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/>
    <xf numFmtId="1" fontId="3" fillId="2" borderId="0" xfId="0" applyNumberFormat="1" applyFont="1" applyFill="1"/>
    <xf numFmtId="166" fontId="2" fillId="3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6" fontId="7" fillId="4" borderId="6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6" fontId="1" fillId="0" borderId="0" xfId="0" applyNumberFormat="1" applyFont="1" applyFill="1" applyAlignment="1">
      <alignment horizontal="center"/>
    </xf>
    <xf numFmtId="166" fontId="5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3" fontId="4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12" fillId="0" borderId="0" xfId="0" applyFont="1" applyFill="1"/>
    <xf numFmtId="0" fontId="12" fillId="0" borderId="0" xfId="0" applyFont="1" applyFill="1" applyBorder="1"/>
    <xf numFmtId="166" fontId="2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0" fontId="11" fillId="0" borderId="8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right" vertical="top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15" fillId="0" borderId="12" xfId="1" applyNumberFormat="1" applyFont="1" applyBorder="1" applyAlignment="1">
      <alignment horizontal="right" vertical="top" wrapText="1"/>
    </xf>
    <xf numFmtId="2" fontId="15" fillId="0" borderId="13" xfId="1" applyNumberFormat="1" applyFont="1" applyBorder="1" applyAlignment="1">
      <alignment horizontal="right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4" fontId="3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/>
    </xf>
    <xf numFmtId="4" fontId="3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2" fontId="3" fillId="0" borderId="1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top" wrapText="1"/>
    </xf>
    <xf numFmtId="1" fontId="3" fillId="0" borderId="5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/>
    </xf>
    <xf numFmtId="1" fontId="3" fillId="6" borderId="5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/>
    </xf>
    <xf numFmtId="1" fontId="3" fillId="6" borderId="9" xfId="0" applyNumberFormat="1" applyFont="1" applyFill="1" applyBorder="1" applyAlignment="1">
      <alignment horizontal="center" vertical="center"/>
    </xf>
    <xf numFmtId="1" fontId="2" fillId="6" borderId="5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 wrapText="1"/>
    </xf>
    <xf numFmtId="1" fontId="3" fillId="6" borderId="7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/>
    </xf>
    <xf numFmtId="2" fontId="15" fillId="6" borderId="13" xfId="1" applyNumberFormat="1" applyFont="1" applyFill="1" applyBorder="1" applyAlignment="1">
      <alignment horizontal="right" vertical="top" wrapText="1"/>
    </xf>
    <xf numFmtId="2" fontId="15" fillId="6" borderId="12" xfId="1" applyNumberFormat="1" applyFont="1" applyFill="1" applyBorder="1" applyAlignment="1">
      <alignment horizontal="right" vertical="top" wrapText="1"/>
    </xf>
    <xf numFmtId="2" fontId="15" fillId="6" borderId="13" xfId="1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top" wrapText="1"/>
    </xf>
    <xf numFmtId="2" fontId="15" fillId="0" borderId="12" xfId="1" applyNumberFormat="1" applyFont="1" applyBorder="1" applyAlignment="1">
      <alignment horizontal="center" vertical="top" wrapText="1"/>
    </xf>
    <xf numFmtId="1" fontId="3" fillId="0" borderId="1" xfId="0" applyNumberFormat="1" applyFont="1" applyFill="1" applyBorder="1" applyAlignment="1"/>
    <xf numFmtId="1" fontId="3" fillId="0" borderId="1" xfId="0" applyNumberFormat="1" applyFont="1" applyFill="1" applyBorder="1"/>
    <xf numFmtId="4" fontId="2" fillId="4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left"/>
    </xf>
    <xf numFmtId="4" fontId="2" fillId="4" borderId="6" xfId="0" applyNumberFormat="1" applyFont="1" applyFill="1" applyBorder="1" applyAlignment="1">
      <alignment horizontal="center" vertical="top" wrapText="1"/>
    </xf>
    <xf numFmtId="3" fontId="2" fillId="4" borderId="6" xfId="0" applyNumberFormat="1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top" wrapText="1"/>
    </xf>
    <xf numFmtId="166" fontId="2" fillId="4" borderId="1" xfId="0" applyNumberFormat="1" applyFont="1" applyFill="1" applyBorder="1" applyAlignment="1">
      <alignment horizontal="center"/>
    </xf>
    <xf numFmtId="166" fontId="13" fillId="4" borderId="6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right"/>
    </xf>
    <xf numFmtId="4" fontId="2" fillId="4" borderId="6" xfId="0" applyNumberFormat="1" applyFont="1" applyFill="1" applyBorder="1" applyAlignment="1">
      <alignment horizontal="center"/>
    </xf>
    <xf numFmtId="4" fontId="8" fillId="4" borderId="6" xfId="0" applyNumberFormat="1" applyFont="1" applyFill="1" applyBorder="1" applyAlignment="1">
      <alignment horizontal="center"/>
    </xf>
    <xf numFmtId="3" fontId="8" fillId="4" borderId="6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" fontId="3" fillId="2" borderId="0" xfId="0" applyNumberFormat="1" applyFont="1" applyFill="1" applyBorder="1"/>
    <xf numFmtId="1" fontId="3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/>
    <xf numFmtId="165" fontId="3" fillId="0" borderId="1" xfId="0" applyNumberFormat="1" applyFont="1" applyFill="1" applyBorder="1" applyAlignment="1"/>
    <xf numFmtId="0" fontId="3" fillId="7" borderId="1" xfId="0" applyFont="1" applyFill="1" applyBorder="1" applyAlignment="1">
      <alignment horizontal="center" vertical="center"/>
    </xf>
    <xf numFmtId="2" fontId="15" fillId="7" borderId="13" xfId="1" applyNumberFormat="1" applyFont="1" applyFill="1" applyBorder="1" applyAlignment="1">
      <alignment horizontal="right" vertical="top" wrapText="1"/>
    </xf>
    <xf numFmtId="0" fontId="15" fillId="8" borderId="15" xfId="0" applyFont="1" applyFill="1" applyBorder="1" applyAlignment="1">
      <alignment horizontal="center" vertical="center"/>
    </xf>
    <xf numFmtId="0" fontId="15" fillId="8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right" vertical="center" wrapText="1"/>
    </xf>
    <xf numFmtId="0" fontId="7" fillId="4" borderId="6" xfId="0" applyFont="1" applyFill="1" applyBorder="1" applyAlignment="1">
      <alignment horizontal="righ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0" fillId="0" borderId="0" xfId="0" applyFont="1" applyFill="1"/>
    <xf numFmtId="0" fontId="2" fillId="3" borderId="2" xfId="0" applyFont="1" applyFill="1" applyBorder="1" applyAlignment="1">
      <alignment horizontal="center" textRotation="90" wrapText="1"/>
    </xf>
    <xf numFmtId="0" fontId="2" fillId="3" borderId="3" xfId="0" applyFont="1" applyFill="1" applyBorder="1" applyAlignment="1">
      <alignment horizontal="center" textRotation="90" wrapText="1"/>
    </xf>
    <xf numFmtId="0" fontId="1" fillId="4" borderId="4" xfId="0" applyFont="1" applyFill="1" applyBorder="1" applyAlignment="1">
      <alignment horizontal="right"/>
    </xf>
    <xf numFmtId="0" fontId="1" fillId="4" borderId="6" xfId="0" applyFont="1" applyFill="1" applyBorder="1" applyAlignment="1">
      <alignment horizontal="right"/>
    </xf>
    <xf numFmtId="0" fontId="10" fillId="0" borderId="7" xfId="0" applyFont="1" applyFill="1" applyBorder="1"/>
    <xf numFmtId="0" fontId="2" fillId="3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right" vertical="top" wrapText="1"/>
    </xf>
    <xf numFmtId="0" fontId="7" fillId="4" borderId="6" xfId="0" applyFont="1" applyFill="1" applyBorder="1" applyAlignment="1">
      <alignment horizontal="right" vertical="top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</cellXfs>
  <cellStyles count="2">
    <cellStyle name="S13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6"/>
  <sheetViews>
    <sheetView tabSelected="1" zoomScale="120" zoomScaleNormal="120" zoomScaleSheetLayoutView="100" workbookViewId="0">
      <selection activeCell="A3" sqref="A3:M3"/>
    </sheetView>
  </sheetViews>
  <sheetFormatPr defaultRowHeight="12.75"/>
  <cols>
    <col min="1" max="1" width="4.28515625" style="1" customWidth="1"/>
    <col min="2" max="2" width="47.85546875" style="1" customWidth="1"/>
    <col min="3" max="3" width="8.140625" style="54" customWidth="1"/>
    <col min="4" max="4" width="8.140625" style="1" customWidth="1"/>
    <col min="5" max="5" width="9.7109375" style="1" customWidth="1"/>
    <col min="6" max="6" width="9.42578125" style="1" customWidth="1"/>
    <col min="7" max="7" width="9.42578125" style="28" customWidth="1"/>
    <col min="8" max="8" width="6.5703125" style="1" customWidth="1"/>
    <col min="9" max="9" width="8" style="1" customWidth="1"/>
    <col min="10" max="10" width="6.85546875" style="41" customWidth="1"/>
    <col min="11" max="11" width="7.28515625" style="1" customWidth="1"/>
    <col min="12" max="12" width="7.5703125" style="1" customWidth="1"/>
    <col min="13" max="13" width="7.5703125" style="35" customWidth="1"/>
    <col min="14" max="253" width="9.140625" style="23"/>
    <col min="254" max="254" width="3.7109375" style="23" customWidth="1"/>
    <col min="255" max="255" width="4.42578125" style="23" customWidth="1"/>
    <col min="256" max="256" width="48.85546875" style="23" customWidth="1"/>
    <col min="257" max="257" width="8.28515625" style="23" customWidth="1"/>
    <col min="258" max="258" width="4.85546875" style="23" customWidth="1"/>
    <col min="259" max="259" width="5.85546875" style="23" customWidth="1"/>
    <col min="260" max="260" width="4.5703125" style="23" customWidth="1"/>
    <col min="261" max="261" width="4.85546875" style="23" customWidth="1"/>
    <col min="262" max="262" width="6.5703125" style="23" customWidth="1"/>
    <col min="263" max="263" width="6.7109375" style="23" customWidth="1"/>
    <col min="264" max="264" width="9" style="23" customWidth="1"/>
    <col min="265" max="269" width="7.42578125" style="23" customWidth="1"/>
    <col min="270" max="509" width="9.140625" style="23"/>
    <col min="510" max="510" width="3.7109375" style="23" customWidth="1"/>
    <col min="511" max="511" width="4.42578125" style="23" customWidth="1"/>
    <col min="512" max="512" width="48.85546875" style="23" customWidth="1"/>
    <col min="513" max="513" width="8.28515625" style="23" customWidth="1"/>
    <col min="514" max="514" width="4.85546875" style="23" customWidth="1"/>
    <col min="515" max="515" width="5.85546875" style="23" customWidth="1"/>
    <col min="516" max="516" width="4.5703125" style="23" customWidth="1"/>
    <col min="517" max="517" width="4.85546875" style="23" customWidth="1"/>
    <col min="518" max="518" width="6.5703125" style="23" customWidth="1"/>
    <col min="519" max="519" width="6.7109375" style="23" customWidth="1"/>
    <col min="520" max="520" width="9" style="23" customWidth="1"/>
    <col min="521" max="525" width="7.42578125" style="23" customWidth="1"/>
    <col min="526" max="765" width="9.140625" style="23"/>
    <col min="766" max="766" width="3.7109375" style="23" customWidth="1"/>
    <col min="767" max="767" width="4.42578125" style="23" customWidth="1"/>
    <col min="768" max="768" width="48.85546875" style="23" customWidth="1"/>
    <col min="769" max="769" width="8.28515625" style="23" customWidth="1"/>
    <col min="770" max="770" width="4.85546875" style="23" customWidth="1"/>
    <col min="771" max="771" width="5.85546875" style="23" customWidth="1"/>
    <col min="772" max="772" width="4.5703125" style="23" customWidth="1"/>
    <col min="773" max="773" width="4.85546875" style="23" customWidth="1"/>
    <col min="774" max="774" width="6.5703125" style="23" customWidth="1"/>
    <col min="775" max="775" width="6.7109375" style="23" customWidth="1"/>
    <col min="776" max="776" width="9" style="23" customWidth="1"/>
    <col min="777" max="781" width="7.42578125" style="23" customWidth="1"/>
    <col min="782" max="1021" width="9.140625" style="23"/>
    <col min="1022" max="1022" width="3.7109375" style="23" customWidth="1"/>
    <col min="1023" max="1023" width="4.42578125" style="23" customWidth="1"/>
    <col min="1024" max="1024" width="48.85546875" style="23" customWidth="1"/>
    <col min="1025" max="1025" width="8.28515625" style="23" customWidth="1"/>
    <col min="1026" max="1026" width="4.85546875" style="23" customWidth="1"/>
    <col min="1027" max="1027" width="5.85546875" style="23" customWidth="1"/>
    <col min="1028" max="1028" width="4.5703125" style="23" customWidth="1"/>
    <col min="1029" max="1029" width="4.85546875" style="23" customWidth="1"/>
    <col min="1030" max="1030" width="6.5703125" style="23" customWidth="1"/>
    <col min="1031" max="1031" width="6.7109375" style="23" customWidth="1"/>
    <col min="1032" max="1032" width="9" style="23" customWidth="1"/>
    <col min="1033" max="1037" width="7.42578125" style="23" customWidth="1"/>
    <col min="1038" max="1277" width="9.140625" style="23"/>
    <col min="1278" max="1278" width="3.7109375" style="23" customWidth="1"/>
    <col min="1279" max="1279" width="4.42578125" style="23" customWidth="1"/>
    <col min="1280" max="1280" width="48.85546875" style="23" customWidth="1"/>
    <col min="1281" max="1281" width="8.28515625" style="23" customWidth="1"/>
    <col min="1282" max="1282" width="4.85546875" style="23" customWidth="1"/>
    <col min="1283" max="1283" width="5.85546875" style="23" customWidth="1"/>
    <col min="1284" max="1284" width="4.5703125" style="23" customWidth="1"/>
    <col min="1285" max="1285" width="4.85546875" style="23" customWidth="1"/>
    <col min="1286" max="1286" width="6.5703125" style="23" customWidth="1"/>
    <col min="1287" max="1287" width="6.7109375" style="23" customWidth="1"/>
    <col min="1288" max="1288" width="9" style="23" customWidth="1"/>
    <col min="1289" max="1293" width="7.42578125" style="23" customWidth="1"/>
    <col min="1294" max="1533" width="9.140625" style="23"/>
    <col min="1534" max="1534" width="3.7109375" style="23" customWidth="1"/>
    <col min="1535" max="1535" width="4.42578125" style="23" customWidth="1"/>
    <col min="1536" max="1536" width="48.85546875" style="23" customWidth="1"/>
    <col min="1537" max="1537" width="8.28515625" style="23" customWidth="1"/>
    <col min="1538" max="1538" width="4.85546875" style="23" customWidth="1"/>
    <col min="1539" max="1539" width="5.85546875" style="23" customWidth="1"/>
    <col min="1540" max="1540" width="4.5703125" style="23" customWidth="1"/>
    <col min="1541" max="1541" width="4.85546875" style="23" customWidth="1"/>
    <col min="1542" max="1542" width="6.5703125" style="23" customWidth="1"/>
    <col min="1543" max="1543" width="6.7109375" style="23" customWidth="1"/>
    <col min="1544" max="1544" width="9" style="23" customWidth="1"/>
    <col min="1545" max="1549" width="7.42578125" style="23" customWidth="1"/>
    <col min="1550" max="1789" width="9.140625" style="23"/>
    <col min="1790" max="1790" width="3.7109375" style="23" customWidth="1"/>
    <col min="1791" max="1791" width="4.42578125" style="23" customWidth="1"/>
    <col min="1792" max="1792" width="48.85546875" style="23" customWidth="1"/>
    <col min="1793" max="1793" width="8.28515625" style="23" customWidth="1"/>
    <col min="1794" max="1794" width="4.85546875" style="23" customWidth="1"/>
    <col min="1795" max="1795" width="5.85546875" style="23" customWidth="1"/>
    <col min="1796" max="1796" width="4.5703125" style="23" customWidth="1"/>
    <col min="1797" max="1797" width="4.85546875" style="23" customWidth="1"/>
    <col min="1798" max="1798" width="6.5703125" style="23" customWidth="1"/>
    <col min="1799" max="1799" width="6.7109375" style="23" customWidth="1"/>
    <col min="1800" max="1800" width="9" style="23" customWidth="1"/>
    <col min="1801" max="1805" width="7.42578125" style="23" customWidth="1"/>
    <col min="1806" max="2045" width="9.140625" style="23"/>
    <col min="2046" max="2046" width="3.7109375" style="23" customWidth="1"/>
    <col min="2047" max="2047" width="4.42578125" style="23" customWidth="1"/>
    <col min="2048" max="2048" width="48.85546875" style="23" customWidth="1"/>
    <col min="2049" max="2049" width="8.28515625" style="23" customWidth="1"/>
    <col min="2050" max="2050" width="4.85546875" style="23" customWidth="1"/>
    <col min="2051" max="2051" width="5.85546875" style="23" customWidth="1"/>
    <col min="2052" max="2052" width="4.5703125" style="23" customWidth="1"/>
    <col min="2053" max="2053" width="4.85546875" style="23" customWidth="1"/>
    <col min="2054" max="2054" width="6.5703125" style="23" customWidth="1"/>
    <col min="2055" max="2055" width="6.7109375" style="23" customWidth="1"/>
    <col min="2056" max="2056" width="9" style="23" customWidth="1"/>
    <col min="2057" max="2061" width="7.42578125" style="23" customWidth="1"/>
    <col min="2062" max="2301" width="9.140625" style="23"/>
    <col min="2302" max="2302" width="3.7109375" style="23" customWidth="1"/>
    <col min="2303" max="2303" width="4.42578125" style="23" customWidth="1"/>
    <col min="2304" max="2304" width="48.85546875" style="23" customWidth="1"/>
    <col min="2305" max="2305" width="8.28515625" style="23" customWidth="1"/>
    <col min="2306" max="2306" width="4.85546875" style="23" customWidth="1"/>
    <col min="2307" max="2307" width="5.85546875" style="23" customWidth="1"/>
    <col min="2308" max="2308" width="4.5703125" style="23" customWidth="1"/>
    <col min="2309" max="2309" width="4.85546875" style="23" customWidth="1"/>
    <col min="2310" max="2310" width="6.5703125" style="23" customWidth="1"/>
    <col min="2311" max="2311" width="6.7109375" style="23" customWidth="1"/>
    <col min="2312" max="2312" width="9" style="23" customWidth="1"/>
    <col min="2313" max="2317" width="7.42578125" style="23" customWidth="1"/>
    <col min="2318" max="2557" width="9.140625" style="23"/>
    <col min="2558" max="2558" width="3.7109375" style="23" customWidth="1"/>
    <col min="2559" max="2559" width="4.42578125" style="23" customWidth="1"/>
    <col min="2560" max="2560" width="48.85546875" style="23" customWidth="1"/>
    <col min="2561" max="2561" width="8.28515625" style="23" customWidth="1"/>
    <col min="2562" max="2562" width="4.85546875" style="23" customWidth="1"/>
    <col min="2563" max="2563" width="5.85546875" style="23" customWidth="1"/>
    <col min="2564" max="2564" width="4.5703125" style="23" customWidth="1"/>
    <col min="2565" max="2565" width="4.85546875" style="23" customWidth="1"/>
    <col min="2566" max="2566" width="6.5703125" style="23" customWidth="1"/>
    <col min="2567" max="2567" width="6.7109375" style="23" customWidth="1"/>
    <col min="2568" max="2568" width="9" style="23" customWidth="1"/>
    <col min="2569" max="2573" width="7.42578125" style="23" customWidth="1"/>
    <col min="2574" max="2813" width="9.140625" style="23"/>
    <col min="2814" max="2814" width="3.7109375" style="23" customWidth="1"/>
    <col min="2815" max="2815" width="4.42578125" style="23" customWidth="1"/>
    <col min="2816" max="2816" width="48.85546875" style="23" customWidth="1"/>
    <col min="2817" max="2817" width="8.28515625" style="23" customWidth="1"/>
    <col min="2818" max="2818" width="4.85546875" style="23" customWidth="1"/>
    <col min="2819" max="2819" width="5.85546875" style="23" customWidth="1"/>
    <col min="2820" max="2820" width="4.5703125" style="23" customWidth="1"/>
    <col min="2821" max="2821" width="4.85546875" style="23" customWidth="1"/>
    <col min="2822" max="2822" width="6.5703125" style="23" customWidth="1"/>
    <col min="2823" max="2823" width="6.7109375" style="23" customWidth="1"/>
    <col min="2824" max="2824" width="9" style="23" customWidth="1"/>
    <col min="2825" max="2829" width="7.42578125" style="23" customWidth="1"/>
    <col min="2830" max="3069" width="9.140625" style="23"/>
    <col min="3070" max="3070" width="3.7109375" style="23" customWidth="1"/>
    <col min="3071" max="3071" width="4.42578125" style="23" customWidth="1"/>
    <col min="3072" max="3072" width="48.85546875" style="23" customWidth="1"/>
    <col min="3073" max="3073" width="8.28515625" style="23" customWidth="1"/>
    <col min="3074" max="3074" width="4.85546875" style="23" customWidth="1"/>
    <col min="3075" max="3075" width="5.85546875" style="23" customWidth="1"/>
    <col min="3076" max="3076" width="4.5703125" style="23" customWidth="1"/>
    <col min="3077" max="3077" width="4.85546875" style="23" customWidth="1"/>
    <col min="3078" max="3078" width="6.5703125" style="23" customWidth="1"/>
    <col min="3079" max="3079" width="6.7109375" style="23" customWidth="1"/>
    <col min="3080" max="3080" width="9" style="23" customWidth="1"/>
    <col min="3081" max="3085" width="7.42578125" style="23" customWidth="1"/>
    <col min="3086" max="3325" width="9.140625" style="23"/>
    <col min="3326" max="3326" width="3.7109375" style="23" customWidth="1"/>
    <col min="3327" max="3327" width="4.42578125" style="23" customWidth="1"/>
    <col min="3328" max="3328" width="48.85546875" style="23" customWidth="1"/>
    <col min="3329" max="3329" width="8.28515625" style="23" customWidth="1"/>
    <col min="3330" max="3330" width="4.85546875" style="23" customWidth="1"/>
    <col min="3331" max="3331" width="5.85546875" style="23" customWidth="1"/>
    <col min="3332" max="3332" width="4.5703125" style="23" customWidth="1"/>
    <col min="3333" max="3333" width="4.85546875" style="23" customWidth="1"/>
    <col min="3334" max="3334" width="6.5703125" style="23" customWidth="1"/>
    <col min="3335" max="3335" width="6.7109375" style="23" customWidth="1"/>
    <col min="3336" max="3336" width="9" style="23" customWidth="1"/>
    <col min="3337" max="3341" width="7.42578125" style="23" customWidth="1"/>
    <col min="3342" max="3581" width="9.140625" style="23"/>
    <col min="3582" max="3582" width="3.7109375" style="23" customWidth="1"/>
    <col min="3583" max="3583" width="4.42578125" style="23" customWidth="1"/>
    <col min="3584" max="3584" width="48.85546875" style="23" customWidth="1"/>
    <col min="3585" max="3585" width="8.28515625" style="23" customWidth="1"/>
    <col min="3586" max="3586" width="4.85546875" style="23" customWidth="1"/>
    <col min="3587" max="3587" width="5.85546875" style="23" customWidth="1"/>
    <col min="3588" max="3588" width="4.5703125" style="23" customWidth="1"/>
    <col min="3589" max="3589" width="4.85546875" style="23" customWidth="1"/>
    <col min="3590" max="3590" width="6.5703125" style="23" customWidth="1"/>
    <col min="3591" max="3591" width="6.7109375" style="23" customWidth="1"/>
    <col min="3592" max="3592" width="9" style="23" customWidth="1"/>
    <col min="3593" max="3597" width="7.42578125" style="23" customWidth="1"/>
    <col min="3598" max="3837" width="9.140625" style="23"/>
    <col min="3838" max="3838" width="3.7109375" style="23" customWidth="1"/>
    <col min="3839" max="3839" width="4.42578125" style="23" customWidth="1"/>
    <col min="3840" max="3840" width="48.85546875" style="23" customWidth="1"/>
    <col min="3841" max="3841" width="8.28515625" style="23" customWidth="1"/>
    <col min="3842" max="3842" width="4.85546875" style="23" customWidth="1"/>
    <col min="3843" max="3843" width="5.85546875" style="23" customWidth="1"/>
    <col min="3844" max="3844" width="4.5703125" style="23" customWidth="1"/>
    <col min="3845" max="3845" width="4.85546875" style="23" customWidth="1"/>
    <col min="3846" max="3846" width="6.5703125" style="23" customWidth="1"/>
    <col min="3847" max="3847" width="6.7109375" style="23" customWidth="1"/>
    <col min="3848" max="3848" width="9" style="23" customWidth="1"/>
    <col min="3849" max="3853" width="7.42578125" style="23" customWidth="1"/>
    <col min="3854" max="4093" width="9.140625" style="23"/>
    <col min="4094" max="4094" width="3.7109375" style="23" customWidth="1"/>
    <col min="4095" max="4095" width="4.42578125" style="23" customWidth="1"/>
    <col min="4096" max="4096" width="48.85546875" style="23" customWidth="1"/>
    <col min="4097" max="4097" width="8.28515625" style="23" customWidth="1"/>
    <col min="4098" max="4098" width="4.85546875" style="23" customWidth="1"/>
    <col min="4099" max="4099" width="5.85546875" style="23" customWidth="1"/>
    <col min="4100" max="4100" width="4.5703125" style="23" customWidth="1"/>
    <col min="4101" max="4101" width="4.85546875" style="23" customWidth="1"/>
    <col min="4102" max="4102" width="6.5703125" style="23" customWidth="1"/>
    <col min="4103" max="4103" width="6.7109375" style="23" customWidth="1"/>
    <col min="4104" max="4104" width="9" style="23" customWidth="1"/>
    <col min="4105" max="4109" width="7.42578125" style="23" customWidth="1"/>
    <col min="4110" max="4349" width="9.140625" style="23"/>
    <col min="4350" max="4350" width="3.7109375" style="23" customWidth="1"/>
    <col min="4351" max="4351" width="4.42578125" style="23" customWidth="1"/>
    <col min="4352" max="4352" width="48.85546875" style="23" customWidth="1"/>
    <col min="4353" max="4353" width="8.28515625" style="23" customWidth="1"/>
    <col min="4354" max="4354" width="4.85546875" style="23" customWidth="1"/>
    <col min="4355" max="4355" width="5.85546875" style="23" customWidth="1"/>
    <col min="4356" max="4356" width="4.5703125" style="23" customWidth="1"/>
    <col min="4357" max="4357" width="4.85546875" style="23" customWidth="1"/>
    <col min="4358" max="4358" width="6.5703125" style="23" customWidth="1"/>
    <col min="4359" max="4359" width="6.7109375" style="23" customWidth="1"/>
    <col min="4360" max="4360" width="9" style="23" customWidth="1"/>
    <col min="4361" max="4365" width="7.42578125" style="23" customWidth="1"/>
    <col min="4366" max="4605" width="9.140625" style="23"/>
    <col min="4606" max="4606" width="3.7109375" style="23" customWidth="1"/>
    <col min="4607" max="4607" width="4.42578125" style="23" customWidth="1"/>
    <col min="4608" max="4608" width="48.85546875" style="23" customWidth="1"/>
    <col min="4609" max="4609" width="8.28515625" style="23" customWidth="1"/>
    <col min="4610" max="4610" width="4.85546875" style="23" customWidth="1"/>
    <col min="4611" max="4611" width="5.85546875" style="23" customWidth="1"/>
    <col min="4612" max="4612" width="4.5703125" style="23" customWidth="1"/>
    <col min="4613" max="4613" width="4.85546875" style="23" customWidth="1"/>
    <col min="4614" max="4614" width="6.5703125" style="23" customWidth="1"/>
    <col min="4615" max="4615" width="6.7109375" style="23" customWidth="1"/>
    <col min="4616" max="4616" width="9" style="23" customWidth="1"/>
    <col min="4617" max="4621" width="7.42578125" style="23" customWidth="1"/>
    <col min="4622" max="4861" width="9.140625" style="23"/>
    <col min="4862" max="4862" width="3.7109375" style="23" customWidth="1"/>
    <col min="4863" max="4863" width="4.42578125" style="23" customWidth="1"/>
    <col min="4864" max="4864" width="48.85546875" style="23" customWidth="1"/>
    <col min="4865" max="4865" width="8.28515625" style="23" customWidth="1"/>
    <col min="4866" max="4866" width="4.85546875" style="23" customWidth="1"/>
    <col min="4867" max="4867" width="5.85546875" style="23" customWidth="1"/>
    <col min="4868" max="4868" width="4.5703125" style="23" customWidth="1"/>
    <col min="4869" max="4869" width="4.85546875" style="23" customWidth="1"/>
    <col min="4870" max="4870" width="6.5703125" style="23" customWidth="1"/>
    <col min="4871" max="4871" width="6.7109375" style="23" customWidth="1"/>
    <col min="4872" max="4872" width="9" style="23" customWidth="1"/>
    <col min="4873" max="4877" width="7.42578125" style="23" customWidth="1"/>
    <col min="4878" max="5117" width="9.140625" style="23"/>
    <col min="5118" max="5118" width="3.7109375" style="23" customWidth="1"/>
    <col min="5119" max="5119" width="4.42578125" style="23" customWidth="1"/>
    <col min="5120" max="5120" width="48.85546875" style="23" customWidth="1"/>
    <col min="5121" max="5121" width="8.28515625" style="23" customWidth="1"/>
    <col min="5122" max="5122" width="4.85546875" style="23" customWidth="1"/>
    <col min="5123" max="5123" width="5.85546875" style="23" customWidth="1"/>
    <col min="5124" max="5124" width="4.5703125" style="23" customWidth="1"/>
    <col min="5125" max="5125" width="4.85546875" style="23" customWidth="1"/>
    <col min="5126" max="5126" width="6.5703125" style="23" customWidth="1"/>
    <col min="5127" max="5127" width="6.7109375" style="23" customWidth="1"/>
    <col min="5128" max="5128" width="9" style="23" customWidth="1"/>
    <col min="5129" max="5133" width="7.42578125" style="23" customWidth="1"/>
    <col min="5134" max="5373" width="9.140625" style="23"/>
    <col min="5374" max="5374" width="3.7109375" style="23" customWidth="1"/>
    <col min="5375" max="5375" width="4.42578125" style="23" customWidth="1"/>
    <col min="5376" max="5376" width="48.85546875" style="23" customWidth="1"/>
    <col min="5377" max="5377" width="8.28515625" style="23" customWidth="1"/>
    <col min="5378" max="5378" width="4.85546875" style="23" customWidth="1"/>
    <col min="5379" max="5379" width="5.85546875" style="23" customWidth="1"/>
    <col min="5380" max="5380" width="4.5703125" style="23" customWidth="1"/>
    <col min="5381" max="5381" width="4.85546875" style="23" customWidth="1"/>
    <col min="5382" max="5382" width="6.5703125" style="23" customWidth="1"/>
    <col min="5383" max="5383" width="6.7109375" style="23" customWidth="1"/>
    <col min="5384" max="5384" width="9" style="23" customWidth="1"/>
    <col min="5385" max="5389" width="7.42578125" style="23" customWidth="1"/>
    <col min="5390" max="5629" width="9.140625" style="23"/>
    <col min="5630" max="5630" width="3.7109375" style="23" customWidth="1"/>
    <col min="5631" max="5631" width="4.42578125" style="23" customWidth="1"/>
    <col min="5632" max="5632" width="48.85546875" style="23" customWidth="1"/>
    <col min="5633" max="5633" width="8.28515625" style="23" customWidth="1"/>
    <col min="5634" max="5634" width="4.85546875" style="23" customWidth="1"/>
    <col min="5635" max="5635" width="5.85546875" style="23" customWidth="1"/>
    <col min="5636" max="5636" width="4.5703125" style="23" customWidth="1"/>
    <col min="5637" max="5637" width="4.85546875" style="23" customWidth="1"/>
    <col min="5638" max="5638" width="6.5703125" style="23" customWidth="1"/>
    <col min="5639" max="5639" width="6.7109375" style="23" customWidth="1"/>
    <col min="5640" max="5640" width="9" style="23" customWidth="1"/>
    <col min="5641" max="5645" width="7.42578125" style="23" customWidth="1"/>
    <col min="5646" max="5885" width="9.140625" style="23"/>
    <col min="5886" max="5886" width="3.7109375" style="23" customWidth="1"/>
    <col min="5887" max="5887" width="4.42578125" style="23" customWidth="1"/>
    <col min="5888" max="5888" width="48.85546875" style="23" customWidth="1"/>
    <col min="5889" max="5889" width="8.28515625" style="23" customWidth="1"/>
    <col min="5890" max="5890" width="4.85546875" style="23" customWidth="1"/>
    <col min="5891" max="5891" width="5.85546875" style="23" customWidth="1"/>
    <col min="5892" max="5892" width="4.5703125" style="23" customWidth="1"/>
    <col min="5893" max="5893" width="4.85546875" style="23" customWidth="1"/>
    <col min="5894" max="5894" width="6.5703125" style="23" customWidth="1"/>
    <col min="5895" max="5895" width="6.7109375" style="23" customWidth="1"/>
    <col min="5896" max="5896" width="9" style="23" customWidth="1"/>
    <col min="5897" max="5901" width="7.42578125" style="23" customWidth="1"/>
    <col min="5902" max="6141" width="9.140625" style="23"/>
    <col min="6142" max="6142" width="3.7109375" style="23" customWidth="1"/>
    <col min="6143" max="6143" width="4.42578125" style="23" customWidth="1"/>
    <col min="6144" max="6144" width="48.85546875" style="23" customWidth="1"/>
    <col min="6145" max="6145" width="8.28515625" style="23" customWidth="1"/>
    <col min="6146" max="6146" width="4.85546875" style="23" customWidth="1"/>
    <col min="6147" max="6147" width="5.85546875" style="23" customWidth="1"/>
    <col min="6148" max="6148" width="4.5703125" style="23" customWidth="1"/>
    <col min="6149" max="6149" width="4.85546875" style="23" customWidth="1"/>
    <col min="6150" max="6150" width="6.5703125" style="23" customWidth="1"/>
    <col min="6151" max="6151" width="6.7109375" style="23" customWidth="1"/>
    <col min="6152" max="6152" width="9" style="23" customWidth="1"/>
    <col min="6153" max="6157" width="7.42578125" style="23" customWidth="1"/>
    <col min="6158" max="6397" width="9.140625" style="23"/>
    <col min="6398" max="6398" width="3.7109375" style="23" customWidth="1"/>
    <col min="6399" max="6399" width="4.42578125" style="23" customWidth="1"/>
    <col min="6400" max="6400" width="48.85546875" style="23" customWidth="1"/>
    <col min="6401" max="6401" width="8.28515625" style="23" customWidth="1"/>
    <col min="6402" max="6402" width="4.85546875" style="23" customWidth="1"/>
    <col min="6403" max="6403" width="5.85546875" style="23" customWidth="1"/>
    <col min="6404" max="6404" width="4.5703125" style="23" customWidth="1"/>
    <col min="6405" max="6405" width="4.85546875" style="23" customWidth="1"/>
    <col min="6406" max="6406" width="6.5703125" style="23" customWidth="1"/>
    <col min="6407" max="6407" width="6.7109375" style="23" customWidth="1"/>
    <col min="6408" max="6408" width="9" style="23" customWidth="1"/>
    <col min="6409" max="6413" width="7.42578125" style="23" customWidth="1"/>
    <col min="6414" max="6653" width="9.140625" style="23"/>
    <col min="6654" max="6654" width="3.7109375" style="23" customWidth="1"/>
    <col min="6655" max="6655" width="4.42578125" style="23" customWidth="1"/>
    <col min="6656" max="6656" width="48.85546875" style="23" customWidth="1"/>
    <col min="6657" max="6657" width="8.28515625" style="23" customWidth="1"/>
    <col min="6658" max="6658" width="4.85546875" style="23" customWidth="1"/>
    <col min="6659" max="6659" width="5.85546875" style="23" customWidth="1"/>
    <col min="6660" max="6660" width="4.5703125" style="23" customWidth="1"/>
    <col min="6661" max="6661" width="4.85546875" style="23" customWidth="1"/>
    <col min="6662" max="6662" width="6.5703125" style="23" customWidth="1"/>
    <col min="6663" max="6663" width="6.7109375" style="23" customWidth="1"/>
    <col min="6664" max="6664" width="9" style="23" customWidth="1"/>
    <col min="6665" max="6669" width="7.42578125" style="23" customWidth="1"/>
    <col min="6670" max="6909" width="9.140625" style="23"/>
    <col min="6910" max="6910" width="3.7109375" style="23" customWidth="1"/>
    <col min="6911" max="6911" width="4.42578125" style="23" customWidth="1"/>
    <col min="6912" max="6912" width="48.85546875" style="23" customWidth="1"/>
    <col min="6913" max="6913" width="8.28515625" style="23" customWidth="1"/>
    <col min="6914" max="6914" width="4.85546875" style="23" customWidth="1"/>
    <col min="6915" max="6915" width="5.85546875" style="23" customWidth="1"/>
    <col min="6916" max="6916" width="4.5703125" style="23" customWidth="1"/>
    <col min="6917" max="6917" width="4.85546875" style="23" customWidth="1"/>
    <col min="6918" max="6918" width="6.5703125" style="23" customWidth="1"/>
    <col min="6919" max="6919" width="6.7109375" style="23" customWidth="1"/>
    <col min="6920" max="6920" width="9" style="23" customWidth="1"/>
    <col min="6921" max="6925" width="7.42578125" style="23" customWidth="1"/>
    <col min="6926" max="7165" width="9.140625" style="23"/>
    <col min="7166" max="7166" width="3.7109375" style="23" customWidth="1"/>
    <col min="7167" max="7167" width="4.42578125" style="23" customWidth="1"/>
    <col min="7168" max="7168" width="48.85546875" style="23" customWidth="1"/>
    <col min="7169" max="7169" width="8.28515625" style="23" customWidth="1"/>
    <col min="7170" max="7170" width="4.85546875" style="23" customWidth="1"/>
    <col min="7171" max="7171" width="5.85546875" style="23" customWidth="1"/>
    <col min="7172" max="7172" width="4.5703125" style="23" customWidth="1"/>
    <col min="7173" max="7173" width="4.85546875" style="23" customWidth="1"/>
    <col min="7174" max="7174" width="6.5703125" style="23" customWidth="1"/>
    <col min="7175" max="7175" width="6.7109375" style="23" customWidth="1"/>
    <col min="7176" max="7176" width="9" style="23" customWidth="1"/>
    <col min="7177" max="7181" width="7.42578125" style="23" customWidth="1"/>
    <col min="7182" max="7421" width="9.140625" style="23"/>
    <col min="7422" max="7422" width="3.7109375" style="23" customWidth="1"/>
    <col min="7423" max="7423" width="4.42578125" style="23" customWidth="1"/>
    <col min="7424" max="7424" width="48.85546875" style="23" customWidth="1"/>
    <col min="7425" max="7425" width="8.28515625" style="23" customWidth="1"/>
    <col min="7426" max="7426" width="4.85546875" style="23" customWidth="1"/>
    <col min="7427" max="7427" width="5.85546875" style="23" customWidth="1"/>
    <col min="7428" max="7428" width="4.5703125" style="23" customWidth="1"/>
    <col min="7429" max="7429" width="4.85546875" style="23" customWidth="1"/>
    <col min="7430" max="7430" width="6.5703125" style="23" customWidth="1"/>
    <col min="7431" max="7431" width="6.7109375" style="23" customWidth="1"/>
    <col min="7432" max="7432" width="9" style="23" customWidth="1"/>
    <col min="7433" max="7437" width="7.42578125" style="23" customWidth="1"/>
    <col min="7438" max="7677" width="9.140625" style="23"/>
    <col min="7678" max="7678" width="3.7109375" style="23" customWidth="1"/>
    <col min="7679" max="7679" width="4.42578125" style="23" customWidth="1"/>
    <col min="7680" max="7680" width="48.85546875" style="23" customWidth="1"/>
    <col min="7681" max="7681" width="8.28515625" style="23" customWidth="1"/>
    <col min="7682" max="7682" width="4.85546875" style="23" customWidth="1"/>
    <col min="7683" max="7683" width="5.85546875" style="23" customWidth="1"/>
    <col min="7684" max="7684" width="4.5703125" style="23" customWidth="1"/>
    <col min="7685" max="7685" width="4.85546875" style="23" customWidth="1"/>
    <col min="7686" max="7686" width="6.5703125" style="23" customWidth="1"/>
    <col min="7687" max="7687" width="6.7109375" style="23" customWidth="1"/>
    <col min="7688" max="7688" width="9" style="23" customWidth="1"/>
    <col min="7689" max="7693" width="7.42578125" style="23" customWidth="1"/>
    <col min="7694" max="7933" width="9.140625" style="23"/>
    <col min="7934" max="7934" width="3.7109375" style="23" customWidth="1"/>
    <col min="7935" max="7935" width="4.42578125" style="23" customWidth="1"/>
    <col min="7936" max="7936" width="48.85546875" style="23" customWidth="1"/>
    <col min="7937" max="7937" width="8.28515625" style="23" customWidth="1"/>
    <col min="7938" max="7938" width="4.85546875" style="23" customWidth="1"/>
    <col min="7939" max="7939" width="5.85546875" style="23" customWidth="1"/>
    <col min="7940" max="7940" width="4.5703125" style="23" customWidth="1"/>
    <col min="7941" max="7941" width="4.85546875" style="23" customWidth="1"/>
    <col min="7942" max="7942" width="6.5703125" style="23" customWidth="1"/>
    <col min="7943" max="7943" width="6.7109375" style="23" customWidth="1"/>
    <col min="7944" max="7944" width="9" style="23" customWidth="1"/>
    <col min="7945" max="7949" width="7.42578125" style="23" customWidth="1"/>
    <col min="7950" max="8189" width="9.140625" style="23"/>
    <col min="8190" max="8190" width="3.7109375" style="23" customWidth="1"/>
    <col min="8191" max="8191" width="4.42578125" style="23" customWidth="1"/>
    <col min="8192" max="8192" width="48.85546875" style="23" customWidth="1"/>
    <col min="8193" max="8193" width="8.28515625" style="23" customWidth="1"/>
    <col min="8194" max="8194" width="4.85546875" style="23" customWidth="1"/>
    <col min="8195" max="8195" width="5.85546875" style="23" customWidth="1"/>
    <col min="8196" max="8196" width="4.5703125" style="23" customWidth="1"/>
    <col min="8197" max="8197" width="4.85546875" style="23" customWidth="1"/>
    <col min="8198" max="8198" width="6.5703125" style="23" customWidth="1"/>
    <col min="8199" max="8199" width="6.7109375" style="23" customWidth="1"/>
    <col min="8200" max="8200" width="9" style="23" customWidth="1"/>
    <col min="8201" max="8205" width="7.42578125" style="23" customWidth="1"/>
    <col min="8206" max="8445" width="9.140625" style="23"/>
    <col min="8446" max="8446" width="3.7109375" style="23" customWidth="1"/>
    <col min="8447" max="8447" width="4.42578125" style="23" customWidth="1"/>
    <col min="8448" max="8448" width="48.85546875" style="23" customWidth="1"/>
    <col min="8449" max="8449" width="8.28515625" style="23" customWidth="1"/>
    <col min="8450" max="8450" width="4.85546875" style="23" customWidth="1"/>
    <col min="8451" max="8451" width="5.85546875" style="23" customWidth="1"/>
    <col min="8452" max="8452" width="4.5703125" style="23" customWidth="1"/>
    <col min="8453" max="8453" width="4.85546875" style="23" customWidth="1"/>
    <col min="8454" max="8454" width="6.5703125" style="23" customWidth="1"/>
    <col min="8455" max="8455" width="6.7109375" style="23" customWidth="1"/>
    <col min="8456" max="8456" width="9" style="23" customWidth="1"/>
    <col min="8457" max="8461" width="7.42578125" style="23" customWidth="1"/>
    <col min="8462" max="8701" width="9.140625" style="23"/>
    <col min="8702" max="8702" width="3.7109375" style="23" customWidth="1"/>
    <col min="8703" max="8703" width="4.42578125" style="23" customWidth="1"/>
    <col min="8704" max="8704" width="48.85546875" style="23" customWidth="1"/>
    <col min="8705" max="8705" width="8.28515625" style="23" customWidth="1"/>
    <col min="8706" max="8706" width="4.85546875" style="23" customWidth="1"/>
    <col min="8707" max="8707" width="5.85546875" style="23" customWidth="1"/>
    <col min="8708" max="8708" width="4.5703125" style="23" customWidth="1"/>
    <col min="8709" max="8709" width="4.85546875" style="23" customWidth="1"/>
    <col min="8710" max="8710" width="6.5703125" style="23" customWidth="1"/>
    <col min="8711" max="8711" width="6.7109375" style="23" customWidth="1"/>
    <col min="8712" max="8712" width="9" style="23" customWidth="1"/>
    <col min="8713" max="8717" width="7.42578125" style="23" customWidth="1"/>
    <col min="8718" max="8957" width="9.140625" style="23"/>
    <col min="8958" max="8958" width="3.7109375" style="23" customWidth="1"/>
    <col min="8959" max="8959" width="4.42578125" style="23" customWidth="1"/>
    <col min="8960" max="8960" width="48.85546875" style="23" customWidth="1"/>
    <col min="8961" max="8961" width="8.28515625" style="23" customWidth="1"/>
    <col min="8962" max="8962" width="4.85546875" style="23" customWidth="1"/>
    <col min="8963" max="8963" width="5.85546875" style="23" customWidth="1"/>
    <col min="8964" max="8964" width="4.5703125" style="23" customWidth="1"/>
    <col min="8965" max="8965" width="4.85546875" style="23" customWidth="1"/>
    <col min="8966" max="8966" width="6.5703125" style="23" customWidth="1"/>
    <col min="8967" max="8967" width="6.7109375" style="23" customWidth="1"/>
    <col min="8968" max="8968" width="9" style="23" customWidth="1"/>
    <col min="8969" max="8973" width="7.42578125" style="23" customWidth="1"/>
    <col min="8974" max="9213" width="9.140625" style="23"/>
    <col min="9214" max="9214" width="3.7109375" style="23" customWidth="1"/>
    <col min="9215" max="9215" width="4.42578125" style="23" customWidth="1"/>
    <col min="9216" max="9216" width="48.85546875" style="23" customWidth="1"/>
    <col min="9217" max="9217" width="8.28515625" style="23" customWidth="1"/>
    <col min="9218" max="9218" width="4.85546875" style="23" customWidth="1"/>
    <col min="9219" max="9219" width="5.85546875" style="23" customWidth="1"/>
    <col min="9220" max="9220" width="4.5703125" style="23" customWidth="1"/>
    <col min="9221" max="9221" width="4.85546875" style="23" customWidth="1"/>
    <col min="9222" max="9222" width="6.5703125" style="23" customWidth="1"/>
    <col min="9223" max="9223" width="6.7109375" style="23" customWidth="1"/>
    <col min="9224" max="9224" width="9" style="23" customWidth="1"/>
    <col min="9225" max="9229" width="7.42578125" style="23" customWidth="1"/>
    <col min="9230" max="9469" width="9.140625" style="23"/>
    <col min="9470" max="9470" width="3.7109375" style="23" customWidth="1"/>
    <col min="9471" max="9471" width="4.42578125" style="23" customWidth="1"/>
    <col min="9472" max="9472" width="48.85546875" style="23" customWidth="1"/>
    <col min="9473" max="9473" width="8.28515625" style="23" customWidth="1"/>
    <col min="9474" max="9474" width="4.85546875" style="23" customWidth="1"/>
    <col min="9475" max="9475" width="5.85546875" style="23" customWidth="1"/>
    <col min="9476" max="9476" width="4.5703125" style="23" customWidth="1"/>
    <col min="9477" max="9477" width="4.85546875" style="23" customWidth="1"/>
    <col min="9478" max="9478" width="6.5703125" style="23" customWidth="1"/>
    <col min="9479" max="9479" width="6.7109375" style="23" customWidth="1"/>
    <col min="9480" max="9480" width="9" style="23" customWidth="1"/>
    <col min="9481" max="9485" width="7.42578125" style="23" customWidth="1"/>
    <col min="9486" max="9725" width="9.140625" style="23"/>
    <col min="9726" max="9726" width="3.7109375" style="23" customWidth="1"/>
    <col min="9727" max="9727" width="4.42578125" style="23" customWidth="1"/>
    <col min="9728" max="9728" width="48.85546875" style="23" customWidth="1"/>
    <col min="9729" max="9729" width="8.28515625" style="23" customWidth="1"/>
    <col min="9730" max="9730" width="4.85546875" style="23" customWidth="1"/>
    <col min="9731" max="9731" width="5.85546875" style="23" customWidth="1"/>
    <col min="9732" max="9732" width="4.5703125" style="23" customWidth="1"/>
    <col min="9733" max="9733" width="4.85546875" style="23" customWidth="1"/>
    <col min="9734" max="9734" width="6.5703125" style="23" customWidth="1"/>
    <col min="9735" max="9735" width="6.7109375" style="23" customWidth="1"/>
    <col min="9736" max="9736" width="9" style="23" customWidth="1"/>
    <col min="9737" max="9741" width="7.42578125" style="23" customWidth="1"/>
    <col min="9742" max="9981" width="9.140625" style="23"/>
    <col min="9982" max="9982" width="3.7109375" style="23" customWidth="1"/>
    <col min="9983" max="9983" width="4.42578125" style="23" customWidth="1"/>
    <col min="9984" max="9984" width="48.85546875" style="23" customWidth="1"/>
    <col min="9985" max="9985" width="8.28515625" style="23" customWidth="1"/>
    <col min="9986" max="9986" width="4.85546875" style="23" customWidth="1"/>
    <col min="9987" max="9987" width="5.85546875" style="23" customWidth="1"/>
    <col min="9988" max="9988" width="4.5703125" style="23" customWidth="1"/>
    <col min="9989" max="9989" width="4.85546875" style="23" customWidth="1"/>
    <col min="9990" max="9990" width="6.5703125" style="23" customWidth="1"/>
    <col min="9991" max="9991" width="6.7109375" style="23" customWidth="1"/>
    <col min="9992" max="9992" width="9" style="23" customWidth="1"/>
    <col min="9993" max="9997" width="7.42578125" style="23" customWidth="1"/>
    <col min="9998" max="10237" width="9.140625" style="23"/>
    <col min="10238" max="10238" width="3.7109375" style="23" customWidth="1"/>
    <col min="10239" max="10239" width="4.42578125" style="23" customWidth="1"/>
    <col min="10240" max="10240" width="48.85546875" style="23" customWidth="1"/>
    <col min="10241" max="10241" width="8.28515625" style="23" customWidth="1"/>
    <col min="10242" max="10242" width="4.85546875" style="23" customWidth="1"/>
    <col min="10243" max="10243" width="5.85546875" style="23" customWidth="1"/>
    <col min="10244" max="10244" width="4.5703125" style="23" customWidth="1"/>
    <col min="10245" max="10245" width="4.85546875" style="23" customWidth="1"/>
    <col min="10246" max="10246" width="6.5703125" style="23" customWidth="1"/>
    <col min="10247" max="10247" width="6.7109375" style="23" customWidth="1"/>
    <col min="10248" max="10248" width="9" style="23" customWidth="1"/>
    <col min="10249" max="10253" width="7.42578125" style="23" customWidth="1"/>
    <col min="10254" max="10493" width="9.140625" style="23"/>
    <col min="10494" max="10494" width="3.7109375" style="23" customWidth="1"/>
    <col min="10495" max="10495" width="4.42578125" style="23" customWidth="1"/>
    <col min="10496" max="10496" width="48.85546875" style="23" customWidth="1"/>
    <col min="10497" max="10497" width="8.28515625" style="23" customWidth="1"/>
    <col min="10498" max="10498" width="4.85546875" style="23" customWidth="1"/>
    <col min="10499" max="10499" width="5.85546875" style="23" customWidth="1"/>
    <col min="10500" max="10500" width="4.5703125" style="23" customWidth="1"/>
    <col min="10501" max="10501" width="4.85546875" style="23" customWidth="1"/>
    <col min="10502" max="10502" width="6.5703125" style="23" customWidth="1"/>
    <col min="10503" max="10503" width="6.7109375" style="23" customWidth="1"/>
    <col min="10504" max="10504" width="9" style="23" customWidth="1"/>
    <col min="10505" max="10509" width="7.42578125" style="23" customWidth="1"/>
    <col min="10510" max="10749" width="9.140625" style="23"/>
    <col min="10750" max="10750" width="3.7109375" style="23" customWidth="1"/>
    <col min="10751" max="10751" width="4.42578125" style="23" customWidth="1"/>
    <col min="10752" max="10752" width="48.85546875" style="23" customWidth="1"/>
    <col min="10753" max="10753" width="8.28515625" style="23" customWidth="1"/>
    <col min="10754" max="10754" width="4.85546875" style="23" customWidth="1"/>
    <col min="10755" max="10755" width="5.85546875" style="23" customWidth="1"/>
    <col min="10756" max="10756" width="4.5703125" style="23" customWidth="1"/>
    <col min="10757" max="10757" width="4.85546875" style="23" customWidth="1"/>
    <col min="10758" max="10758" width="6.5703125" style="23" customWidth="1"/>
    <col min="10759" max="10759" width="6.7109375" style="23" customWidth="1"/>
    <col min="10760" max="10760" width="9" style="23" customWidth="1"/>
    <col min="10761" max="10765" width="7.42578125" style="23" customWidth="1"/>
    <col min="10766" max="11005" width="9.140625" style="23"/>
    <col min="11006" max="11006" width="3.7109375" style="23" customWidth="1"/>
    <col min="11007" max="11007" width="4.42578125" style="23" customWidth="1"/>
    <col min="11008" max="11008" width="48.85546875" style="23" customWidth="1"/>
    <col min="11009" max="11009" width="8.28515625" style="23" customWidth="1"/>
    <col min="11010" max="11010" width="4.85546875" style="23" customWidth="1"/>
    <col min="11011" max="11011" width="5.85546875" style="23" customWidth="1"/>
    <col min="11012" max="11012" width="4.5703125" style="23" customWidth="1"/>
    <col min="11013" max="11013" width="4.85546875" style="23" customWidth="1"/>
    <col min="11014" max="11014" width="6.5703125" style="23" customWidth="1"/>
    <col min="11015" max="11015" width="6.7109375" style="23" customWidth="1"/>
    <col min="11016" max="11016" width="9" style="23" customWidth="1"/>
    <col min="11017" max="11021" width="7.42578125" style="23" customWidth="1"/>
    <col min="11022" max="11261" width="9.140625" style="23"/>
    <col min="11262" max="11262" width="3.7109375" style="23" customWidth="1"/>
    <col min="11263" max="11263" width="4.42578125" style="23" customWidth="1"/>
    <col min="11264" max="11264" width="48.85546875" style="23" customWidth="1"/>
    <col min="11265" max="11265" width="8.28515625" style="23" customWidth="1"/>
    <col min="11266" max="11266" width="4.85546875" style="23" customWidth="1"/>
    <col min="11267" max="11267" width="5.85546875" style="23" customWidth="1"/>
    <col min="11268" max="11268" width="4.5703125" style="23" customWidth="1"/>
    <col min="11269" max="11269" width="4.85546875" style="23" customWidth="1"/>
    <col min="11270" max="11270" width="6.5703125" style="23" customWidth="1"/>
    <col min="11271" max="11271" width="6.7109375" style="23" customWidth="1"/>
    <col min="11272" max="11272" width="9" style="23" customWidth="1"/>
    <col min="11273" max="11277" width="7.42578125" style="23" customWidth="1"/>
    <col min="11278" max="11517" width="9.140625" style="23"/>
    <col min="11518" max="11518" width="3.7109375" style="23" customWidth="1"/>
    <col min="11519" max="11519" width="4.42578125" style="23" customWidth="1"/>
    <col min="11520" max="11520" width="48.85546875" style="23" customWidth="1"/>
    <col min="11521" max="11521" width="8.28515625" style="23" customWidth="1"/>
    <col min="11522" max="11522" width="4.85546875" style="23" customWidth="1"/>
    <col min="11523" max="11523" width="5.85546875" style="23" customWidth="1"/>
    <col min="11524" max="11524" width="4.5703125" style="23" customWidth="1"/>
    <col min="11525" max="11525" width="4.85546875" style="23" customWidth="1"/>
    <col min="11526" max="11526" width="6.5703125" style="23" customWidth="1"/>
    <col min="11527" max="11527" width="6.7109375" style="23" customWidth="1"/>
    <col min="11528" max="11528" width="9" style="23" customWidth="1"/>
    <col min="11529" max="11533" width="7.42578125" style="23" customWidth="1"/>
    <col min="11534" max="11773" width="9.140625" style="23"/>
    <col min="11774" max="11774" width="3.7109375" style="23" customWidth="1"/>
    <col min="11775" max="11775" width="4.42578125" style="23" customWidth="1"/>
    <col min="11776" max="11776" width="48.85546875" style="23" customWidth="1"/>
    <col min="11777" max="11777" width="8.28515625" style="23" customWidth="1"/>
    <col min="11778" max="11778" width="4.85546875" style="23" customWidth="1"/>
    <col min="11779" max="11779" width="5.85546875" style="23" customWidth="1"/>
    <col min="11780" max="11780" width="4.5703125" style="23" customWidth="1"/>
    <col min="11781" max="11781" width="4.85546875" style="23" customWidth="1"/>
    <col min="11782" max="11782" width="6.5703125" style="23" customWidth="1"/>
    <col min="11783" max="11783" width="6.7109375" style="23" customWidth="1"/>
    <col min="11784" max="11784" width="9" style="23" customWidth="1"/>
    <col min="11785" max="11789" width="7.42578125" style="23" customWidth="1"/>
    <col min="11790" max="12029" width="9.140625" style="23"/>
    <col min="12030" max="12030" width="3.7109375" style="23" customWidth="1"/>
    <col min="12031" max="12031" width="4.42578125" style="23" customWidth="1"/>
    <col min="12032" max="12032" width="48.85546875" style="23" customWidth="1"/>
    <col min="12033" max="12033" width="8.28515625" style="23" customWidth="1"/>
    <col min="12034" max="12034" width="4.85546875" style="23" customWidth="1"/>
    <col min="12035" max="12035" width="5.85546875" style="23" customWidth="1"/>
    <col min="12036" max="12036" width="4.5703125" style="23" customWidth="1"/>
    <col min="12037" max="12037" width="4.85546875" style="23" customWidth="1"/>
    <col min="12038" max="12038" width="6.5703125" style="23" customWidth="1"/>
    <col min="12039" max="12039" width="6.7109375" style="23" customWidth="1"/>
    <col min="12040" max="12040" width="9" style="23" customWidth="1"/>
    <col min="12041" max="12045" width="7.42578125" style="23" customWidth="1"/>
    <col min="12046" max="12285" width="9.140625" style="23"/>
    <col min="12286" max="12286" width="3.7109375" style="23" customWidth="1"/>
    <col min="12287" max="12287" width="4.42578125" style="23" customWidth="1"/>
    <col min="12288" max="12288" width="48.85546875" style="23" customWidth="1"/>
    <col min="12289" max="12289" width="8.28515625" style="23" customWidth="1"/>
    <col min="12290" max="12290" width="4.85546875" style="23" customWidth="1"/>
    <col min="12291" max="12291" width="5.85546875" style="23" customWidth="1"/>
    <col min="12292" max="12292" width="4.5703125" style="23" customWidth="1"/>
    <col min="12293" max="12293" width="4.85546875" style="23" customWidth="1"/>
    <col min="12294" max="12294" width="6.5703125" style="23" customWidth="1"/>
    <col min="12295" max="12295" width="6.7109375" style="23" customWidth="1"/>
    <col min="12296" max="12296" width="9" style="23" customWidth="1"/>
    <col min="12297" max="12301" width="7.42578125" style="23" customWidth="1"/>
    <col min="12302" max="12541" width="9.140625" style="23"/>
    <col min="12542" max="12542" width="3.7109375" style="23" customWidth="1"/>
    <col min="12543" max="12543" width="4.42578125" style="23" customWidth="1"/>
    <col min="12544" max="12544" width="48.85546875" style="23" customWidth="1"/>
    <col min="12545" max="12545" width="8.28515625" style="23" customWidth="1"/>
    <col min="12546" max="12546" width="4.85546875" style="23" customWidth="1"/>
    <col min="12547" max="12547" width="5.85546875" style="23" customWidth="1"/>
    <col min="12548" max="12548" width="4.5703125" style="23" customWidth="1"/>
    <col min="12549" max="12549" width="4.85546875" style="23" customWidth="1"/>
    <col min="12550" max="12550" width="6.5703125" style="23" customWidth="1"/>
    <col min="12551" max="12551" width="6.7109375" style="23" customWidth="1"/>
    <col min="12552" max="12552" width="9" style="23" customWidth="1"/>
    <col min="12553" max="12557" width="7.42578125" style="23" customWidth="1"/>
    <col min="12558" max="12797" width="9.140625" style="23"/>
    <col min="12798" max="12798" width="3.7109375" style="23" customWidth="1"/>
    <col min="12799" max="12799" width="4.42578125" style="23" customWidth="1"/>
    <col min="12800" max="12800" width="48.85546875" style="23" customWidth="1"/>
    <col min="12801" max="12801" width="8.28515625" style="23" customWidth="1"/>
    <col min="12802" max="12802" width="4.85546875" style="23" customWidth="1"/>
    <col min="12803" max="12803" width="5.85546875" style="23" customWidth="1"/>
    <col min="12804" max="12804" width="4.5703125" style="23" customWidth="1"/>
    <col min="12805" max="12805" width="4.85546875" style="23" customWidth="1"/>
    <col min="12806" max="12806" width="6.5703125" style="23" customWidth="1"/>
    <col min="12807" max="12807" width="6.7109375" style="23" customWidth="1"/>
    <col min="12808" max="12808" width="9" style="23" customWidth="1"/>
    <col min="12809" max="12813" width="7.42578125" style="23" customWidth="1"/>
    <col min="12814" max="13053" width="9.140625" style="23"/>
    <col min="13054" max="13054" width="3.7109375" style="23" customWidth="1"/>
    <col min="13055" max="13055" width="4.42578125" style="23" customWidth="1"/>
    <col min="13056" max="13056" width="48.85546875" style="23" customWidth="1"/>
    <col min="13057" max="13057" width="8.28515625" style="23" customWidth="1"/>
    <col min="13058" max="13058" width="4.85546875" style="23" customWidth="1"/>
    <col min="13059" max="13059" width="5.85546875" style="23" customWidth="1"/>
    <col min="13060" max="13060" width="4.5703125" style="23" customWidth="1"/>
    <col min="13061" max="13061" width="4.85546875" style="23" customWidth="1"/>
    <col min="13062" max="13062" width="6.5703125" style="23" customWidth="1"/>
    <col min="13063" max="13063" width="6.7109375" style="23" customWidth="1"/>
    <col min="13064" max="13064" width="9" style="23" customWidth="1"/>
    <col min="13065" max="13069" width="7.42578125" style="23" customWidth="1"/>
    <col min="13070" max="13309" width="9.140625" style="23"/>
    <col min="13310" max="13310" width="3.7109375" style="23" customWidth="1"/>
    <col min="13311" max="13311" width="4.42578125" style="23" customWidth="1"/>
    <col min="13312" max="13312" width="48.85546875" style="23" customWidth="1"/>
    <col min="13313" max="13313" width="8.28515625" style="23" customWidth="1"/>
    <col min="13314" max="13314" width="4.85546875" style="23" customWidth="1"/>
    <col min="13315" max="13315" width="5.85546875" style="23" customWidth="1"/>
    <col min="13316" max="13316" width="4.5703125" style="23" customWidth="1"/>
    <col min="13317" max="13317" width="4.85546875" style="23" customWidth="1"/>
    <col min="13318" max="13318" width="6.5703125" style="23" customWidth="1"/>
    <col min="13319" max="13319" width="6.7109375" style="23" customWidth="1"/>
    <col min="13320" max="13320" width="9" style="23" customWidth="1"/>
    <col min="13321" max="13325" width="7.42578125" style="23" customWidth="1"/>
    <col min="13326" max="13565" width="9.140625" style="23"/>
    <col min="13566" max="13566" width="3.7109375" style="23" customWidth="1"/>
    <col min="13567" max="13567" width="4.42578125" style="23" customWidth="1"/>
    <col min="13568" max="13568" width="48.85546875" style="23" customWidth="1"/>
    <col min="13569" max="13569" width="8.28515625" style="23" customWidth="1"/>
    <col min="13570" max="13570" width="4.85546875" style="23" customWidth="1"/>
    <col min="13571" max="13571" width="5.85546875" style="23" customWidth="1"/>
    <col min="13572" max="13572" width="4.5703125" style="23" customWidth="1"/>
    <col min="13573" max="13573" width="4.85546875" style="23" customWidth="1"/>
    <col min="13574" max="13574" width="6.5703125" style="23" customWidth="1"/>
    <col min="13575" max="13575" width="6.7109375" style="23" customWidth="1"/>
    <col min="13576" max="13576" width="9" style="23" customWidth="1"/>
    <col min="13577" max="13581" width="7.42578125" style="23" customWidth="1"/>
    <col min="13582" max="13821" width="9.140625" style="23"/>
    <col min="13822" max="13822" width="3.7109375" style="23" customWidth="1"/>
    <col min="13823" max="13823" width="4.42578125" style="23" customWidth="1"/>
    <col min="13824" max="13824" width="48.85546875" style="23" customWidth="1"/>
    <col min="13825" max="13825" width="8.28515625" style="23" customWidth="1"/>
    <col min="13826" max="13826" width="4.85546875" style="23" customWidth="1"/>
    <col min="13827" max="13827" width="5.85546875" style="23" customWidth="1"/>
    <col min="13828" max="13828" width="4.5703125" style="23" customWidth="1"/>
    <col min="13829" max="13829" width="4.85546875" style="23" customWidth="1"/>
    <col min="13830" max="13830" width="6.5703125" style="23" customWidth="1"/>
    <col min="13831" max="13831" width="6.7109375" style="23" customWidth="1"/>
    <col min="13832" max="13832" width="9" style="23" customWidth="1"/>
    <col min="13833" max="13837" width="7.42578125" style="23" customWidth="1"/>
    <col min="13838" max="14077" width="9.140625" style="23"/>
    <col min="14078" max="14078" width="3.7109375" style="23" customWidth="1"/>
    <col min="14079" max="14079" width="4.42578125" style="23" customWidth="1"/>
    <col min="14080" max="14080" width="48.85546875" style="23" customWidth="1"/>
    <col min="14081" max="14081" width="8.28515625" style="23" customWidth="1"/>
    <col min="14082" max="14082" width="4.85546875" style="23" customWidth="1"/>
    <col min="14083" max="14083" width="5.85546875" style="23" customWidth="1"/>
    <col min="14084" max="14084" width="4.5703125" style="23" customWidth="1"/>
    <col min="14085" max="14085" width="4.85546875" style="23" customWidth="1"/>
    <col min="14086" max="14086" width="6.5703125" style="23" customWidth="1"/>
    <col min="14087" max="14087" width="6.7109375" style="23" customWidth="1"/>
    <col min="14088" max="14088" width="9" style="23" customWidth="1"/>
    <col min="14089" max="14093" width="7.42578125" style="23" customWidth="1"/>
    <col min="14094" max="14333" width="9.140625" style="23"/>
    <col min="14334" max="14334" width="3.7109375" style="23" customWidth="1"/>
    <col min="14335" max="14335" width="4.42578125" style="23" customWidth="1"/>
    <col min="14336" max="14336" width="48.85546875" style="23" customWidth="1"/>
    <col min="14337" max="14337" width="8.28515625" style="23" customWidth="1"/>
    <col min="14338" max="14338" width="4.85546875" style="23" customWidth="1"/>
    <col min="14339" max="14339" width="5.85546875" style="23" customWidth="1"/>
    <col min="14340" max="14340" width="4.5703125" style="23" customWidth="1"/>
    <col min="14341" max="14341" width="4.85546875" style="23" customWidth="1"/>
    <col min="14342" max="14342" width="6.5703125" style="23" customWidth="1"/>
    <col min="14343" max="14343" width="6.7109375" style="23" customWidth="1"/>
    <col min="14344" max="14344" width="9" style="23" customWidth="1"/>
    <col min="14345" max="14349" width="7.42578125" style="23" customWidth="1"/>
    <col min="14350" max="14589" width="9.140625" style="23"/>
    <col min="14590" max="14590" width="3.7109375" style="23" customWidth="1"/>
    <col min="14591" max="14591" width="4.42578125" style="23" customWidth="1"/>
    <col min="14592" max="14592" width="48.85546875" style="23" customWidth="1"/>
    <col min="14593" max="14593" width="8.28515625" style="23" customWidth="1"/>
    <col min="14594" max="14594" width="4.85546875" style="23" customWidth="1"/>
    <col min="14595" max="14595" width="5.85546875" style="23" customWidth="1"/>
    <col min="14596" max="14596" width="4.5703125" style="23" customWidth="1"/>
    <col min="14597" max="14597" width="4.85546875" style="23" customWidth="1"/>
    <col min="14598" max="14598" width="6.5703125" style="23" customWidth="1"/>
    <col min="14599" max="14599" width="6.7109375" style="23" customWidth="1"/>
    <col min="14600" max="14600" width="9" style="23" customWidth="1"/>
    <col min="14601" max="14605" width="7.42578125" style="23" customWidth="1"/>
    <col min="14606" max="14845" width="9.140625" style="23"/>
    <col min="14846" max="14846" width="3.7109375" style="23" customWidth="1"/>
    <col min="14847" max="14847" width="4.42578125" style="23" customWidth="1"/>
    <col min="14848" max="14848" width="48.85546875" style="23" customWidth="1"/>
    <col min="14849" max="14849" width="8.28515625" style="23" customWidth="1"/>
    <col min="14850" max="14850" width="4.85546875" style="23" customWidth="1"/>
    <col min="14851" max="14851" width="5.85546875" style="23" customWidth="1"/>
    <col min="14852" max="14852" width="4.5703125" style="23" customWidth="1"/>
    <col min="14853" max="14853" width="4.85546875" style="23" customWidth="1"/>
    <col min="14854" max="14854" width="6.5703125" style="23" customWidth="1"/>
    <col min="14855" max="14855" width="6.7109375" style="23" customWidth="1"/>
    <col min="14856" max="14856" width="9" style="23" customWidth="1"/>
    <col min="14857" max="14861" width="7.42578125" style="23" customWidth="1"/>
    <col min="14862" max="15101" width="9.140625" style="23"/>
    <col min="15102" max="15102" width="3.7109375" style="23" customWidth="1"/>
    <col min="15103" max="15103" width="4.42578125" style="23" customWidth="1"/>
    <col min="15104" max="15104" width="48.85546875" style="23" customWidth="1"/>
    <col min="15105" max="15105" width="8.28515625" style="23" customWidth="1"/>
    <col min="15106" max="15106" width="4.85546875" style="23" customWidth="1"/>
    <col min="15107" max="15107" width="5.85546875" style="23" customWidth="1"/>
    <col min="15108" max="15108" width="4.5703125" style="23" customWidth="1"/>
    <col min="15109" max="15109" width="4.85546875" style="23" customWidth="1"/>
    <col min="15110" max="15110" width="6.5703125" style="23" customWidth="1"/>
    <col min="15111" max="15111" width="6.7109375" style="23" customWidth="1"/>
    <col min="15112" max="15112" width="9" style="23" customWidth="1"/>
    <col min="15113" max="15117" width="7.42578125" style="23" customWidth="1"/>
    <col min="15118" max="15357" width="9.140625" style="23"/>
    <col min="15358" max="15358" width="3.7109375" style="23" customWidth="1"/>
    <col min="15359" max="15359" width="4.42578125" style="23" customWidth="1"/>
    <col min="15360" max="15360" width="48.85546875" style="23" customWidth="1"/>
    <col min="15361" max="15361" width="8.28515625" style="23" customWidth="1"/>
    <col min="15362" max="15362" width="4.85546875" style="23" customWidth="1"/>
    <col min="15363" max="15363" width="5.85546875" style="23" customWidth="1"/>
    <col min="15364" max="15364" width="4.5703125" style="23" customWidth="1"/>
    <col min="15365" max="15365" width="4.85546875" style="23" customWidth="1"/>
    <col min="15366" max="15366" width="6.5703125" style="23" customWidth="1"/>
    <col min="15367" max="15367" width="6.7109375" style="23" customWidth="1"/>
    <col min="15368" max="15368" width="9" style="23" customWidth="1"/>
    <col min="15369" max="15373" width="7.42578125" style="23" customWidth="1"/>
    <col min="15374" max="15613" width="9.140625" style="23"/>
    <col min="15614" max="15614" width="3.7109375" style="23" customWidth="1"/>
    <col min="15615" max="15615" width="4.42578125" style="23" customWidth="1"/>
    <col min="15616" max="15616" width="48.85546875" style="23" customWidth="1"/>
    <col min="15617" max="15617" width="8.28515625" style="23" customWidth="1"/>
    <col min="15618" max="15618" width="4.85546875" style="23" customWidth="1"/>
    <col min="15619" max="15619" width="5.85546875" style="23" customWidth="1"/>
    <col min="15620" max="15620" width="4.5703125" style="23" customWidth="1"/>
    <col min="15621" max="15621" width="4.85546875" style="23" customWidth="1"/>
    <col min="15622" max="15622" width="6.5703125" style="23" customWidth="1"/>
    <col min="15623" max="15623" width="6.7109375" style="23" customWidth="1"/>
    <col min="15624" max="15624" width="9" style="23" customWidth="1"/>
    <col min="15625" max="15629" width="7.42578125" style="23" customWidth="1"/>
    <col min="15630" max="15869" width="9.140625" style="23"/>
    <col min="15870" max="15870" width="3.7109375" style="23" customWidth="1"/>
    <col min="15871" max="15871" width="4.42578125" style="23" customWidth="1"/>
    <col min="15872" max="15872" width="48.85546875" style="23" customWidth="1"/>
    <col min="15873" max="15873" width="8.28515625" style="23" customWidth="1"/>
    <col min="15874" max="15874" width="4.85546875" style="23" customWidth="1"/>
    <col min="15875" max="15875" width="5.85546875" style="23" customWidth="1"/>
    <col min="15876" max="15876" width="4.5703125" style="23" customWidth="1"/>
    <col min="15877" max="15877" width="4.85546875" style="23" customWidth="1"/>
    <col min="15878" max="15878" width="6.5703125" style="23" customWidth="1"/>
    <col min="15879" max="15879" width="6.7109375" style="23" customWidth="1"/>
    <col min="15880" max="15880" width="9" style="23" customWidth="1"/>
    <col min="15881" max="15885" width="7.42578125" style="23" customWidth="1"/>
    <col min="15886" max="16125" width="9.140625" style="23"/>
    <col min="16126" max="16126" width="3.7109375" style="23" customWidth="1"/>
    <col min="16127" max="16127" width="4.42578125" style="23" customWidth="1"/>
    <col min="16128" max="16128" width="48.85546875" style="23" customWidth="1"/>
    <col min="16129" max="16129" width="8.28515625" style="23" customWidth="1"/>
    <col min="16130" max="16130" width="4.85546875" style="23" customWidth="1"/>
    <col min="16131" max="16131" width="5.85546875" style="23" customWidth="1"/>
    <col min="16132" max="16132" width="4.5703125" style="23" customWidth="1"/>
    <col min="16133" max="16133" width="4.85546875" style="23" customWidth="1"/>
    <col min="16134" max="16134" width="6.5703125" style="23" customWidth="1"/>
    <col min="16135" max="16135" width="6.7109375" style="23" customWidth="1"/>
    <col min="16136" max="16136" width="9" style="23" customWidth="1"/>
    <col min="16137" max="16141" width="7.42578125" style="23" customWidth="1"/>
    <col min="16142" max="16384" width="9.140625" style="23"/>
  </cols>
  <sheetData>
    <row r="1" spans="1:14" ht="15.75">
      <c r="A1" s="149" t="s">
        <v>200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4" ht="15.75">
      <c r="A2" s="150" t="s">
        <v>246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4" ht="15.75">
      <c r="A3" s="150" t="s">
        <v>247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4" s="33" customFormat="1" ht="24" customHeight="1">
      <c r="A4" s="145" t="s">
        <v>231</v>
      </c>
      <c r="B4" s="145" t="s">
        <v>157</v>
      </c>
      <c r="C4" s="147" t="s">
        <v>158</v>
      </c>
      <c r="D4" s="147"/>
      <c r="E4" s="148" t="s">
        <v>160</v>
      </c>
      <c r="F4" s="148"/>
      <c r="G4" s="148"/>
      <c r="H4" s="148" t="s">
        <v>161</v>
      </c>
      <c r="I4" s="148"/>
      <c r="J4" s="148"/>
      <c r="K4" s="148"/>
      <c r="L4" s="148"/>
      <c r="M4" s="151" t="s">
        <v>167</v>
      </c>
    </row>
    <row r="5" spans="1:14" ht="80.25" customHeight="1">
      <c r="A5" s="146"/>
      <c r="B5" s="146"/>
      <c r="C5" s="46"/>
      <c r="D5" s="30" t="s">
        <v>159</v>
      </c>
      <c r="E5" s="30" t="s">
        <v>225</v>
      </c>
      <c r="F5" s="30" t="s">
        <v>224</v>
      </c>
      <c r="G5" s="30" t="s">
        <v>223</v>
      </c>
      <c r="H5" s="30" t="s">
        <v>162</v>
      </c>
      <c r="I5" s="30" t="s">
        <v>163</v>
      </c>
      <c r="J5" s="42" t="s">
        <v>164</v>
      </c>
      <c r="K5" s="30" t="s">
        <v>165</v>
      </c>
      <c r="L5" s="30" t="s">
        <v>166</v>
      </c>
      <c r="M5" s="152"/>
    </row>
    <row r="6" spans="1:14" s="28" customFormat="1" ht="12" customHeight="1">
      <c r="A6" s="26">
        <v>1</v>
      </c>
      <c r="B6" s="26">
        <v>2</v>
      </c>
      <c r="C6" s="43">
        <v>3</v>
      </c>
      <c r="D6" s="26">
        <v>4</v>
      </c>
      <c r="E6" s="26">
        <v>5</v>
      </c>
      <c r="F6" s="26">
        <v>6</v>
      </c>
      <c r="G6" s="26">
        <v>7</v>
      </c>
      <c r="H6" s="26">
        <v>8</v>
      </c>
      <c r="I6" s="26">
        <v>9</v>
      </c>
      <c r="J6" s="43">
        <v>10</v>
      </c>
      <c r="K6" s="26">
        <v>11</v>
      </c>
      <c r="L6" s="26">
        <v>12</v>
      </c>
      <c r="M6" s="26">
        <v>13</v>
      </c>
    </row>
    <row r="7" spans="1:14" s="1" customFormat="1" ht="12.95" customHeight="1">
      <c r="A7" s="27">
        <v>1</v>
      </c>
      <c r="B7" s="8" t="s">
        <v>77</v>
      </c>
      <c r="C7" s="47">
        <v>4.1779999999999999</v>
      </c>
      <c r="D7" s="63">
        <v>0.01</v>
      </c>
      <c r="E7" s="92">
        <f>403.62+347.8</f>
        <v>751.42000000000007</v>
      </c>
      <c r="F7" s="20">
        <v>959</v>
      </c>
      <c r="G7" s="129">
        <v>705.34</v>
      </c>
      <c r="H7" s="20">
        <v>2</v>
      </c>
      <c r="I7" s="20">
        <v>8</v>
      </c>
      <c r="J7" s="96">
        <v>5</v>
      </c>
      <c r="K7" s="20">
        <v>2</v>
      </c>
      <c r="L7" s="20"/>
      <c r="M7" s="3">
        <v>1956</v>
      </c>
      <c r="N7" s="24"/>
    </row>
    <row r="8" spans="1:14" s="1" customFormat="1" ht="12.95" customHeight="1">
      <c r="A8" s="27">
        <v>2</v>
      </c>
      <c r="B8" s="8" t="s">
        <v>78</v>
      </c>
      <c r="C8" s="47">
        <v>4.5</v>
      </c>
      <c r="D8" s="63">
        <v>0.01</v>
      </c>
      <c r="E8" s="92">
        <f>403.52+58.1</f>
        <v>461.62</v>
      </c>
      <c r="F8" s="20">
        <v>559</v>
      </c>
      <c r="G8" s="129">
        <v>268.5</v>
      </c>
      <c r="H8" s="20">
        <v>2</v>
      </c>
      <c r="I8" s="20">
        <v>13</v>
      </c>
      <c r="J8" s="96">
        <v>2</v>
      </c>
      <c r="K8" s="20">
        <v>2</v>
      </c>
      <c r="L8" s="20"/>
      <c r="M8" s="3">
        <v>1960</v>
      </c>
    </row>
    <row r="9" spans="1:14" s="1" customFormat="1" ht="12.95" customHeight="1">
      <c r="A9" s="27">
        <v>3</v>
      </c>
      <c r="B9" s="5" t="s">
        <v>69</v>
      </c>
      <c r="C9" s="47">
        <v>0.57999999999999996</v>
      </c>
      <c r="D9" s="63">
        <v>0.01</v>
      </c>
      <c r="E9" s="88">
        <v>66</v>
      </c>
      <c r="F9" s="21">
        <v>157</v>
      </c>
      <c r="G9" s="131">
        <v>186.92</v>
      </c>
      <c r="H9" s="21">
        <v>1</v>
      </c>
      <c r="I9" s="20">
        <v>2</v>
      </c>
      <c r="J9" s="93"/>
      <c r="K9" s="21"/>
      <c r="L9" s="21"/>
      <c r="M9" s="3">
        <v>1917</v>
      </c>
    </row>
    <row r="10" spans="1:14" s="1" customFormat="1" ht="12.95" customHeight="1">
      <c r="A10" s="27">
        <v>4</v>
      </c>
      <c r="B10" s="8" t="s">
        <v>79</v>
      </c>
      <c r="C10" s="47">
        <v>3.9860000000000002</v>
      </c>
      <c r="D10" s="63">
        <v>0.01</v>
      </c>
      <c r="E10" s="92">
        <f>466.7+65.4</f>
        <v>532.1</v>
      </c>
      <c r="F10" s="20">
        <v>619</v>
      </c>
      <c r="G10" s="129">
        <v>310.02</v>
      </c>
      <c r="H10" s="20">
        <v>2</v>
      </c>
      <c r="I10" s="20">
        <v>11</v>
      </c>
      <c r="J10" s="96">
        <v>2</v>
      </c>
      <c r="K10" s="20">
        <v>2</v>
      </c>
      <c r="L10" s="20"/>
      <c r="M10" s="3">
        <v>1956</v>
      </c>
    </row>
    <row r="11" spans="1:14" s="1" customFormat="1" ht="12.95" customHeight="1">
      <c r="A11" s="27">
        <v>5</v>
      </c>
      <c r="B11" s="8" t="s">
        <v>80</v>
      </c>
      <c r="C11" s="47">
        <v>4.4859999999999998</v>
      </c>
      <c r="D11" s="63">
        <v>0.01</v>
      </c>
      <c r="E11" s="87">
        <v>519.49</v>
      </c>
      <c r="F11" s="20">
        <v>867</v>
      </c>
      <c r="G11" s="129">
        <v>354.34</v>
      </c>
      <c r="H11" s="20">
        <v>2</v>
      </c>
      <c r="I11" s="20">
        <v>8</v>
      </c>
      <c r="J11" s="93"/>
      <c r="K11" s="20">
        <v>2</v>
      </c>
      <c r="L11" s="20"/>
      <c r="M11" s="3">
        <v>1958</v>
      </c>
    </row>
    <row r="12" spans="1:14" s="1" customFormat="1" ht="12.95" customHeight="1">
      <c r="A12" s="27">
        <v>6</v>
      </c>
      <c r="B12" s="8" t="s">
        <v>81</v>
      </c>
      <c r="C12" s="47">
        <v>4.6420000000000003</v>
      </c>
      <c r="D12" s="63">
        <v>0.01</v>
      </c>
      <c r="E12" s="87">
        <v>373.69</v>
      </c>
      <c r="F12" s="20">
        <v>392</v>
      </c>
      <c r="G12" s="129">
        <v>304.29000000000002</v>
      </c>
      <c r="H12" s="20">
        <v>2</v>
      </c>
      <c r="I12" s="20">
        <v>8</v>
      </c>
      <c r="J12" s="93"/>
      <c r="K12" s="20">
        <v>1</v>
      </c>
      <c r="L12" s="20"/>
      <c r="M12" s="3">
        <v>1961</v>
      </c>
    </row>
    <row r="13" spans="1:14" s="1" customFormat="1" ht="12.95" customHeight="1">
      <c r="A13" s="27">
        <v>7</v>
      </c>
      <c r="B13" s="5" t="s">
        <v>101</v>
      </c>
      <c r="C13" s="47">
        <v>4.3179999999999996</v>
      </c>
      <c r="D13" s="63">
        <v>0.01</v>
      </c>
      <c r="E13" s="87">
        <v>2814.5</v>
      </c>
      <c r="F13" s="20">
        <v>3566</v>
      </c>
      <c r="G13" s="129">
        <v>1504.6</v>
      </c>
      <c r="H13" s="20">
        <v>5</v>
      </c>
      <c r="I13" s="20">
        <v>40</v>
      </c>
      <c r="J13" s="93"/>
      <c r="K13" s="20">
        <v>3</v>
      </c>
      <c r="L13" s="20"/>
      <c r="M13" s="3">
        <v>1969</v>
      </c>
    </row>
    <row r="14" spans="1:14" s="1" customFormat="1" ht="12.95" customHeight="1">
      <c r="A14" s="27">
        <v>8</v>
      </c>
      <c r="B14" s="8" t="s">
        <v>82</v>
      </c>
      <c r="C14" s="47">
        <v>4.3520000000000003</v>
      </c>
      <c r="D14" s="63">
        <v>0.01</v>
      </c>
      <c r="E14" s="87">
        <v>302.60000000000002</v>
      </c>
      <c r="F14" s="20">
        <v>316</v>
      </c>
      <c r="G14" s="129">
        <v>1752.86</v>
      </c>
      <c r="H14" s="20">
        <v>2</v>
      </c>
      <c r="I14" s="20">
        <v>6</v>
      </c>
      <c r="J14" s="93"/>
      <c r="K14" s="20"/>
      <c r="L14" s="20"/>
      <c r="M14" s="3">
        <v>1917</v>
      </c>
    </row>
    <row r="15" spans="1:14" s="1" customFormat="1" ht="12.95" customHeight="1">
      <c r="A15" s="27">
        <v>9</v>
      </c>
      <c r="B15" s="8" t="s">
        <v>96</v>
      </c>
      <c r="C15" s="47">
        <v>4.34</v>
      </c>
      <c r="D15" s="63">
        <v>0.01</v>
      </c>
      <c r="E15" s="92">
        <f>1537.02+249.98</f>
        <v>1787</v>
      </c>
      <c r="F15" s="20">
        <v>2508</v>
      </c>
      <c r="G15" s="129">
        <v>1089.2</v>
      </c>
      <c r="H15" s="20">
        <v>3</v>
      </c>
      <c r="I15" s="20">
        <v>26</v>
      </c>
      <c r="J15" s="96">
        <v>2</v>
      </c>
      <c r="K15" s="20">
        <v>4</v>
      </c>
      <c r="L15" s="20"/>
      <c r="M15" s="3">
        <v>1959</v>
      </c>
    </row>
    <row r="16" spans="1:14" s="1" customFormat="1" ht="12.95" customHeight="1">
      <c r="A16" s="27">
        <v>10</v>
      </c>
      <c r="B16" s="8" t="s">
        <v>121</v>
      </c>
      <c r="C16" s="47">
        <v>4.7560000000000002</v>
      </c>
      <c r="D16" s="63">
        <v>0.01</v>
      </c>
      <c r="E16" s="87">
        <v>247.62</v>
      </c>
      <c r="F16" s="20">
        <v>309</v>
      </c>
      <c r="G16" s="129">
        <v>173.4</v>
      </c>
      <c r="H16" s="20">
        <v>2</v>
      </c>
      <c r="I16" s="20">
        <v>7</v>
      </c>
      <c r="J16" s="93"/>
      <c r="K16" s="20">
        <v>1</v>
      </c>
      <c r="L16" s="20"/>
      <c r="M16" s="3">
        <v>1917</v>
      </c>
    </row>
    <row r="17" spans="1:14" s="1" customFormat="1" ht="12.95" customHeight="1">
      <c r="A17" s="27">
        <v>11</v>
      </c>
      <c r="B17" s="8" t="s">
        <v>137</v>
      </c>
      <c r="C17" s="47">
        <v>4.4139999999999997</v>
      </c>
      <c r="D17" s="63">
        <v>0.01</v>
      </c>
      <c r="E17" s="92">
        <f>5729.33+62</f>
        <v>5791.33</v>
      </c>
      <c r="F17" s="20">
        <v>5960</v>
      </c>
      <c r="G17" s="129">
        <v>2059.1999999999998</v>
      </c>
      <c r="H17" s="20">
        <v>5</v>
      </c>
      <c r="I17" s="20">
        <v>120</v>
      </c>
      <c r="J17" s="96">
        <v>1</v>
      </c>
      <c r="K17" s="20">
        <v>8</v>
      </c>
      <c r="L17" s="20"/>
      <c r="M17" s="3">
        <v>1976</v>
      </c>
    </row>
    <row r="18" spans="1:14" s="1" customFormat="1" ht="12.95" customHeight="1">
      <c r="A18" s="27">
        <v>12</v>
      </c>
      <c r="B18" s="5" t="s">
        <v>115</v>
      </c>
      <c r="C18" s="47">
        <v>0.57999999999999996</v>
      </c>
      <c r="D18" s="63">
        <v>0.01</v>
      </c>
      <c r="E18" s="88">
        <v>230.1</v>
      </c>
      <c r="F18" s="21">
        <v>234</v>
      </c>
      <c r="G18" s="132">
        <v>383.43</v>
      </c>
      <c r="H18" s="21">
        <v>1</v>
      </c>
      <c r="I18" s="29">
        <v>4</v>
      </c>
      <c r="J18" s="93"/>
      <c r="K18" s="21"/>
      <c r="L18" s="21"/>
      <c r="M18" s="3">
        <v>1917</v>
      </c>
      <c r="N18" s="24"/>
    </row>
    <row r="19" spans="1:14" s="1" customFormat="1" ht="12.95" customHeight="1">
      <c r="A19" s="27">
        <v>13</v>
      </c>
      <c r="B19" s="8" t="s">
        <v>138</v>
      </c>
      <c r="C19" s="47">
        <v>4.274</v>
      </c>
      <c r="D19" s="63">
        <v>0.01</v>
      </c>
      <c r="E19" s="92">
        <f>2742+192.6</f>
        <v>2934.6</v>
      </c>
      <c r="F19" s="20">
        <v>4412</v>
      </c>
      <c r="G19" s="129">
        <v>1089.4000000000001</v>
      </c>
      <c r="H19" s="20">
        <v>5</v>
      </c>
      <c r="I19" s="20">
        <v>56</v>
      </c>
      <c r="J19" s="96">
        <v>2</v>
      </c>
      <c r="K19" s="20">
        <v>4</v>
      </c>
      <c r="L19" s="20"/>
      <c r="M19" s="3">
        <v>1974</v>
      </c>
      <c r="N19" s="24"/>
    </row>
    <row r="20" spans="1:14" s="1" customFormat="1" ht="12.95" customHeight="1">
      <c r="A20" s="27">
        <v>14</v>
      </c>
      <c r="B20" s="8" t="s">
        <v>85</v>
      </c>
      <c r="C20" s="47">
        <v>2.1739999999999999</v>
      </c>
      <c r="D20" s="63">
        <v>0.01</v>
      </c>
      <c r="E20" s="87">
        <v>440.4</v>
      </c>
      <c r="F20" s="20">
        <v>471</v>
      </c>
      <c r="G20" s="129">
        <v>166</v>
      </c>
      <c r="H20" s="20">
        <v>2</v>
      </c>
      <c r="I20" s="20">
        <v>9</v>
      </c>
      <c r="J20" s="93"/>
      <c r="K20" s="20">
        <v>1</v>
      </c>
      <c r="L20" s="20"/>
      <c r="M20" s="3">
        <v>1964</v>
      </c>
    </row>
    <row r="21" spans="1:14" s="1" customFormat="1" ht="12.95" customHeight="1">
      <c r="A21" s="27">
        <v>15</v>
      </c>
      <c r="B21" s="8" t="s">
        <v>86</v>
      </c>
      <c r="C21" s="47">
        <v>1.726</v>
      </c>
      <c r="D21" s="63">
        <v>0.01</v>
      </c>
      <c r="E21" s="87">
        <v>476.84</v>
      </c>
      <c r="F21" s="20">
        <v>592</v>
      </c>
      <c r="G21" s="129">
        <v>210</v>
      </c>
      <c r="H21" s="20">
        <v>2</v>
      </c>
      <c r="I21" s="20">
        <v>10</v>
      </c>
      <c r="J21" s="93"/>
      <c r="K21" s="20">
        <v>1</v>
      </c>
      <c r="L21" s="20"/>
      <c r="M21" s="3">
        <v>1963</v>
      </c>
    </row>
    <row r="22" spans="1:14" s="24" customFormat="1" ht="12.95" customHeight="1">
      <c r="A22" s="27">
        <v>16</v>
      </c>
      <c r="B22" s="8" t="s">
        <v>95</v>
      </c>
      <c r="C22" s="47">
        <v>4.6379999999999999</v>
      </c>
      <c r="D22" s="63">
        <v>0.01</v>
      </c>
      <c r="E22" s="87">
        <v>957.48</v>
      </c>
      <c r="F22" s="20">
        <v>981</v>
      </c>
      <c r="G22" s="129">
        <v>434</v>
      </c>
      <c r="H22" s="20">
        <v>3</v>
      </c>
      <c r="I22" s="20">
        <v>18</v>
      </c>
      <c r="J22" s="93"/>
      <c r="K22" s="20">
        <v>2</v>
      </c>
      <c r="L22" s="20"/>
      <c r="M22" s="3">
        <v>1992</v>
      </c>
      <c r="N22" s="1"/>
    </row>
    <row r="23" spans="1:14" s="24" customFormat="1" ht="12.95" customHeight="1">
      <c r="A23" s="27">
        <v>17</v>
      </c>
      <c r="B23" s="5" t="s">
        <v>102</v>
      </c>
      <c r="C23" s="47">
        <v>4.3540000000000001</v>
      </c>
      <c r="D23" s="63">
        <v>0.01</v>
      </c>
      <c r="E23" s="87">
        <v>2241.42</v>
      </c>
      <c r="F23" s="20">
        <v>2989</v>
      </c>
      <c r="G23" s="129">
        <v>1022</v>
      </c>
      <c r="H23" s="20">
        <v>5</v>
      </c>
      <c r="I23" s="20">
        <v>40</v>
      </c>
      <c r="J23" s="93"/>
      <c r="K23" s="20">
        <v>2</v>
      </c>
      <c r="L23" s="20"/>
      <c r="M23" s="3">
        <v>1993</v>
      </c>
      <c r="N23" s="1"/>
    </row>
    <row r="24" spans="1:14" s="1" customFormat="1" ht="12.95" customHeight="1">
      <c r="A24" s="27">
        <v>18</v>
      </c>
      <c r="B24" s="5" t="s">
        <v>103</v>
      </c>
      <c r="C24" s="47">
        <v>4.3479999999999999</v>
      </c>
      <c r="D24" s="63">
        <v>0.01</v>
      </c>
      <c r="E24" s="87">
        <v>5760.71</v>
      </c>
      <c r="F24" s="20">
        <v>7396</v>
      </c>
      <c r="G24" s="129">
        <v>1822</v>
      </c>
      <c r="H24" s="20">
        <v>5</v>
      </c>
      <c r="I24" s="20">
        <v>120</v>
      </c>
      <c r="J24" s="93"/>
      <c r="K24" s="20">
        <v>8</v>
      </c>
      <c r="L24" s="20"/>
      <c r="M24" s="3">
        <v>1976</v>
      </c>
    </row>
    <row r="25" spans="1:14" s="1" customFormat="1" ht="12.95" customHeight="1">
      <c r="A25" s="27">
        <v>19</v>
      </c>
      <c r="B25" s="8" t="s">
        <v>87</v>
      </c>
      <c r="C25" s="47">
        <v>4.5640000000000001</v>
      </c>
      <c r="D25" s="63">
        <v>0.01</v>
      </c>
      <c r="E25" s="87">
        <v>253.9</v>
      </c>
      <c r="F25" s="20">
        <v>357</v>
      </c>
      <c r="G25" s="129">
        <v>318.89999999999998</v>
      </c>
      <c r="H25" s="20">
        <v>2</v>
      </c>
      <c r="I25" s="20">
        <v>8</v>
      </c>
      <c r="J25" s="93"/>
      <c r="K25" s="20"/>
      <c r="L25" s="20"/>
      <c r="M25" s="3">
        <v>1965</v>
      </c>
    </row>
    <row r="26" spans="1:14" s="24" customFormat="1" ht="12.95" customHeight="1">
      <c r="A26" s="27">
        <v>20</v>
      </c>
      <c r="B26" s="8" t="s">
        <v>88</v>
      </c>
      <c r="C26" s="47">
        <v>4.6150000000000002</v>
      </c>
      <c r="D26" s="63">
        <v>0.01</v>
      </c>
      <c r="E26" s="87">
        <v>330.9</v>
      </c>
      <c r="F26" s="20">
        <v>356</v>
      </c>
      <c r="G26" s="129">
        <v>120.8</v>
      </c>
      <c r="H26" s="20">
        <v>2</v>
      </c>
      <c r="I26" s="20">
        <v>4</v>
      </c>
      <c r="J26" s="93"/>
      <c r="K26" s="20">
        <v>2</v>
      </c>
      <c r="L26" s="20"/>
      <c r="M26" s="3">
        <v>1968</v>
      </c>
      <c r="N26" s="1"/>
    </row>
    <row r="27" spans="1:14" s="1" customFormat="1" ht="12.95" customHeight="1">
      <c r="A27" s="27">
        <v>21</v>
      </c>
      <c r="B27" s="8" t="s">
        <v>89</v>
      </c>
      <c r="C27" s="47">
        <v>3.427</v>
      </c>
      <c r="D27" s="63">
        <v>0.01</v>
      </c>
      <c r="E27" s="87">
        <v>650.25</v>
      </c>
      <c r="F27" s="20">
        <v>667</v>
      </c>
      <c r="G27" s="129">
        <v>247.2</v>
      </c>
      <c r="H27" s="20">
        <v>2</v>
      </c>
      <c r="I27" s="20">
        <v>16</v>
      </c>
      <c r="J27" s="93"/>
      <c r="K27" s="20">
        <v>2</v>
      </c>
      <c r="L27" s="20"/>
      <c r="M27" s="3">
        <v>1966</v>
      </c>
    </row>
    <row r="28" spans="1:14" s="1" customFormat="1" ht="12.95" customHeight="1">
      <c r="A28" s="27">
        <v>22</v>
      </c>
      <c r="B28" s="8" t="s">
        <v>90</v>
      </c>
      <c r="C28" s="47">
        <v>4.32</v>
      </c>
      <c r="D28" s="63">
        <v>0.01</v>
      </c>
      <c r="E28" s="87">
        <v>364.5</v>
      </c>
      <c r="F28" s="20">
        <v>410</v>
      </c>
      <c r="G28" s="129">
        <v>157</v>
      </c>
      <c r="H28" s="20">
        <v>2</v>
      </c>
      <c r="I28" s="20">
        <v>7</v>
      </c>
      <c r="J28" s="93"/>
      <c r="K28" s="20">
        <v>1</v>
      </c>
      <c r="L28" s="20"/>
      <c r="M28" s="3">
        <v>1967</v>
      </c>
    </row>
    <row r="29" spans="1:14" s="1" customFormat="1" ht="12.95" customHeight="1">
      <c r="A29" s="27">
        <v>23</v>
      </c>
      <c r="B29" s="8" t="s">
        <v>91</v>
      </c>
      <c r="C29" s="47">
        <v>4.8250000000000002</v>
      </c>
      <c r="D29" s="63">
        <v>0.01</v>
      </c>
      <c r="E29" s="87">
        <v>749.15</v>
      </c>
      <c r="F29" s="20">
        <v>827</v>
      </c>
      <c r="G29" s="129">
        <v>179.8</v>
      </c>
      <c r="H29" s="20">
        <v>2</v>
      </c>
      <c r="I29" s="20">
        <v>12</v>
      </c>
      <c r="J29" s="93"/>
      <c r="K29" s="20">
        <v>3</v>
      </c>
      <c r="L29" s="20"/>
      <c r="M29" s="3">
        <v>1977</v>
      </c>
    </row>
    <row r="30" spans="1:14" s="1" customFormat="1" ht="12.95" customHeight="1">
      <c r="A30" s="27">
        <v>24</v>
      </c>
      <c r="B30" s="5" t="s">
        <v>104</v>
      </c>
      <c r="C30" s="47">
        <v>4.59</v>
      </c>
      <c r="D30" s="63">
        <v>0.01</v>
      </c>
      <c r="E30" s="87">
        <v>1855.29</v>
      </c>
      <c r="F30" s="20">
        <v>2583</v>
      </c>
      <c r="G30" s="129">
        <v>1326</v>
      </c>
      <c r="H30" s="20">
        <v>5</v>
      </c>
      <c r="I30" s="20">
        <v>60</v>
      </c>
      <c r="J30" s="93"/>
      <c r="K30" s="20">
        <v>2</v>
      </c>
      <c r="L30" s="20"/>
      <c r="M30" s="3">
        <v>1982</v>
      </c>
    </row>
    <row r="31" spans="1:14" s="1" customFormat="1" ht="12.95" customHeight="1">
      <c r="A31" s="27">
        <v>25</v>
      </c>
      <c r="B31" s="5" t="s">
        <v>105</v>
      </c>
      <c r="C31" s="47">
        <v>4.5819999999999999</v>
      </c>
      <c r="D31" s="63">
        <v>0.01</v>
      </c>
      <c r="E31" s="87">
        <v>1870.44</v>
      </c>
      <c r="F31" s="20">
        <v>2586</v>
      </c>
      <c r="G31" s="129">
        <v>773</v>
      </c>
      <c r="H31" s="20">
        <v>5</v>
      </c>
      <c r="I31" s="20">
        <v>59</v>
      </c>
      <c r="J31" s="93"/>
      <c r="K31" s="20">
        <v>2</v>
      </c>
      <c r="L31" s="20"/>
      <c r="M31" s="3">
        <v>1987</v>
      </c>
    </row>
    <row r="32" spans="1:14" s="1" customFormat="1" ht="12.95" customHeight="1">
      <c r="A32" s="27">
        <v>26</v>
      </c>
      <c r="B32" s="5" t="s">
        <v>106</v>
      </c>
      <c r="C32" s="47">
        <v>4.4089999999999998</v>
      </c>
      <c r="D32" s="63">
        <v>0.01</v>
      </c>
      <c r="E32" s="87">
        <v>4966.34</v>
      </c>
      <c r="F32" s="20">
        <v>5909</v>
      </c>
      <c r="G32" s="129">
        <v>2110.6</v>
      </c>
      <c r="H32" s="20">
        <v>5</v>
      </c>
      <c r="I32" s="20">
        <v>89</v>
      </c>
      <c r="J32" s="93"/>
      <c r="K32" s="20">
        <v>6</v>
      </c>
      <c r="L32" s="20"/>
      <c r="M32" s="3">
        <v>1992</v>
      </c>
    </row>
    <row r="33" spans="1:14" s="34" customFormat="1" ht="12.95" customHeight="1">
      <c r="A33" s="27">
        <v>27</v>
      </c>
      <c r="B33" s="5" t="s">
        <v>168</v>
      </c>
      <c r="C33" s="47">
        <v>0.57999999999999996</v>
      </c>
      <c r="D33" s="63">
        <v>0.01</v>
      </c>
      <c r="E33" s="88">
        <v>131.5</v>
      </c>
      <c r="F33" s="21">
        <v>134</v>
      </c>
      <c r="G33" s="131">
        <v>114.12</v>
      </c>
      <c r="H33" s="21">
        <v>1</v>
      </c>
      <c r="I33" s="20">
        <v>3</v>
      </c>
      <c r="J33" s="93"/>
      <c r="K33" s="21"/>
      <c r="L33" s="21"/>
      <c r="M33" s="3">
        <v>1917</v>
      </c>
      <c r="N33" s="1"/>
    </row>
    <row r="34" spans="1:14" s="34" customFormat="1" ht="12.95" customHeight="1">
      <c r="A34" s="27">
        <v>28</v>
      </c>
      <c r="B34" s="8" t="s">
        <v>109</v>
      </c>
      <c r="C34" s="47">
        <v>3.5</v>
      </c>
      <c r="D34" s="63">
        <v>0.01</v>
      </c>
      <c r="E34" s="92">
        <f>3801.06+241.6</f>
        <v>4042.66</v>
      </c>
      <c r="F34" s="20">
        <v>5052</v>
      </c>
      <c r="G34" s="129">
        <v>618.1</v>
      </c>
      <c r="H34" s="20">
        <v>9</v>
      </c>
      <c r="I34" s="20">
        <v>72</v>
      </c>
      <c r="J34" s="96">
        <v>1</v>
      </c>
      <c r="K34" s="20">
        <v>2</v>
      </c>
      <c r="L34" s="20">
        <v>2</v>
      </c>
      <c r="M34" s="3">
        <v>1979</v>
      </c>
    </row>
    <row r="35" spans="1:14" s="24" customFormat="1" ht="12.95" customHeight="1">
      <c r="A35" s="27">
        <v>29</v>
      </c>
      <c r="B35" s="5" t="s">
        <v>100</v>
      </c>
      <c r="C35" s="47">
        <v>4.4580000000000002</v>
      </c>
      <c r="D35" s="63">
        <v>0.01</v>
      </c>
      <c r="E35" s="87">
        <v>5782.87</v>
      </c>
      <c r="F35" s="20">
        <v>6294</v>
      </c>
      <c r="G35" s="129">
        <v>2151.66</v>
      </c>
      <c r="H35" s="20">
        <v>5</v>
      </c>
      <c r="I35" s="20">
        <v>119</v>
      </c>
      <c r="J35" s="93"/>
      <c r="K35" s="20">
        <v>8</v>
      </c>
      <c r="L35" s="20"/>
      <c r="M35" s="3">
        <v>1969</v>
      </c>
      <c r="N35" s="1"/>
    </row>
    <row r="36" spans="1:14" s="1" customFormat="1" ht="12.95" customHeight="1">
      <c r="A36" s="27">
        <v>30</v>
      </c>
      <c r="B36" s="5" t="s">
        <v>116</v>
      </c>
      <c r="C36" s="47">
        <v>0.57999999999999996</v>
      </c>
      <c r="D36" s="63">
        <v>0.01</v>
      </c>
      <c r="E36" s="88">
        <v>264.39999999999998</v>
      </c>
      <c r="F36" s="21">
        <v>289</v>
      </c>
      <c r="G36" s="131">
        <v>525</v>
      </c>
      <c r="H36" s="21">
        <v>1</v>
      </c>
      <c r="I36" s="20">
        <v>4</v>
      </c>
      <c r="J36" s="93"/>
      <c r="K36" s="21"/>
      <c r="L36" s="21"/>
      <c r="M36" s="3">
        <v>1959</v>
      </c>
    </row>
    <row r="37" spans="1:14" s="1" customFormat="1" ht="12.95" customHeight="1">
      <c r="A37" s="27">
        <v>31</v>
      </c>
      <c r="B37" s="5" t="s">
        <v>122</v>
      </c>
      <c r="C37" s="47">
        <v>1.726</v>
      </c>
      <c r="D37" s="63">
        <v>0.01</v>
      </c>
      <c r="E37" s="87">
        <v>471.4</v>
      </c>
      <c r="F37" s="21">
        <v>514</v>
      </c>
      <c r="G37" s="129">
        <v>873.36</v>
      </c>
      <c r="H37" s="21">
        <v>2</v>
      </c>
      <c r="I37" s="21">
        <v>7</v>
      </c>
      <c r="J37" s="93"/>
      <c r="K37" s="21">
        <v>1</v>
      </c>
      <c r="L37" s="21"/>
      <c r="M37" s="3">
        <v>1970</v>
      </c>
      <c r="N37" s="34"/>
    </row>
    <row r="38" spans="1:14" s="1" customFormat="1" ht="12.95" customHeight="1">
      <c r="A38" s="27">
        <v>32</v>
      </c>
      <c r="B38" s="4" t="s">
        <v>139</v>
      </c>
      <c r="C38" s="48">
        <v>4.3339999999999996</v>
      </c>
      <c r="D38" s="63">
        <v>0.01</v>
      </c>
      <c r="E38" s="88">
        <v>2155.54</v>
      </c>
      <c r="F38" s="21">
        <v>2411</v>
      </c>
      <c r="G38" s="129">
        <v>880</v>
      </c>
      <c r="H38" s="20">
        <v>5</v>
      </c>
      <c r="I38" s="21">
        <v>33</v>
      </c>
      <c r="J38" s="93"/>
      <c r="K38" s="21">
        <v>1</v>
      </c>
      <c r="L38" s="21"/>
      <c r="M38" s="2">
        <v>1982</v>
      </c>
    </row>
    <row r="39" spans="1:14" s="1" customFormat="1" ht="12.95" customHeight="1">
      <c r="A39" s="27">
        <v>33</v>
      </c>
      <c r="B39" s="4" t="s">
        <v>140</v>
      </c>
      <c r="C39" s="48">
        <v>4.4180000000000001</v>
      </c>
      <c r="D39" s="63">
        <v>0.01</v>
      </c>
      <c r="E39" s="88">
        <v>3401.46</v>
      </c>
      <c r="F39" s="21">
        <v>4338</v>
      </c>
      <c r="G39" s="129">
        <v>1753</v>
      </c>
      <c r="H39" s="21">
        <v>5</v>
      </c>
      <c r="I39" s="21">
        <v>70</v>
      </c>
      <c r="J39" s="93"/>
      <c r="K39" s="21">
        <v>4</v>
      </c>
      <c r="L39" s="21"/>
      <c r="M39" s="2">
        <v>1974</v>
      </c>
    </row>
    <row r="40" spans="1:14" s="1" customFormat="1" ht="12.95" customHeight="1">
      <c r="A40" s="27">
        <v>34</v>
      </c>
      <c r="B40" s="4" t="s">
        <v>141</v>
      </c>
      <c r="C40" s="48">
        <v>4.5</v>
      </c>
      <c r="D40" s="63">
        <v>0.01</v>
      </c>
      <c r="E40" s="88">
        <v>2731.79</v>
      </c>
      <c r="F40" s="21">
        <v>3583</v>
      </c>
      <c r="G40" s="129">
        <v>1700</v>
      </c>
      <c r="H40" s="21">
        <v>5</v>
      </c>
      <c r="I40" s="21">
        <v>60</v>
      </c>
      <c r="J40" s="93"/>
      <c r="K40" s="21">
        <v>4</v>
      </c>
      <c r="L40" s="21"/>
      <c r="M40" s="2">
        <v>1971</v>
      </c>
      <c r="N40" s="24"/>
    </row>
    <row r="41" spans="1:14" s="1" customFormat="1" ht="12.95" customHeight="1">
      <c r="A41" s="27">
        <v>35</v>
      </c>
      <c r="B41" s="4" t="s">
        <v>142</v>
      </c>
      <c r="C41" s="48">
        <v>4.1639999999999997</v>
      </c>
      <c r="D41" s="63">
        <v>0.01</v>
      </c>
      <c r="E41" s="87">
        <v>3407.93</v>
      </c>
      <c r="F41" s="20">
        <v>3414</v>
      </c>
      <c r="G41" s="129">
        <v>1160.9000000000001</v>
      </c>
      <c r="H41" s="20">
        <v>5</v>
      </c>
      <c r="I41" s="20">
        <v>102</v>
      </c>
      <c r="J41" s="93"/>
      <c r="K41" s="20">
        <v>2</v>
      </c>
      <c r="L41" s="20"/>
      <c r="M41" s="3">
        <v>1970</v>
      </c>
    </row>
    <row r="42" spans="1:14" s="1" customFormat="1" ht="12.95" customHeight="1">
      <c r="A42" s="27">
        <v>36</v>
      </c>
      <c r="B42" s="8" t="s">
        <v>43</v>
      </c>
      <c r="C42" s="47">
        <v>4.5199999999999996</v>
      </c>
      <c r="D42" s="63">
        <v>0.01</v>
      </c>
      <c r="E42" s="87">
        <v>1289.8800000000001</v>
      </c>
      <c r="F42" s="20">
        <v>1844</v>
      </c>
      <c r="G42" s="129">
        <v>703.7</v>
      </c>
      <c r="H42" s="20">
        <v>3</v>
      </c>
      <c r="I42" s="20">
        <v>18</v>
      </c>
      <c r="J42" s="93"/>
      <c r="K42" s="20">
        <v>2</v>
      </c>
      <c r="L42" s="20"/>
      <c r="M42" s="3">
        <v>1957</v>
      </c>
    </row>
    <row r="43" spans="1:14" s="1" customFormat="1" ht="12.95" customHeight="1">
      <c r="A43" s="27">
        <v>37</v>
      </c>
      <c r="B43" s="8" t="s">
        <v>36</v>
      </c>
      <c r="C43" s="47">
        <v>4.5460000000000003</v>
      </c>
      <c r="D43" s="63">
        <v>0.01</v>
      </c>
      <c r="E43" s="92">
        <f>561.87+64.3</f>
        <v>626.16999999999996</v>
      </c>
      <c r="F43" s="20">
        <v>980</v>
      </c>
      <c r="G43" s="129">
        <v>285.33</v>
      </c>
      <c r="H43" s="20">
        <v>2</v>
      </c>
      <c r="I43" s="20">
        <v>11</v>
      </c>
      <c r="J43" s="96">
        <v>1</v>
      </c>
      <c r="K43" s="20">
        <v>2</v>
      </c>
      <c r="L43" s="20"/>
      <c r="M43" s="3">
        <v>1958</v>
      </c>
    </row>
    <row r="44" spans="1:14" s="1" customFormat="1" ht="12.95" customHeight="1">
      <c r="A44" s="27">
        <v>38</v>
      </c>
      <c r="B44" s="9" t="s">
        <v>37</v>
      </c>
      <c r="C44" s="47">
        <v>4.2549999999999999</v>
      </c>
      <c r="D44" s="63">
        <v>0.01</v>
      </c>
      <c r="E44" s="89">
        <v>608.87</v>
      </c>
      <c r="F44" s="3">
        <v>891</v>
      </c>
      <c r="G44" s="129">
        <v>374.52</v>
      </c>
      <c r="H44" s="3">
        <v>2</v>
      </c>
      <c r="I44" s="3">
        <v>12</v>
      </c>
      <c r="J44" s="93"/>
      <c r="K44" s="3">
        <v>2</v>
      </c>
      <c r="L44" s="3"/>
      <c r="M44" s="3">
        <v>1953</v>
      </c>
    </row>
    <row r="45" spans="1:14" s="1" customFormat="1" ht="12.95" customHeight="1">
      <c r="A45" s="27">
        <v>39</v>
      </c>
      <c r="B45" s="5" t="s">
        <v>64</v>
      </c>
      <c r="C45" s="47">
        <v>0.57999999999999996</v>
      </c>
      <c r="D45" s="63">
        <v>0.01</v>
      </c>
      <c r="E45" s="88">
        <v>207.9</v>
      </c>
      <c r="F45" s="21">
        <v>197</v>
      </c>
      <c r="G45" s="131">
        <v>363.9</v>
      </c>
      <c r="H45" s="21">
        <v>1</v>
      </c>
      <c r="I45" s="20">
        <v>4</v>
      </c>
      <c r="J45" s="93"/>
      <c r="K45" s="21"/>
      <c r="L45" s="21"/>
      <c r="M45" s="3">
        <v>1947</v>
      </c>
    </row>
    <row r="46" spans="1:14" s="1" customFormat="1" ht="12.95" customHeight="1">
      <c r="A46" s="27">
        <v>40</v>
      </c>
      <c r="B46" s="8" t="s">
        <v>49</v>
      </c>
      <c r="C46" s="47">
        <v>3.61</v>
      </c>
      <c r="D46" s="63">
        <v>0.01</v>
      </c>
      <c r="E46" s="87">
        <v>240.2</v>
      </c>
      <c r="F46" s="20">
        <v>265</v>
      </c>
      <c r="G46" s="129">
        <v>196.7</v>
      </c>
      <c r="H46" s="20">
        <v>2</v>
      </c>
      <c r="I46" s="20">
        <v>8</v>
      </c>
      <c r="J46" s="93"/>
      <c r="K46" s="20">
        <v>1</v>
      </c>
      <c r="L46" s="20"/>
      <c r="M46" s="3">
        <v>1960</v>
      </c>
    </row>
    <row r="47" spans="1:14" s="1" customFormat="1" ht="12.95" customHeight="1">
      <c r="A47" s="27">
        <v>41</v>
      </c>
      <c r="B47" s="5" t="s">
        <v>47</v>
      </c>
      <c r="C47" s="47">
        <v>4.4960000000000004</v>
      </c>
      <c r="D47" s="63">
        <v>0.01</v>
      </c>
      <c r="E47" s="87">
        <v>2711.25</v>
      </c>
      <c r="F47" s="20">
        <v>3529</v>
      </c>
      <c r="G47" s="129">
        <v>1543.22</v>
      </c>
      <c r="H47" s="20">
        <v>5</v>
      </c>
      <c r="I47" s="20">
        <v>60</v>
      </c>
      <c r="J47" s="93"/>
      <c r="K47" s="20">
        <v>4</v>
      </c>
      <c r="L47" s="20"/>
      <c r="M47" s="3">
        <v>1970</v>
      </c>
    </row>
    <row r="48" spans="1:14" s="1" customFormat="1" ht="12.95" customHeight="1">
      <c r="A48" s="27">
        <v>42</v>
      </c>
      <c r="B48" s="8" t="s">
        <v>38</v>
      </c>
      <c r="C48" s="47">
        <v>3.3879999999999999</v>
      </c>
      <c r="D48" s="63">
        <v>0.01</v>
      </c>
      <c r="E48" s="87">
        <v>263.05</v>
      </c>
      <c r="F48" s="20">
        <v>330</v>
      </c>
      <c r="G48" s="129">
        <v>379.23</v>
      </c>
      <c r="H48" s="20">
        <v>2</v>
      </c>
      <c r="I48" s="20">
        <v>7</v>
      </c>
      <c r="J48" s="93"/>
      <c r="K48" s="20">
        <v>1</v>
      </c>
      <c r="L48" s="20"/>
      <c r="M48" s="3">
        <v>1954</v>
      </c>
    </row>
    <row r="49" spans="1:13" s="1" customFormat="1" ht="12.95" customHeight="1">
      <c r="A49" s="27">
        <v>43</v>
      </c>
      <c r="B49" s="8" t="s">
        <v>50</v>
      </c>
      <c r="C49" s="47">
        <v>4.2240000000000002</v>
      </c>
      <c r="D49" s="63">
        <v>0.01</v>
      </c>
      <c r="E49" s="87">
        <v>1117.9000000000001</v>
      </c>
      <c r="F49" s="20">
        <v>1366</v>
      </c>
      <c r="G49" s="129">
        <v>707</v>
      </c>
      <c r="H49" s="20">
        <v>3</v>
      </c>
      <c r="I49" s="20">
        <v>24</v>
      </c>
      <c r="J49" s="93"/>
      <c r="K49" s="20">
        <v>2</v>
      </c>
      <c r="L49" s="20"/>
      <c r="M49" s="3">
        <v>1964</v>
      </c>
    </row>
    <row r="50" spans="1:13" s="1" customFormat="1" ht="12.95" customHeight="1">
      <c r="A50" s="27">
        <v>44</v>
      </c>
      <c r="B50" s="5" t="s">
        <v>48</v>
      </c>
      <c r="C50" s="47">
        <v>4.4960000000000004</v>
      </c>
      <c r="D50" s="63">
        <v>0.01</v>
      </c>
      <c r="E50" s="92">
        <f>3224.22+71.9</f>
        <v>3296.12</v>
      </c>
      <c r="F50" s="20">
        <v>4069</v>
      </c>
      <c r="G50" s="129">
        <v>2115.4</v>
      </c>
      <c r="H50" s="20">
        <v>5</v>
      </c>
      <c r="I50" s="20">
        <v>80</v>
      </c>
      <c r="J50" s="96">
        <v>1</v>
      </c>
      <c r="K50" s="20">
        <v>4</v>
      </c>
      <c r="L50" s="20"/>
      <c r="M50" s="3">
        <v>1964</v>
      </c>
    </row>
    <row r="51" spans="1:13" s="1" customFormat="1" ht="12.95" customHeight="1">
      <c r="A51" s="27">
        <v>45</v>
      </c>
      <c r="B51" s="8" t="s">
        <v>123</v>
      </c>
      <c r="C51" s="47">
        <v>3.028</v>
      </c>
      <c r="D51" s="63">
        <v>0.01</v>
      </c>
      <c r="E51" s="87">
        <v>503.43</v>
      </c>
      <c r="F51" s="20">
        <v>590</v>
      </c>
      <c r="G51" s="129">
        <v>369.86</v>
      </c>
      <c r="H51" s="20">
        <v>2</v>
      </c>
      <c r="I51" s="20">
        <v>8</v>
      </c>
      <c r="J51" s="93"/>
      <c r="K51" s="20">
        <v>2</v>
      </c>
      <c r="L51" s="20"/>
      <c r="M51" s="3">
        <v>1960</v>
      </c>
    </row>
    <row r="52" spans="1:13" s="1" customFormat="1" ht="12.95" customHeight="1">
      <c r="A52" s="27">
        <v>46</v>
      </c>
      <c r="B52" s="8" t="s">
        <v>124</v>
      </c>
      <c r="C52" s="47">
        <v>4.5880000000000001</v>
      </c>
      <c r="D52" s="63">
        <v>0.01</v>
      </c>
      <c r="E52" s="87">
        <v>369.5</v>
      </c>
      <c r="F52" s="20">
        <v>447</v>
      </c>
      <c r="G52" s="129">
        <v>310.62</v>
      </c>
      <c r="H52" s="20">
        <v>2</v>
      </c>
      <c r="I52" s="20">
        <v>8</v>
      </c>
      <c r="J52" s="93"/>
      <c r="K52" s="20">
        <v>1</v>
      </c>
      <c r="L52" s="20"/>
      <c r="M52" s="3">
        <v>1959</v>
      </c>
    </row>
    <row r="53" spans="1:13" s="1" customFormat="1" ht="12.95" customHeight="1">
      <c r="A53" s="27">
        <v>47</v>
      </c>
      <c r="B53" s="8" t="s">
        <v>125</v>
      </c>
      <c r="C53" s="47">
        <v>4.2519999999999998</v>
      </c>
      <c r="D53" s="63">
        <v>0.01</v>
      </c>
      <c r="E53" s="87">
        <v>411.59</v>
      </c>
      <c r="F53" s="20">
        <v>445</v>
      </c>
      <c r="G53" s="129">
        <v>365.58</v>
      </c>
      <c r="H53" s="20">
        <v>2</v>
      </c>
      <c r="I53" s="20">
        <v>8</v>
      </c>
      <c r="J53" s="93"/>
      <c r="K53" s="20">
        <v>1</v>
      </c>
      <c r="L53" s="20"/>
      <c r="M53" s="3">
        <v>1960</v>
      </c>
    </row>
    <row r="54" spans="1:13" s="1" customFormat="1" ht="12.95" customHeight="1">
      <c r="A54" s="27">
        <v>48</v>
      </c>
      <c r="B54" s="8" t="s">
        <v>126</v>
      </c>
      <c r="C54" s="47">
        <v>4.6379999999999999</v>
      </c>
      <c r="D54" s="63">
        <v>0.01</v>
      </c>
      <c r="E54" s="87">
        <v>382.88</v>
      </c>
      <c r="F54" s="20">
        <v>425</v>
      </c>
      <c r="G54" s="129">
        <v>159.43</v>
      </c>
      <c r="H54" s="20">
        <v>2</v>
      </c>
      <c r="I54" s="20">
        <v>12</v>
      </c>
      <c r="J54" s="93"/>
      <c r="K54" s="20">
        <v>2</v>
      </c>
      <c r="L54" s="20"/>
      <c r="M54" s="3">
        <v>1957</v>
      </c>
    </row>
    <row r="55" spans="1:13" s="1" customFormat="1" ht="12.95" customHeight="1">
      <c r="A55" s="27">
        <v>49</v>
      </c>
      <c r="B55" s="8" t="s">
        <v>143</v>
      </c>
      <c r="C55" s="47">
        <v>2.7290000000000001</v>
      </c>
      <c r="D55" s="63">
        <v>0.01</v>
      </c>
      <c r="E55" s="89">
        <v>600.6</v>
      </c>
      <c r="F55" s="3">
        <v>690</v>
      </c>
      <c r="G55" s="129" t="s">
        <v>235</v>
      </c>
      <c r="H55" s="3">
        <v>2</v>
      </c>
      <c r="I55" s="3">
        <v>8</v>
      </c>
      <c r="J55" s="93"/>
      <c r="K55" s="3">
        <v>2</v>
      </c>
      <c r="L55" s="3"/>
      <c r="M55" s="3">
        <v>1959</v>
      </c>
    </row>
    <row r="56" spans="1:13" s="1" customFormat="1" ht="12.95" customHeight="1">
      <c r="A56" s="27">
        <v>50</v>
      </c>
      <c r="B56" s="8" t="s">
        <v>144</v>
      </c>
      <c r="C56" s="47">
        <v>3</v>
      </c>
      <c r="D56" s="63">
        <v>0.01</v>
      </c>
      <c r="E56" s="89">
        <v>369.75</v>
      </c>
      <c r="F56" s="3">
        <v>392</v>
      </c>
      <c r="G56" s="129">
        <v>302.7</v>
      </c>
      <c r="H56" s="3">
        <v>2</v>
      </c>
      <c r="I56" s="3">
        <v>8</v>
      </c>
      <c r="J56" s="93"/>
      <c r="K56" s="3">
        <v>1</v>
      </c>
      <c r="L56" s="3"/>
      <c r="M56" s="3">
        <v>1963</v>
      </c>
    </row>
    <row r="57" spans="1:13" s="1" customFormat="1" ht="12.95" customHeight="1">
      <c r="A57" s="27">
        <v>51</v>
      </c>
      <c r="B57" s="8" t="s">
        <v>145</v>
      </c>
      <c r="C57" s="47">
        <v>3.04</v>
      </c>
      <c r="D57" s="63">
        <v>0.01</v>
      </c>
      <c r="E57" s="87">
        <v>4391.76</v>
      </c>
      <c r="F57" s="20">
        <v>5728</v>
      </c>
      <c r="G57" s="129">
        <v>2021.73</v>
      </c>
      <c r="H57" s="20">
        <v>5</v>
      </c>
      <c r="I57" s="20">
        <v>90</v>
      </c>
      <c r="J57" s="93"/>
      <c r="K57" s="20">
        <v>6</v>
      </c>
      <c r="L57" s="20"/>
      <c r="M57" s="3">
        <v>1978</v>
      </c>
    </row>
    <row r="58" spans="1:13" s="1" customFormat="1" ht="12.95" customHeight="1">
      <c r="A58" s="27">
        <v>52</v>
      </c>
      <c r="B58" s="8" t="s">
        <v>127</v>
      </c>
      <c r="C58" s="47">
        <v>3.8580000000000001</v>
      </c>
      <c r="D58" s="63">
        <v>0.01</v>
      </c>
      <c r="E58" s="87">
        <v>169.7</v>
      </c>
      <c r="F58" s="20">
        <v>263</v>
      </c>
      <c r="G58" s="129" t="s">
        <v>235</v>
      </c>
      <c r="H58" s="20">
        <v>2</v>
      </c>
      <c r="I58" s="20">
        <v>4</v>
      </c>
      <c r="J58" s="93"/>
      <c r="K58" s="20"/>
      <c r="L58" s="20"/>
      <c r="M58" s="3">
        <v>1917</v>
      </c>
    </row>
    <row r="59" spans="1:13" s="1" customFormat="1" ht="12.95" customHeight="1">
      <c r="A59" s="27">
        <v>53</v>
      </c>
      <c r="B59" s="5" t="s">
        <v>117</v>
      </c>
      <c r="C59" s="47">
        <v>0.88400000000000001</v>
      </c>
      <c r="D59" s="63">
        <v>0.01</v>
      </c>
      <c r="E59" s="88">
        <v>201</v>
      </c>
      <c r="F59" s="21">
        <v>241</v>
      </c>
      <c r="G59" s="132">
        <v>348.74</v>
      </c>
      <c r="H59" s="21">
        <v>1</v>
      </c>
      <c r="I59" s="20">
        <v>5</v>
      </c>
      <c r="J59" s="93"/>
      <c r="K59" s="21"/>
      <c r="L59" s="21"/>
      <c r="M59" s="3">
        <v>1917</v>
      </c>
    </row>
    <row r="60" spans="1:13" s="1" customFormat="1" ht="12.95" customHeight="1">
      <c r="A60" s="27">
        <v>54</v>
      </c>
      <c r="B60" s="8" t="s">
        <v>146</v>
      </c>
      <c r="C60" s="47">
        <v>4.4279999999999999</v>
      </c>
      <c r="D60" s="63">
        <v>0.01</v>
      </c>
      <c r="E60" s="87">
        <v>5183.59</v>
      </c>
      <c r="F60" s="20">
        <v>6623</v>
      </c>
      <c r="G60" s="129">
        <v>2917.5</v>
      </c>
      <c r="H60" s="20">
        <v>5</v>
      </c>
      <c r="I60" s="20">
        <v>120</v>
      </c>
      <c r="J60" s="93"/>
      <c r="K60" s="20">
        <v>6</v>
      </c>
      <c r="L60" s="20"/>
      <c r="M60" s="3">
        <v>1967</v>
      </c>
    </row>
    <row r="61" spans="1:13" s="1" customFormat="1" ht="12.95" customHeight="1">
      <c r="A61" s="27">
        <v>55</v>
      </c>
      <c r="B61" s="5" t="s">
        <v>98</v>
      </c>
      <c r="C61" s="47">
        <v>2.5270000000000001</v>
      </c>
      <c r="D61" s="63">
        <v>0.01</v>
      </c>
      <c r="E61" s="87">
        <v>1854.47</v>
      </c>
      <c r="F61" s="20">
        <v>2459</v>
      </c>
      <c r="G61" s="129">
        <v>1910.5</v>
      </c>
      <c r="H61" s="20">
        <v>5</v>
      </c>
      <c r="I61" s="20">
        <v>35</v>
      </c>
      <c r="J61" s="93"/>
      <c r="K61" s="20">
        <v>3</v>
      </c>
      <c r="L61" s="20"/>
      <c r="M61" s="3">
        <v>1986</v>
      </c>
    </row>
    <row r="62" spans="1:13" s="1" customFormat="1" ht="12.95" customHeight="1">
      <c r="A62" s="27">
        <v>56</v>
      </c>
      <c r="B62" s="5" t="s">
        <v>99</v>
      </c>
      <c r="C62" s="47">
        <v>4.2469999999999999</v>
      </c>
      <c r="D62" s="63">
        <v>0.01</v>
      </c>
      <c r="E62" s="87">
        <v>1212.26</v>
      </c>
      <c r="F62" s="20">
        <v>1553</v>
      </c>
      <c r="G62" s="129">
        <v>188.8</v>
      </c>
      <c r="H62" s="20">
        <v>5</v>
      </c>
      <c r="I62" s="20">
        <v>20</v>
      </c>
      <c r="J62" s="93"/>
      <c r="K62" s="20">
        <v>1</v>
      </c>
      <c r="L62" s="20"/>
      <c r="M62" s="3">
        <v>1987</v>
      </c>
    </row>
    <row r="63" spans="1:13" s="1" customFormat="1" ht="12.95" customHeight="1">
      <c r="A63" s="27">
        <v>57</v>
      </c>
      <c r="B63" s="8" t="s">
        <v>112</v>
      </c>
      <c r="C63" s="47">
        <v>4.0279999999999996</v>
      </c>
      <c r="D63" s="63">
        <v>0.01</v>
      </c>
      <c r="E63" s="87">
        <v>171.7</v>
      </c>
      <c r="F63" s="20">
        <v>182</v>
      </c>
      <c r="G63" s="129">
        <v>165.07</v>
      </c>
      <c r="H63" s="20">
        <v>2</v>
      </c>
      <c r="I63" s="20">
        <v>5</v>
      </c>
      <c r="J63" s="93"/>
      <c r="K63" s="20"/>
      <c r="L63" s="20"/>
      <c r="M63" s="3">
        <v>1917</v>
      </c>
    </row>
    <row r="64" spans="1:13" s="1" customFormat="1" ht="12.95" customHeight="1">
      <c r="A64" s="27">
        <v>58</v>
      </c>
      <c r="B64" s="5" t="s">
        <v>113</v>
      </c>
      <c r="C64" s="47">
        <v>0.57999999999999996</v>
      </c>
      <c r="D64" s="63">
        <v>0.01</v>
      </c>
      <c r="E64" s="88">
        <v>116</v>
      </c>
      <c r="F64" s="21">
        <v>93</v>
      </c>
      <c r="G64" s="131">
        <v>120.01</v>
      </c>
      <c r="H64" s="21">
        <v>1</v>
      </c>
      <c r="I64" s="20">
        <v>3</v>
      </c>
      <c r="J64" s="93"/>
      <c r="K64" s="21"/>
      <c r="L64" s="21"/>
      <c r="M64" s="3">
        <v>1917</v>
      </c>
    </row>
    <row r="65" spans="1:13" s="1" customFormat="1" ht="12.95" customHeight="1">
      <c r="A65" s="27">
        <v>59</v>
      </c>
      <c r="B65" s="8" t="s">
        <v>92</v>
      </c>
      <c r="C65" s="47">
        <v>1.5720000000000001</v>
      </c>
      <c r="D65" s="63">
        <v>0.01</v>
      </c>
      <c r="E65" s="87">
        <v>272.68</v>
      </c>
      <c r="F65" s="20">
        <v>276</v>
      </c>
      <c r="G65" s="129" t="s">
        <v>235</v>
      </c>
      <c r="H65" s="20">
        <v>2</v>
      </c>
      <c r="I65" s="20">
        <v>6</v>
      </c>
      <c r="J65" s="93"/>
      <c r="K65" s="20"/>
      <c r="L65" s="20"/>
      <c r="M65" s="3">
        <v>1917</v>
      </c>
    </row>
    <row r="66" spans="1:13" s="1" customFormat="1" ht="12.95" customHeight="1">
      <c r="A66" s="27">
        <v>60</v>
      </c>
      <c r="B66" s="5" t="s">
        <v>114</v>
      </c>
      <c r="C66" s="47">
        <v>0.58599999999999997</v>
      </c>
      <c r="D66" s="63">
        <v>0.01</v>
      </c>
      <c r="E66" s="88">
        <v>180.8</v>
      </c>
      <c r="F66" s="21">
        <v>181</v>
      </c>
      <c r="G66" s="131">
        <v>196</v>
      </c>
      <c r="H66" s="21">
        <v>1</v>
      </c>
      <c r="I66" s="20">
        <v>6</v>
      </c>
      <c r="J66" s="93"/>
      <c r="K66" s="21"/>
      <c r="L66" s="21"/>
      <c r="M66" s="3">
        <v>1917</v>
      </c>
    </row>
    <row r="67" spans="1:13" s="1" customFormat="1" ht="12.95" customHeight="1">
      <c r="A67" s="27">
        <v>61</v>
      </c>
      <c r="B67" s="5" t="s">
        <v>65</v>
      </c>
      <c r="C67" s="47">
        <v>0.57999999999999996</v>
      </c>
      <c r="D67" s="63">
        <v>0.01</v>
      </c>
      <c r="E67" s="88">
        <v>87.9</v>
      </c>
      <c r="F67" s="21">
        <v>88</v>
      </c>
      <c r="G67" s="131">
        <v>140.51</v>
      </c>
      <c r="H67" s="21">
        <v>1</v>
      </c>
      <c r="I67" s="20">
        <v>3</v>
      </c>
      <c r="J67" s="93"/>
      <c r="K67" s="21"/>
      <c r="L67" s="21"/>
      <c r="M67" s="3">
        <v>1917</v>
      </c>
    </row>
    <row r="68" spans="1:13" s="1" customFormat="1" ht="12.95" customHeight="1">
      <c r="A68" s="27">
        <v>62</v>
      </c>
      <c r="B68" s="4" t="s">
        <v>9</v>
      </c>
      <c r="C68" s="48">
        <v>4.51</v>
      </c>
      <c r="D68" s="63">
        <v>0.01</v>
      </c>
      <c r="E68" s="88">
        <v>1893.27</v>
      </c>
      <c r="F68" s="21">
        <v>2579</v>
      </c>
      <c r="G68" s="129">
        <v>589</v>
      </c>
      <c r="H68" s="21">
        <v>5</v>
      </c>
      <c r="I68" s="21">
        <v>60</v>
      </c>
      <c r="J68" s="94"/>
      <c r="K68" s="21">
        <v>2</v>
      </c>
      <c r="L68" s="21"/>
      <c r="M68" s="2">
        <v>1982</v>
      </c>
    </row>
    <row r="69" spans="1:13" s="1" customFormat="1" ht="12.95" customHeight="1">
      <c r="A69" s="27">
        <v>63</v>
      </c>
      <c r="B69" s="4" t="s">
        <v>24</v>
      </c>
      <c r="C69" s="48">
        <v>4.6399999999999997</v>
      </c>
      <c r="D69" s="63">
        <v>0.01</v>
      </c>
      <c r="E69" s="88">
        <v>2884.75</v>
      </c>
      <c r="F69" s="21">
        <v>4503</v>
      </c>
      <c r="G69" s="129">
        <v>2018.8</v>
      </c>
      <c r="H69" s="20">
        <v>5</v>
      </c>
      <c r="I69" s="21">
        <v>89</v>
      </c>
      <c r="J69" s="93"/>
      <c r="K69" s="21">
        <v>1</v>
      </c>
      <c r="L69" s="21"/>
      <c r="M69" s="2">
        <v>1989</v>
      </c>
    </row>
    <row r="70" spans="1:13" s="1" customFormat="1" ht="12.95" customHeight="1">
      <c r="A70" s="27">
        <v>64</v>
      </c>
      <c r="B70" s="4" t="s">
        <v>25</v>
      </c>
      <c r="C70" s="48">
        <v>4.5919999999999996</v>
      </c>
      <c r="D70" s="63">
        <v>0.01</v>
      </c>
      <c r="E70" s="88">
        <v>2953.76</v>
      </c>
      <c r="F70" s="21">
        <v>4303</v>
      </c>
      <c r="G70" s="129">
        <v>1959</v>
      </c>
      <c r="H70" s="21">
        <v>5</v>
      </c>
      <c r="I70" s="21">
        <v>59</v>
      </c>
      <c r="J70" s="93"/>
      <c r="K70" s="21">
        <v>4</v>
      </c>
      <c r="L70" s="21"/>
      <c r="M70" s="2">
        <v>1988</v>
      </c>
    </row>
    <row r="71" spans="1:13" s="1" customFormat="1" ht="12.95" customHeight="1">
      <c r="A71" s="27">
        <v>65</v>
      </c>
      <c r="B71" s="4" t="s">
        <v>21</v>
      </c>
      <c r="C71" s="48">
        <v>4.6139999999999999</v>
      </c>
      <c r="D71" s="63">
        <v>0.01</v>
      </c>
      <c r="E71" s="88">
        <v>359.9</v>
      </c>
      <c r="F71" s="21">
        <v>400</v>
      </c>
      <c r="G71" s="129">
        <v>194</v>
      </c>
      <c r="H71" s="21">
        <v>2</v>
      </c>
      <c r="I71" s="21">
        <v>8</v>
      </c>
      <c r="J71" s="93"/>
      <c r="K71" s="21">
        <v>2</v>
      </c>
      <c r="L71" s="21"/>
      <c r="M71" s="2">
        <v>1964</v>
      </c>
    </row>
    <row r="72" spans="1:13" s="1" customFormat="1" ht="12.95" customHeight="1">
      <c r="A72" s="27">
        <v>66</v>
      </c>
      <c r="B72" s="4" t="s">
        <v>20</v>
      </c>
      <c r="C72" s="48">
        <v>4.37</v>
      </c>
      <c r="D72" s="63">
        <v>0.01</v>
      </c>
      <c r="E72" s="88">
        <v>369.8</v>
      </c>
      <c r="F72" s="21">
        <v>410</v>
      </c>
      <c r="G72" s="129">
        <v>147</v>
      </c>
      <c r="H72" s="21">
        <v>2</v>
      </c>
      <c r="I72" s="21">
        <v>8</v>
      </c>
      <c r="J72" s="93"/>
      <c r="K72" s="21">
        <v>2</v>
      </c>
      <c r="L72" s="21"/>
      <c r="M72" s="2">
        <v>1962</v>
      </c>
    </row>
    <row r="73" spans="1:13" s="1" customFormat="1" ht="12.95" customHeight="1">
      <c r="A73" s="27">
        <v>67</v>
      </c>
      <c r="B73" s="4" t="s">
        <v>26</v>
      </c>
      <c r="C73" s="48">
        <v>4.4880000000000004</v>
      </c>
      <c r="D73" s="63">
        <v>0.01</v>
      </c>
      <c r="E73" s="97">
        <f>5053.71+88</f>
        <v>5141.71</v>
      </c>
      <c r="F73" s="21">
        <v>5374</v>
      </c>
      <c r="G73" s="129">
        <v>1692.1</v>
      </c>
      <c r="H73" s="21">
        <v>5</v>
      </c>
      <c r="I73" s="21">
        <v>97</v>
      </c>
      <c r="J73" s="96">
        <v>1</v>
      </c>
      <c r="K73" s="21">
        <v>5</v>
      </c>
      <c r="L73" s="21"/>
      <c r="M73" s="2">
        <v>1991</v>
      </c>
    </row>
    <row r="74" spans="1:13" s="1" customFormat="1" ht="12.95" customHeight="1">
      <c r="A74" s="27">
        <v>68</v>
      </c>
      <c r="B74" s="8" t="s">
        <v>93</v>
      </c>
      <c r="C74" s="47">
        <v>4.3</v>
      </c>
      <c r="D74" s="63">
        <v>0.01</v>
      </c>
      <c r="E74" s="92">
        <f>263.25+77.6</f>
        <v>340.85</v>
      </c>
      <c r="F74" s="20">
        <v>432</v>
      </c>
      <c r="G74" s="129">
        <v>160.93</v>
      </c>
      <c r="H74" s="20">
        <v>2</v>
      </c>
      <c r="I74" s="20">
        <v>8</v>
      </c>
      <c r="J74" s="96">
        <v>2</v>
      </c>
      <c r="K74" s="20">
        <v>1</v>
      </c>
      <c r="L74" s="20"/>
      <c r="M74" s="3">
        <v>1963</v>
      </c>
    </row>
    <row r="75" spans="1:13" s="1" customFormat="1" ht="12.95" customHeight="1">
      <c r="A75" s="27">
        <v>69</v>
      </c>
      <c r="B75" s="8" t="s">
        <v>108</v>
      </c>
      <c r="C75" s="47">
        <v>3.68</v>
      </c>
      <c r="D75" s="63">
        <v>0.01</v>
      </c>
      <c r="E75" s="92">
        <f>9577.79+291.58</f>
        <v>9869.3700000000008</v>
      </c>
      <c r="F75" s="20">
        <v>12135</v>
      </c>
      <c r="G75" s="129">
        <v>2914.6</v>
      </c>
      <c r="H75" s="20">
        <v>9</v>
      </c>
      <c r="I75" s="20">
        <v>174</v>
      </c>
      <c r="J75" s="96">
        <v>5</v>
      </c>
      <c r="K75" s="20">
        <v>5</v>
      </c>
      <c r="L75" s="20">
        <v>5</v>
      </c>
      <c r="M75" s="3">
        <v>1981</v>
      </c>
    </row>
    <row r="76" spans="1:13" s="1" customFormat="1" ht="12.95" customHeight="1">
      <c r="A76" s="27">
        <v>70</v>
      </c>
      <c r="B76" s="5" t="s">
        <v>230</v>
      </c>
      <c r="C76" s="47">
        <v>0.57999999999999996</v>
      </c>
      <c r="D76" s="63">
        <v>0.01</v>
      </c>
      <c r="E76" s="88">
        <v>126.2</v>
      </c>
      <c r="F76" s="21">
        <v>165</v>
      </c>
      <c r="G76" s="131">
        <v>185.7</v>
      </c>
      <c r="H76" s="21">
        <v>1</v>
      </c>
      <c r="I76" s="20">
        <v>4</v>
      </c>
      <c r="J76" s="93"/>
      <c r="K76" s="21"/>
      <c r="L76" s="21"/>
      <c r="M76" s="3">
        <v>1917</v>
      </c>
    </row>
    <row r="77" spans="1:13" s="1" customFormat="1" ht="12.95" customHeight="1">
      <c r="A77" s="27">
        <v>71</v>
      </c>
      <c r="B77" s="8" t="s">
        <v>229</v>
      </c>
      <c r="C77" s="47">
        <v>1.18</v>
      </c>
      <c r="D77" s="63">
        <v>0.01</v>
      </c>
      <c r="E77" s="87">
        <v>164.1</v>
      </c>
      <c r="F77" s="20">
        <v>234</v>
      </c>
      <c r="G77" s="129">
        <v>269.57</v>
      </c>
      <c r="H77" s="20">
        <v>2</v>
      </c>
      <c r="I77" s="20">
        <v>3</v>
      </c>
      <c r="J77" s="93">
        <v>1</v>
      </c>
      <c r="K77" s="20"/>
      <c r="L77" s="20"/>
      <c r="M77" s="3">
        <v>1917</v>
      </c>
    </row>
    <row r="78" spans="1:13" s="1" customFormat="1" ht="12.95" customHeight="1">
      <c r="A78" s="27">
        <v>72</v>
      </c>
      <c r="B78" s="5" t="s">
        <v>66</v>
      </c>
      <c r="C78" s="47">
        <v>0.57999999999999996</v>
      </c>
      <c r="D78" s="63">
        <v>0.01</v>
      </c>
      <c r="E78" s="88">
        <v>136.30000000000001</v>
      </c>
      <c r="F78" s="21">
        <v>138</v>
      </c>
      <c r="G78" s="131">
        <v>76.3</v>
      </c>
      <c r="H78" s="21">
        <v>1</v>
      </c>
      <c r="I78" s="20">
        <v>3</v>
      </c>
      <c r="J78" s="93"/>
      <c r="K78" s="21"/>
      <c r="L78" s="21"/>
      <c r="M78" s="3">
        <v>1917</v>
      </c>
    </row>
    <row r="79" spans="1:13" s="1" customFormat="1" ht="12.95" customHeight="1">
      <c r="A79" s="27">
        <v>73</v>
      </c>
      <c r="B79" s="8" t="s">
        <v>97</v>
      </c>
      <c r="C79" s="47">
        <v>4.2060000000000004</v>
      </c>
      <c r="D79" s="63">
        <v>0.01</v>
      </c>
      <c r="E79" s="92">
        <f>1948.45+143.1</f>
        <v>2091.5500000000002</v>
      </c>
      <c r="F79" s="20">
        <v>2512</v>
      </c>
      <c r="G79" s="129">
        <v>548.45000000000005</v>
      </c>
      <c r="H79" s="20">
        <v>4</v>
      </c>
      <c r="I79" s="20">
        <v>41</v>
      </c>
      <c r="J79" s="96">
        <v>2</v>
      </c>
      <c r="K79" s="20">
        <v>3</v>
      </c>
      <c r="L79" s="20"/>
      <c r="M79" s="3">
        <v>1960</v>
      </c>
    </row>
    <row r="80" spans="1:13" s="1" customFormat="1" ht="12.95" customHeight="1">
      <c r="A80" s="27">
        <v>74</v>
      </c>
      <c r="B80" s="8" t="s">
        <v>110</v>
      </c>
      <c r="C80" s="47">
        <v>5.4020000000000001</v>
      </c>
      <c r="D80" s="63">
        <v>0.01</v>
      </c>
      <c r="E80" s="97">
        <f>3905.53+505.05</f>
        <v>4410.58</v>
      </c>
      <c r="F80" s="20">
        <v>4448</v>
      </c>
      <c r="G80" s="129">
        <v>1087.04</v>
      </c>
      <c r="H80" s="20">
        <v>14</v>
      </c>
      <c r="I80" s="20">
        <v>78</v>
      </c>
      <c r="J80" s="96">
        <v>3</v>
      </c>
      <c r="K80" s="20">
        <v>1</v>
      </c>
      <c r="L80" s="20">
        <v>1</v>
      </c>
      <c r="M80" s="3">
        <v>1990</v>
      </c>
    </row>
    <row r="81" spans="1:14" s="1" customFormat="1" ht="12.95" customHeight="1">
      <c r="A81" s="27">
        <v>75</v>
      </c>
      <c r="B81" s="5" t="s">
        <v>67</v>
      </c>
      <c r="C81" s="47">
        <v>0.57999999999999996</v>
      </c>
      <c r="D81" s="63">
        <v>0.01</v>
      </c>
      <c r="E81" s="88">
        <v>106.6</v>
      </c>
      <c r="F81" s="21">
        <v>125</v>
      </c>
      <c r="G81" s="131">
        <v>305</v>
      </c>
      <c r="H81" s="21">
        <v>1</v>
      </c>
      <c r="I81" s="20">
        <v>3</v>
      </c>
      <c r="J81" s="93"/>
      <c r="K81" s="21"/>
      <c r="L81" s="21"/>
      <c r="M81" s="3">
        <v>1917</v>
      </c>
    </row>
    <row r="82" spans="1:14" s="1" customFormat="1" ht="12.95" customHeight="1">
      <c r="A82" s="27">
        <v>76</v>
      </c>
      <c r="B82" s="4" t="s">
        <v>4</v>
      </c>
      <c r="C82" s="48">
        <v>4.6040000000000001</v>
      </c>
      <c r="D82" s="63">
        <v>0.01</v>
      </c>
      <c r="E82" s="88">
        <v>305.2</v>
      </c>
      <c r="F82" s="21">
        <v>321</v>
      </c>
      <c r="G82" s="129">
        <v>263.75</v>
      </c>
      <c r="H82" s="21">
        <v>2</v>
      </c>
      <c r="I82" s="21">
        <v>8</v>
      </c>
      <c r="J82" s="93"/>
      <c r="K82" s="21">
        <v>1</v>
      </c>
      <c r="L82" s="21"/>
      <c r="M82" s="2">
        <v>1962</v>
      </c>
    </row>
    <row r="83" spans="1:14" s="1" customFormat="1" ht="12.95" customHeight="1">
      <c r="A83" s="27">
        <v>77</v>
      </c>
      <c r="B83" s="4" t="s">
        <v>5</v>
      </c>
      <c r="C83" s="48">
        <v>4.5359999999999996</v>
      </c>
      <c r="D83" s="63">
        <v>0.01</v>
      </c>
      <c r="E83" s="88">
        <v>303.89999999999998</v>
      </c>
      <c r="F83" s="21">
        <v>320</v>
      </c>
      <c r="G83" s="129">
        <v>239</v>
      </c>
      <c r="H83" s="21">
        <v>2</v>
      </c>
      <c r="I83" s="21">
        <v>8</v>
      </c>
      <c r="J83" s="93"/>
      <c r="K83" s="21">
        <v>1</v>
      </c>
      <c r="L83" s="21"/>
      <c r="M83" s="2">
        <v>1962</v>
      </c>
    </row>
    <row r="84" spans="1:14" s="35" customFormat="1" ht="12.95" customHeight="1">
      <c r="A84" s="27">
        <v>78</v>
      </c>
      <c r="B84" s="4" t="s">
        <v>3</v>
      </c>
      <c r="C84" s="48">
        <v>8.452</v>
      </c>
      <c r="D84" s="63">
        <v>0.01</v>
      </c>
      <c r="E84" s="88">
        <v>349.5</v>
      </c>
      <c r="F84" s="21">
        <v>434</v>
      </c>
      <c r="G84" s="131">
        <v>265</v>
      </c>
      <c r="H84" s="21">
        <v>1</v>
      </c>
      <c r="I84" s="21">
        <v>11</v>
      </c>
      <c r="J84" s="93"/>
      <c r="K84" s="21"/>
      <c r="L84" s="21"/>
      <c r="M84" s="2">
        <v>1962</v>
      </c>
    </row>
    <row r="85" spans="1:14" s="1" customFormat="1" ht="12.95" customHeight="1">
      <c r="A85" s="27">
        <v>79</v>
      </c>
      <c r="B85" s="4" t="s">
        <v>6</v>
      </c>
      <c r="C85" s="48">
        <v>4.3220000000000001</v>
      </c>
      <c r="D85" s="63">
        <v>0.01</v>
      </c>
      <c r="E85" s="88">
        <v>307.3</v>
      </c>
      <c r="F85" s="21">
        <v>327</v>
      </c>
      <c r="G85" s="129">
        <v>229.5</v>
      </c>
      <c r="H85" s="21">
        <v>2</v>
      </c>
      <c r="I85" s="21">
        <v>8</v>
      </c>
      <c r="J85" s="93"/>
      <c r="K85" s="21">
        <v>1</v>
      </c>
      <c r="L85" s="21"/>
      <c r="M85" s="2">
        <v>1962</v>
      </c>
    </row>
    <row r="86" spans="1:14" s="1" customFormat="1" ht="12.95" customHeight="1">
      <c r="A86" s="27">
        <v>80</v>
      </c>
      <c r="B86" s="7" t="s">
        <v>73</v>
      </c>
      <c r="C86" s="47">
        <v>4.8099999999999996</v>
      </c>
      <c r="D86" s="63">
        <v>0.01</v>
      </c>
      <c r="E86" s="87">
        <v>771.4</v>
      </c>
      <c r="F86" s="21">
        <v>868</v>
      </c>
      <c r="G86" s="129">
        <v>625</v>
      </c>
      <c r="H86" s="21">
        <v>2</v>
      </c>
      <c r="I86" s="21">
        <v>16</v>
      </c>
      <c r="J86" s="93"/>
      <c r="K86" s="21">
        <v>2</v>
      </c>
      <c r="L86" s="21"/>
      <c r="M86" s="3">
        <v>1984</v>
      </c>
    </row>
    <row r="87" spans="1:14" s="1" customFormat="1" ht="12.95" customHeight="1">
      <c r="A87" s="27">
        <v>81</v>
      </c>
      <c r="B87" s="7" t="s">
        <v>74</v>
      </c>
      <c r="C87" s="47">
        <v>4.49</v>
      </c>
      <c r="D87" s="63">
        <v>0.01</v>
      </c>
      <c r="E87" s="87">
        <v>769.6</v>
      </c>
      <c r="F87" s="21">
        <v>869</v>
      </c>
      <c r="G87" s="129">
        <v>640</v>
      </c>
      <c r="H87" s="21">
        <v>2</v>
      </c>
      <c r="I87" s="21">
        <v>16</v>
      </c>
      <c r="J87" s="93"/>
      <c r="K87" s="21">
        <v>2</v>
      </c>
      <c r="L87" s="21"/>
      <c r="M87" s="3">
        <v>1984</v>
      </c>
    </row>
    <row r="88" spans="1:14" s="1" customFormat="1" ht="12.95" customHeight="1">
      <c r="A88" s="27">
        <v>82</v>
      </c>
      <c r="B88" s="7" t="s">
        <v>75</v>
      </c>
      <c r="C88" s="47">
        <v>4.798</v>
      </c>
      <c r="D88" s="63">
        <v>0.01</v>
      </c>
      <c r="E88" s="87">
        <v>771.6</v>
      </c>
      <c r="F88" s="21">
        <v>869</v>
      </c>
      <c r="G88" s="129">
        <v>640</v>
      </c>
      <c r="H88" s="21">
        <v>2</v>
      </c>
      <c r="I88" s="21">
        <v>16</v>
      </c>
      <c r="J88" s="93"/>
      <c r="K88" s="21">
        <v>2</v>
      </c>
      <c r="L88" s="21"/>
      <c r="M88" s="3">
        <v>1984</v>
      </c>
    </row>
    <row r="89" spans="1:14" s="1" customFormat="1" ht="12.95" customHeight="1">
      <c r="A89" s="27">
        <v>83</v>
      </c>
      <c r="B89" s="7" t="s">
        <v>76</v>
      </c>
      <c r="C89" s="47">
        <v>4.4980000000000002</v>
      </c>
      <c r="D89" s="63">
        <v>0.01</v>
      </c>
      <c r="E89" s="87">
        <v>767.4</v>
      </c>
      <c r="F89" s="21">
        <v>869</v>
      </c>
      <c r="G89" s="129">
        <v>640</v>
      </c>
      <c r="H89" s="21">
        <v>2</v>
      </c>
      <c r="I89" s="21">
        <v>16</v>
      </c>
      <c r="J89" s="93"/>
      <c r="K89" s="21">
        <v>2</v>
      </c>
      <c r="L89" s="21"/>
      <c r="M89" s="3">
        <v>1984</v>
      </c>
    </row>
    <row r="90" spans="1:14" s="1" customFormat="1" ht="12.95" customHeight="1">
      <c r="A90" s="27">
        <v>84</v>
      </c>
      <c r="B90" s="4" t="s">
        <v>10</v>
      </c>
      <c r="C90" s="48">
        <v>4.4029999999999996</v>
      </c>
      <c r="D90" s="63">
        <v>0.01</v>
      </c>
      <c r="E90" s="97">
        <f>3927.32+539</f>
        <v>4466.32</v>
      </c>
      <c r="F90" s="21">
        <v>4650</v>
      </c>
      <c r="G90" s="129">
        <v>1643</v>
      </c>
      <c r="H90" s="21">
        <v>5</v>
      </c>
      <c r="I90" s="21">
        <v>70</v>
      </c>
      <c r="J90" s="96">
        <v>2</v>
      </c>
      <c r="K90" s="21">
        <v>6</v>
      </c>
      <c r="L90" s="21"/>
      <c r="M90" s="2">
        <v>1980</v>
      </c>
    </row>
    <row r="91" spans="1:14" s="1" customFormat="1" ht="12.95" customHeight="1">
      <c r="A91" s="27">
        <v>85</v>
      </c>
      <c r="B91" s="4" t="s">
        <v>11</v>
      </c>
      <c r="C91" s="48">
        <v>4.4029999999999996</v>
      </c>
      <c r="D91" s="63">
        <v>0.01</v>
      </c>
      <c r="E91" s="88">
        <v>4437.5600000000004</v>
      </c>
      <c r="F91" s="21">
        <v>5765</v>
      </c>
      <c r="G91" s="129">
        <v>1692.1</v>
      </c>
      <c r="H91" s="21">
        <v>5</v>
      </c>
      <c r="I91" s="21">
        <v>89</v>
      </c>
      <c r="J91" s="93">
        <v>1</v>
      </c>
      <c r="K91" s="21">
        <v>6</v>
      </c>
      <c r="L91" s="21"/>
      <c r="M91" s="2">
        <v>1974</v>
      </c>
    </row>
    <row r="92" spans="1:14" s="1" customFormat="1" ht="12.95" customHeight="1">
      <c r="A92" s="27">
        <v>86</v>
      </c>
      <c r="B92" s="4" t="s">
        <v>19</v>
      </c>
      <c r="C92" s="48">
        <v>5.3179999999999996</v>
      </c>
      <c r="D92" s="63">
        <v>0.01</v>
      </c>
      <c r="E92" s="88">
        <v>2986.98</v>
      </c>
      <c r="F92" s="21">
        <v>4008</v>
      </c>
      <c r="G92" s="129">
        <v>500</v>
      </c>
      <c r="H92" s="21">
        <v>9</v>
      </c>
      <c r="I92" s="21">
        <v>54</v>
      </c>
      <c r="J92" s="93"/>
      <c r="K92" s="21">
        <v>1</v>
      </c>
      <c r="L92" s="21">
        <v>1</v>
      </c>
      <c r="M92" s="2">
        <v>1997</v>
      </c>
    </row>
    <row r="93" spans="1:14" s="1" customFormat="1" ht="12.95" customHeight="1">
      <c r="A93" s="27">
        <v>87</v>
      </c>
      <c r="B93" s="4" t="s">
        <v>12</v>
      </c>
      <c r="C93" s="48">
        <v>4.4329999999999998</v>
      </c>
      <c r="D93" s="63">
        <v>0.01</v>
      </c>
      <c r="E93" s="97">
        <f>4462.84+111.7</f>
        <v>4574.54</v>
      </c>
      <c r="F93" s="21">
        <v>5909</v>
      </c>
      <c r="G93" s="129">
        <v>1658</v>
      </c>
      <c r="H93" s="21">
        <v>5</v>
      </c>
      <c r="I93" s="21">
        <v>90</v>
      </c>
      <c r="J93" s="96">
        <v>1</v>
      </c>
      <c r="K93" s="21">
        <v>6</v>
      </c>
      <c r="L93" s="21"/>
      <c r="M93" s="2">
        <v>1976</v>
      </c>
    </row>
    <row r="94" spans="1:14" s="1" customFormat="1" ht="12.95" customHeight="1">
      <c r="A94" s="27">
        <v>88</v>
      </c>
      <c r="B94" s="4" t="s">
        <v>13</v>
      </c>
      <c r="C94" s="48">
        <v>4.4139999999999997</v>
      </c>
      <c r="D94" s="63">
        <v>0.01</v>
      </c>
      <c r="E94" s="88">
        <v>3848.28</v>
      </c>
      <c r="F94" s="21">
        <v>5077</v>
      </c>
      <c r="G94" s="129">
        <v>1888</v>
      </c>
      <c r="H94" s="21">
        <v>5</v>
      </c>
      <c r="I94" s="21">
        <v>70</v>
      </c>
      <c r="J94" s="93"/>
      <c r="K94" s="21">
        <v>6</v>
      </c>
      <c r="L94" s="21"/>
      <c r="M94" s="2">
        <v>1988</v>
      </c>
    </row>
    <row r="95" spans="1:14" s="1" customFormat="1" ht="12.95" customHeight="1">
      <c r="A95" s="27">
        <v>89</v>
      </c>
      <c r="B95" s="4" t="s">
        <v>14</v>
      </c>
      <c r="C95" s="48">
        <v>4.3659999999999997</v>
      </c>
      <c r="D95" s="63">
        <v>0.01</v>
      </c>
      <c r="E95" s="97">
        <f>3094.31+175.6</f>
        <v>3269.91</v>
      </c>
      <c r="F95" s="21">
        <v>5075</v>
      </c>
      <c r="G95" s="129">
        <v>1868</v>
      </c>
      <c r="H95" s="21">
        <v>5</v>
      </c>
      <c r="I95" s="21">
        <v>116</v>
      </c>
      <c r="J95" s="98">
        <v>1</v>
      </c>
      <c r="K95" s="21">
        <v>2</v>
      </c>
      <c r="L95" s="21"/>
      <c r="M95" s="2">
        <v>1976</v>
      </c>
    </row>
    <row r="96" spans="1:14" s="24" customFormat="1" ht="12.95" customHeight="1">
      <c r="A96" s="27">
        <v>90</v>
      </c>
      <c r="B96" s="5" t="s">
        <v>68</v>
      </c>
      <c r="C96" s="47">
        <v>0.63400000000000001</v>
      </c>
      <c r="D96" s="63">
        <v>0.01</v>
      </c>
      <c r="E96" s="88">
        <v>115</v>
      </c>
      <c r="F96" s="21">
        <v>115</v>
      </c>
      <c r="G96" s="131">
        <v>273</v>
      </c>
      <c r="H96" s="21">
        <v>1</v>
      </c>
      <c r="I96" s="20">
        <v>3</v>
      </c>
      <c r="J96" s="93"/>
      <c r="K96" s="21"/>
      <c r="L96" s="21"/>
      <c r="M96" s="3">
        <v>1917</v>
      </c>
      <c r="N96" s="24" t="s">
        <v>52</v>
      </c>
    </row>
    <row r="97" spans="1:14" s="24" customFormat="1" ht="12.95" customHeight="1">
      <c r="A97" s="27">
        <v>91</v>
      </c>
      <c r="B97" s="8" t="s">
        <v>31</v>
      </c>
      <c r="C97" s="47">
        <v>4.5419999999999998</v>
      </c>
      <c r="D97" s="63">
        <v>0.01</v>
      </c>
      <c r="E97" s="87">
        <v>4487.53</v>
      </c>
      <c r="F97" s="20">
        <v>5785</v>
      </c>
      <c r="G97" s="129">
        <v>2292.4</v>
      </c>
      <c r="H97" s="20">
        <v>5</v>
      </c>
      <c r="I97" s="20">
        <v>92</v>
      </c>
      <c r="J97" s="93"/>
      <c r="K97" s="20">
        <v>6</v>
      </c>
      <c r="L97" s="20"/>
      <c r="M97" s="3">
        <v>1975</v>
      </c>
      <c r="N97" s="24" t="s">
        <v>52</v>
      </c>
    </row>
    <row r="98" spans="1:14" s="24" customFormat="1" ht="12.95" customHeight="1">
      <c r="A98" s="27">
        <v>92</v>
      </c>
      <c r="B98" s="8" t="s">
        <v>147</v>
      </c>
      <c r="C98" s="47">
        <v>4.4820000000000002</v>
      </c>
      <c r="D98" s="63">
        <v>0.01</v>
      </c>
      <c r="E98" s="92">
        <f>1862.65+58.6</f>
        <v>1921.25</v>
      </c>
      <c r="F98" s="20">
        <v>1969</v>
      </c>
      <c r="G98" s="129">
        <v>1458.1</v>
      </c>
      <c r="H98" s="20">
        <v>5</v>
      </c>
      <c r="I98" s="20">
        <v>43</v>
      </c>
      <c r="J98" s="96">
        <v>1</v>
      </c>
      <c r="K98" s="20">
        <v>3</v>
      </c>
      <c r="L98" s="20"/>
      <c r="M98" s="3">
        <v>1969</v>
      </c>
      <c r="N98" s="24" t="s">
        <v>52</v>
      </c>
    </row>
    <row r="99" spans="1:14" s="24" customFormat="1" ht="12.95" customHeight="1">
      <c r="A99" s="27">
        <v>93</v>
      </c>
      <c r="B99" s="8" t="s">
        <v>133</v>
      </c>
      <c r="C99" s="47">
        <v>8.4290000000000003</v>
      </c>
      <c r="D99" s="63">
        <v>0.01</v>
      </c>
      <c r="E99" s="87">
        <v>1196.53</v>
      </c>
      <c r="F99" s="20">
        <v>1421</v>
      </c>
      <c r="G99" s="129">
        <v>1054</v>
      </c>
      <c r="H99" s="20">
        <v>3</v>
      </c>
      <c r="I99" s="20">
        <v>47</v>
      </c>
      <c r="J99" s="93"/>
      <c r="K99" s="20">
        <v>2</v>
      </c>
      <c r="L99" s="20"/>
      <c r="M99" s="3">
        <v>1963</v>
      </c>
      <c r="N99" s="24" t="s">
        <v>52</v>
      </c>
    </row>
    <row r="100" spans="1:14" s="24" customFormat="1" ht="12.95" customHeight="1">
      <c r="A100" s="27">
        <v>94</v>
      </c>
      <c r="B100" s="8" t="s">
        <v>135</v>
      </c>
      <c r="C100" s="47">
        <v>4.1280000000000001</v>
      </c>
      <c r="D100" s="63">
        <v>0.01</v>
      </c>
      <c r="E100" s="92">
        <f>2043.51+142.1</f>
        <v>2185.61</v>
      </c>
      <c r="F100" s="20">
        <v>2708</v>
      </c>
      <c r="G100" s="129">
        <v>786.94</v>
      </c>
      <c r="H100" s="20">
        <v>4</v>
      </c>
      <c r="I100" s="20">
        <v>48</v>
      </c>
      <c r="J100" s="96">
        <v>1</v>
      </c>
      <c r="K100" s="20">
        <v>3</v>
      </c>
      <c r="L100" s="20"/>
      <c r="M100" s="3">
        <v>1963</v>
      </c>
      <c r="N100" s="24" t="s">
        <v>52</v>
      </c>
    </row>
    <row r="101" spans="1:14" s="24" customFormat="1" ht="12.95" customHeight="1">
      <c r="A101" s="27">
        <v>95</v>
      </c>
      <c r="B101" s="8" t="s">
        <v>136</v>
      </c>
      <c r="C101" s="47">
        <v>4.194</v>
      </c>
      <c r="D101" s="63">
        <v>0.01</v>
      </c>
      <c r="E101" s="87">
        <v>2043.26</v>
      </c>
      <c r="F101" s="20">
        <v>2694</v>
      </c>
      <c r="G101" s="129">
        <v>830.7</v>
      </c>
      <c r="H101" s="20">
        <v>4</v>
      </c>
      <c r="I101" s="20">
        <v>48</v>
      </c>
      <c r="J101" s="93"/>
      <c r="K101" s="20">
        <v>3</v>
      </c>
      <c r="L101" s="20"/>
      <c r="M101" s="3">
        <v>1963</v>
      </c>
      <c r="N101" s="24" t="s">
        <v>52</v>
      </c>
    </row>
    <row r="102" spans="1:14" s="24" customFormat="1" ht="12.95" customHeight="1">
      <c r="A102" s="27">
        <v>96</v>
      </c>
      <c r="B102" s="8" t="s">
        <v>128</v>
      </c>
      <c r="C102" s="47">
        <v>4.3739999999999997</v>
      </c>
      <c r="D102" s="63">
        <v>0.01</v>
      </c>
      <c r="E102" s="87">
        <v>399.75</v>
      </c>
      <c r="F102" s="20">
        <v>442</v>
      </c>
      <c r="G102" s="129">
        <v>766.86</v>
      </c>
      <c r="H102" s="20">
        <v>2</v>
      </c>
      <c r="I102" s="20">
        <v>9</v>
      </c>
      <c r="J102" s="93"/>
      <c r="K102" s="20">
        <v>1</v>
      </c>
      <c r="L102" s="20"/>
      <c r="M102" s="3">
        <v>1961</v>
      </c>
      <c r="N102" s="24" t="s">
        <v>52</v>
      </c>
    </row>
    <row r="103" spans="1:14" s="24" customFormat="1" ht="12.95" customHeight="1">
      <c r="A103" s="27">
        <v>97</v>
      </c>
      <c r="B103" s="8" t="s">
        <v>134</v>
      </c>
      <c r="C103" s="47">
        <v>4.4420000000000002</v>
      </c>
      <c r="D103" s="63">
        <v>0.01</v>
      </c>
      <c r="E103" s="87">
        <v>770.38</v>
      </c>
      <c r="F103" s="20">
        <v>1131</v>
      </c>
      <c r="G103" s="129">
        <v>711.49</v>
      </c>
      <c r="H103" s="20">
        <v>3</v>
      </c>
      <c r="I103" s="20">
        <v>13</v>
      </c>
      <c r="J103" s="93"/>
      <c r="K103" s="20">
        <v>2</v>
      </c>
      <c r="L103" s="20"/>
      <c r="M103" s="3">
        <v>1967</v>
      </c>
      <c r="N103" s="24" t="s">
        <v>52</v>
      </c>
    </row>
    <row r="104" spans="1:14" s="24" customFormat="1" ht="12.95" customHeight="1">
      <c r="A104" s="27">
        <v>98</v>
      </c>
      <c r="B104" s="4" t="s">
        <v>111</v>
      </c>
      <c r="C104" s="48">
        <v>4.3540000000000001</v>
      </c>
      <c r="D104" s="63">
        <v>0.01</v>
      </c>
      <c r="E104" s="88">
        <v>2743.23</v>
      </c>
      <c r="F104" s="21">
        <v>4429</v>
      </c>
      <c r="G104" s="129">
        <v>1387</v>
      </c>
      <c r="H104" s="21">
        <v>5</v>
      </c>
      <c r="I104" s="21">
        <v>56</v>
      </c>
      <c r="J104" s="95"/>
      <c r="K104" s="21">
        <v>4</v>
      </c>
      <c r="L104" s="21"/>
      <c r="M104" s="2">
        <v>1970</v>
      </c>
      <c r="N104" s="24" t="s">
        <v>52</v>
      </c>
    </row>
    <row r="105" spans="1:14" s="24" customFormat="1" ht="12.95" customHeight="1">
      <c r="A105" s="27">
        <v>99</v>
      </c>
      <c r="B105" s="4" t="s">
        <v>94</v>
      </c>
      <c r="C105" s="48">
        <v>1.1579999999999999</v>
      </c>
      <c r="D105" s="63">
        <v>0.01</v>
      </c>
      <c r="E105" s="88">
        <v>1240.0999999999999</v>
      </c>
      <c r="F105" s="21">
        <v>1243</v>
      </c>
      <c r="G105" s="129" t="s">
        <v>235</v>
      </c>
      <c r="H105" s="21">
        <v>2</v>
      </c>
      <c r="I105" s="21">
        <v>18</v>
      </c>
      <c r="J105" s="93"/>
      <c r="K105" s="21">
        <v>2</v>
      </c>
      <c r="L105" s="21"/>
      <c r="M105" s="2">
        <v>1962</v>
      </c>
      <c r="N105" s="24" t="s">
        <v>52</v>
      </c>
    </row>
    <row r="106" spans="1:14" s="24" customFormat="1" ht="12.95" customHeight="1">
      <c r="A106" s="27">
        <v>100</v>
      </c>
      <c r="B106" s="4" t="s">
        <v>129</v>
      </c>
      <c r="C106" s="48">
        <v>4.452</v>
      </c>
      <c r="D106" s="63">
        <v>0.01</v>
      </c>
      <c r="E106" s="88">
        <v>360.7</v>
      </c>
      <c r="F106" s="21">
        <v>399</v>
      </c>
      <c r="G106" s="129">
        <v>324.39999999999998</v>
      </c>
      <c r="H106" s="21">
        <v>2</v>
      </c>
      <c r="I106" s="21">
        <v>8</v>
      </c>
      <c r="J106" s="93"/>
      <c r="K106" s="21">
        <v>2</v>
      </c>
      <c r="L106" s="21"/>
      <c r="M106" s="2">
        <v>1964</v>
      </c>
      <c r="N106" s="24" t="s">
        <v>52</v>
      </c>
    </row>
    <row r="107" spans="1:14" s="24" customFormat="1" ht="12.95" customHeight="1">
      <c r="A107" s="27">
        <v>101</v>
      </c>
      <c r="B107" s="4" t="s">
        <v>148</v>
      </c>
      <c r="C107" s="48">
        <v>4.4039999999999999</v>
      </c>
      <c r="D107" s="63">
        <v>0.01</v>
      </c>
      <c r="E107" s="87">
        <v>3480.17</v>
      </c>
      <c r="F107" s="20">
        <v>3776</v>
      </c>
      <c r="G107" s="129">
        <v>1911</v>
      </c>
      <c r="H107" s="20">
        <v>5</v>
      </c>
      <c r="I107" s="20">
        <v>60</v>
      </c>
      <c r="J107" s="93"/>
      <c r="K107" s="20">
        <v>5</v>
      </c>
      <c r="L107" s="20"/>
      <c r="M107" s="3">
        <v>1984</v>
      </c>
      <c r="N107" s="24" t="s">
        <v>52</v>
      </c>
    </row>
    <row r="108" spans="1:14" s="24" customFormat="1" ht="12.95" customHeight="1">
      <c r="A108" s="27">
        <v>102</v>
      </c>
      <c r="B108" s="4" t="s">
        <v>149</v>
      </c>
      <c r="C108" s="48">
        <v>4.1619999999999999</v>
      </c>
      <c r="D108" s="63">
        <v>0.01</v>
      </c>
      <c r="E108" s="97">
        <f>3897.85+48.3</f>
        <v>3946.15</v>
      </c>
      <c r="F108" s="21">
        <v>4192</v>
      </c>
      <c r="G108" s="129">
        <v>2027</v>
      </c>
      <c r="H108" s="21">
        <v>5</v>
      </c>
      <c r="I108" s="21">
        <v>66</v>
      </c>
      <c r="J108" s="98">
        <v>1</v>
      </c>
      <c r="K108" s="21">
        <v>5</v>
      </c>
      <c r="L108" s="21"/>
      <c r="M108" s="2">
        <v>1986</v>
      </c>
      <c r="N108" s="24" t="s">
        <v>52</v>
      </c>
    </row>
    <row r="109" spans="1:14" s="1" customFormat="1" ht="12.95" customHeight="1">
      <c r="A109" s="27">
        <v>103</v>
      </c>
      <c r="B109" s="4" t="s">
        <v>130</v>
      </c>
      <c r="C109" s="48">
        <v>4.532</v>
      </c>
      <c r="D109" s="63">
        <v>0.01</v>
      </c>
      <c r="E109" s="88">
        <v>302.7</v>
      </c>
      <c r="F109" s="21">
        <v>322</v>
      </c>
      <c r="G109" s="129">
        <v>214.5</v>
      </c>
      <c r="H109" s="21">
        <v>2</v>
      </c>
      <c r="I109" s="21">
        <v>8</v>
      </c>
      <c r="J109" s="95"/>
      <c r="K109" s="21">
        <v>1</v>
      </c>
      <c r="L109" s="21"/>
      <c r="M109" s="2">
        <v>1961</v>
      </c>
    </row>
    <row r="110" spans="1:14" s="1" customFormat="1" ht="12.95" customHeight="1">
      <c r="A110" s="27">
        <v>104</v>
      </c>
      <c r="B110" s="4" t="s">
        <v>131</v>
      </c>
      <c r="C110" s="48">
        <v>4.6139999999999999</v>
      </c>
      <c r="D110" s="63">
        <v>0.01</v>
      </c>
      <c r="E110" s="88">
        <v>323.3</v>
      </c>
      <c r="F110" s="21">
        <v>322</v>
      </c>
      <c r="G110" s="129">
        <v>306.7</v>
      </c>
      <c r="H110" s="21">
        <v>2</v>
      </c>
      <c r="I110" s="21">
        <v>8</v>
      </c>
      <c r="J110" s="93"/>
      <c r="K110" s="21">
        <v>1</v>
      </c>
      <c r="L110" s="21"/>
      <c r="M110" s="2">
        <v>1962</v>
      </c>
    </row>
    <row r="111" spans="1:14" s="1" customFormat="1" ht="12.95" customHeight="1">
      <c r="A111" s="27">
        <v>105</v>
      </c>
      <c r="B111" s="4" t="s">
        <v>150</v>
      </c>
      <c r="C111" s="48">
        <v>4.4939999999999998</v>
      </c>
      <c r="D111" s="63">
        <v>0.01</v>
      </c>
      <c r="E111" s="88">
        <v>3207.82</v>
      </c>
      <c r="F111" s="21">
        <v>4327.18</v>
      </c>
      <c r="G111" s="129">
        <v>1935</v>
      </c>
      <c r="H111" s="21">
        <v>5</v>
      </c>
      <c r="I111" s="21">
        <v>60</v>
      </c>
      <c r="J111" s="93"/>
      <c r="K111" s="21">
        <v>4</v>
      </c>
      <c r="L111" s="21"/>
      <c r="M111" s="2">
        <v>1982</v>
      </c>
    </row>
    <row r="112" spans="1:14" s="1" customFormat="1" ht="12.95" customHeight="1">
      <c r="A112" s="27">
        <v>106</v>
      </c>
      <c r="B112" s="4" t="s">
        <v>151</v>
      </c>
      <c r="C112" s="48">
        <v>4.4459999999999997</v>
      </c>
      <c r="D112" s="63">
        <v>0.01</v>
      </c>
      <c r="E112" s="88">
        <v>1859.9</v>
      </c>
      <c r="F112" s="21">
        <v>2586.8000000000002</v>
      </c>
      <c r="G112" s="129">
        <v>1485</v>
      </c>
      <c r="H112" s="21">
        <v>5</v>
      </c>
      <c r="I112" s="21">
        <v>60</v>
      </c>
      <c r="J112" s="93"/>
      <c r="K112" s="21">
        <v>2</v>
      </c>
      <c r="L112" s="21"/>
      <c r="M112" s="2">
        <v>1982</v>
      </c>
    </row>
    <row r="113" spans="1:13" s="36" customFormat="1" ht="12.75" customHeight="1">
      <c r="A113" s="27">
        <v>107</v>
      </c>
      <c r="B113" s="4" t="s">
        <v>152</v>
      </c>
      <c r="C113" s="48">
        <v>4.5019999999999998</v>
      </c>
      <c r="D113" s="63">
        <v>0.01</v>
      </c>
      <c r="E113" s="88">
        <v>3185.3</v>
      </c>
      <c r="F113" s="21">
        <v>4320.88</v>
      </c>
      <c r="G113" s="129">
        <v>1934</v>
      </c>
      <c r="H113" s="21">
        <v>5</v>
      </c>
      <c r="I113" s="21">
        <v>60</v>
      </c>
      <c r="J113" s="95"/>
      <c r="K113" s="21">
        <v>4</v>
      </c>
      <c r="L113" s="21"/>
      <c r="M113" s="2">
        <v>1982</v>
      </c>
    </row>
    <row r="114" spans="1:13" s="1" customFormat="1" ht="12.95" customHeight="1">
      <c r="A114" s="27">
        <v>108</v>
      </c>
      <c r="B114" s="4" t="s">
        <v>15</v>
      </c>
      <c r="C114" s="48">
        <v>4.4219999999999997</v>
      </c>
      <c r="D114" s="63">
        <v>0.01</v>
      </c>
      <c r="E114" s="97">
        <f>2698.5+164</f>
        <v>2862.5</v>
      </c>
      <c r="F114" s="21">
        <v>4417</v>
      </c>
      <c r="G114" s="129">
        <v>1027</v>
      </c>
      <c r="H114" s="21">
        <v>5</v>
      </c>
      <c r="I114" s="21">
        <v>56</v>
      </c>
      <c r="J114" s="96">
        <v>2</v>
      </c>
      <c r="K114" s="21">
        <v>4</v>
      </c>
      <c r="L114" s="21"/>
      <c r="M114" s="2">
        <v>1972</v>
      </c>
    </row>
    <row r="115" spans="1:13" s="1" customFormat="1" ht="12.95" customHeight="1">
      <c r="A115" s="27">
        <v>109</v>
      </c>
      <c r="B115" s="4" t="s">
        <v>16</v>
      </c>
      <c r="C115" s="48">
        <v>4.2759999999999998</v>
      </c>
      <c r="D115" s="63">
        <v>0.01</v>
      </c>
      <c r="E115" s="97">
        <f>4637.1+384.3</f>
        <v>5021.4000000000005</v>
      </c>
      <c r="F115" s="21">
        <v>6452</v>
      </c>
      <c r="G115" s="129">
        <v>4200</v>
      </c>
      <c r="H115" s="21">
        <v>5</v>
      </c>
      <c r="I115" s="21">
        <v>83</v>
      </c>
      <c r="J115" s="96">
        <v>4</v>
      </c>
      <c r="K115" s="21">
        <v>8</v>
      </c>
      <c r="L115" s="21"/>
      <c r="M115" s="2">
        <v>1983</v>
      </c>
    </row>
    <row r="116" spans="1:13" s="1" customFormat="1" ht="12.95" customHeight="1">
      <c r="A116" s="27">
        <v>110</v>
      </c>
      <c r="B116" s="4" t="s">
        <v>17</v>
      </c>
      <c r="C116" s="48">
        <v>4.2460000000000004</v>
      </c>
      <c r="D116" s="63">
        <v>0.01</v>
      </c>
      <c r="E116" s="97">
        <f>2747.49+399.4</f>
        <v>3146.89</v>
      </c>
      <c r="F116" s="21">
        <v>4474</v>
      </c>
      <c r="G116" s="129">
        <v>908.9</v>
      </c>
      <c r="H116" s="21">
        <v>5</v>
      </c>
      <c r="I116" s="21">
        <v>56</v>
      </c>
      <c r="J116" s="96">
        <v>1</v>
      </c>
      <c r="K116" s="21">
        <v>4</v>
      </c>
      <c r="L116" s="21"/>
      <c r="M116" s="2">
        <v>1974</v>
      </c>
    </row>
    <row r="117" spans="1:13" s="1" customFormat="1" ht="12.95" customHeight="1">
      <c r="A117" s="27">
        <v>111</v>
      </c>
      <c r="B117" s="4" t="s">
        <v>8</v>
      </c>
      <c r="C117" s="48">
        <v>4.4000000000000004</v>
      </c>
      <c r="D117" s="63">
        <v>0.01</v>
      </c>
      <c r="E117" s="88">
        <v>960.95</v>
      </c>
      <c r="F117" s="21">
        <v>1040</v>
      </c>
      <c r="G117" s="129">
        <v>773.1</v>
      </c>
      <c r="H117" s="21">
        <v>3</v>
      </c>
      <c r="I117" s="21">
        <v>24</v>
      </c>
      <c r="J117" s="93"/>
      <c r="K117" s="21">
        <v>2</v>
      </c>
      <c r="L117" s="21"/>
      <c r="M117" s="2">
        <v>1964</v>
      </c>
    </row>
    <row r="118" spans="1:13" s="1" customFormat="1" ht="12.95" customHeight="1">
      <c r="A118" s="27">
        <v>112</v>
      </c>
      <c r="B118" s="4" t="s">
        <v>51</v>
      </c>
      <c r="C118" s="48">
        <v>4.3879999999999999</v>
      </c>
      <c r="D118" s="63">
        <v>0.01</v>
      </c>
      <c r="E118" s="97">
        <f>1856.79+93.1</f>
        <v>1949.8899999999999</v>
      </c>
      <c r="F118" s="21">
        <v>1949.5</v>
      </c>
      <c r="G118" s="129">
        <v>1131.33</v>
      </c>
      <c r="H118" s="21">
        <v>7</v>
      </c>
      <c r="I118" s="21">
        <v>37</v>
      </c>
      <c r="J118" s="99">
        <v>1</v>
      </c>
      <c r="K118" s="21">
        <v>2</v>
      </c>
      <c r="L118" s="21"/>
      <c r="M118" s="2"/>
    </row>
    <row r="119" spans="1:13" s="1" customFormat="1" ht="12.95" customHeight="1">
      <c r="A119" s="27">
        <v>113</v>
      </c>
      <c r="B119" s="8" t="s">
        <v>107</v>
      </c>
      <c r="C119" s="47">
        <v>3.5</v>
      </c>
      <c r="D119" s="63">
        <v>0.01</v>
      </c>
      <c r="E119" s="88">
        <v>1869.33</v>
      </c>
      <c r="F119" s="21">
        <v>2620</v>
      </c>
      <c r="G119" s="129">
        <v>1299.2</v>
      </c>
      <c r="H119" s="20">
        <v>5</v>
      </c>
      <c r="I119" s="20">
        <v>58</v>
      </c>
      <c r="J119" s="93"/>
      <c r="K119" s="20">
        <v>2</v>
      </c>
      <c r="L119" s="20"/>
      <c r="M119" s="3">
        <v>1993</v>
      </c>
    </row>
    <row r="120" spans="1:13" s="1" customFormat="1" ht="12.95" customHeight="1">
      <c r="A120" s="27">
        <v>114</v>
      </c>
      <c r="B120" s="8" t="s">
        <v>18</v>
      </c>
      <c r="C120" s="47">
        <v>4.4939999999999998</v>
      </c>
      <c r="D120" s="63">
        <v>0.01</v>
      </c>
      <c r="E120" s="87">
        <v>1872.39</v>
      </c>
      <c r="F120" s="20">
        <v>2350</v>
      </c>
      <c r="G120" s="129">
        <v>716.1</v>
      </c>
      <c r="H120" s="20">
        <v>5</v>
      </c>
      <c r="I120" s="20">
        <v>40</v>
      </c>
      <c r="J120" s="93"/>
      <c r="K120" s="20">
        <v>2</v>
      </c>
      <c r="L120" s="20"/>
      <c r="M120" s="3">
        <v>1969</v>
      </c>
    </row>
    <row r="121" spans="1:13" s="1" customFormat="1" ht="12.95" customHeight="1">
      <c r="A121" s="27">
        <v>115</v>
      </c>
      <c r="B121" s="8" t="s">
        <v>83</v>
      </c>
      <c r="C121" s="47">
        <v>3.512</v>
      </c>
      <c r="D121" s="63">
        <v>0.01</v>
      </c>
      <c r="E121" s="87">
        <v>299.7</v>
      </c>
      <c r="F121" s="20">
        <v>316</v>
      </c>
      <c r="G121" s="129" t="s">
        <v>235</v>
      </c>
      <c r="H121" s="20">
        <v>2</v>
      </c>
      <c r="I121" s="20">
        <v>8</v>
      </c>
      <c r="J121" s="93"/>
      <c r="K121" s="20">
        <v>1</v>
      </c>
      <c r="L121" s="20"/>
      <c r="M121" s="3">
        <v>1960</v>
      </c>
    </row>
    <row r="122" spans="1:13" s="1" customFormat="1" ht="12.95" customHeight="1">
      <c r="A122" s="27">
        <v>116</v>
      </c>
      <c r="B122" s="7" t="s">
        <v>53</v>
      </c>
      <c r="C122" s="47">
        <v>0.75</v>
      </c>
      <c r="D122" s="63">
        <v>0.01</v>
      </c>
      <c r="E122" s="88">
        <v>164.7</v>
      </c>
      <c r="F122" s="21">
        <v>196</v>
      </c>
      <c r="G122" s="129" t="s">
        <v>235</v>
      </c>
      <c r="H122" s="21">
        <v>1</v>
      </c>
      <c r="I122" s="20">
        <v>4</v>
      </c>
      <c r="J122" s="93"/>
      <c r="K122" s="21"/>
      <c r="L122" s="21"/>
      <c r="M122" s="3">
        <v>1968</v>
      </c>
    </row>
    <row r="123" spans="1:13" s="1" customFormat="1" ht="12.95" customHeight="1">
      <c r="A123" s="27">
        <v>117</v>
      </c>
      <c r="B123" s="7" t="s">
        <v>54</v>
      </c>
      <c r="C123" s="47">
        <v>0.57999999999999996</v>
      </c>
      <c r="D123" s="63">
        <v>0.01</v>
      </c>
      <c r="E123" s="88">
        <v>278.8</v>
      </c>
      <c r="F123" s="21">
        <v>239</v>
      </c>
      <c r="G123" s="129" t="s">
        <v>235</v>
      </c>
      <c r="H123" s="21">
        <v>1</v>
      </c>
      <c r="I123" s="20">
        <v>4</v>
      </c>
      <c r="J123" s="93"/>
      <c r="K123" s="21"/>
      <c r="L123" s="21"/>
      <c r="M123" s="3">
        <v>1969</v>
      </c>
    </row>
    <row r="124" spans="1:13" s="1" customFormat="1" ht="12.95" customHeight="1">
      <c r="A124" s="27">
        <v>118</v>
      </c>
      <c r="B124" s="7" t="s">
        <v>55</v>
      </c>
      <c r="C124" s="47">
        <v>0.57999999999999996</v>
      </c>
      <c r="D124" s="63">
        <v>0.01</v>
      </c>
      <c r="E124" s="88">
        <v>198.4</v>
      </c>
      <c r="F124" s="21">
        <v>317</v>
      </c>
      <c r="G124" s="129" t="s">
        <v>235</v>
      </c>
      <c r="H124" s="21">
        <v>1</v>
      </c>
      <c r="I124" s="20">
        <v>5</v>
      </c>
      <c r="J124" s="93"/>
      <c r="K124" s="21"/>
      <c r="L124" s="21"/>
      <c r="M124" s="3">
        <v>1940</v>
      </c>
    </row>
    <row r="125" spans="1:13" s="1" customFormat="1" ht="12.95" customHeight="1">
      <c r="A125" s="27">
        <v>119</v>
      </c>
      <c r="B125" s="7" t="s">
        <v>56</v>
      </c>
      <c r="C125" s="47">
        <v>0.79400000000000004</v>
      </c>
      <c r="D125" s="63">
        <v>0.01</v>
      </c>
      <c r="E125" s="88">
        <v>276.8</v>
      </c>
      <c r="F125" s="21">
        <v>328</v>
      </c>
      <c r="G125" s="129" t="s">
        <v>235</v>
      </c>
      <c r="H125" s="21">
        <v>1</v>
      </c>
      <c r="I125" s="20">
        <v>6</v>
      </c>
      <c r="J125" s="93"/>
      <c r="K125" s="21"/>
      <c r="L125" s="21"/>
      <c r="M125" s="3">
        <v>1902</v>
      </c>
    </row>
    <row r="126" spans="1:13" s="1" customFormat="1" ht="12.95" customHeight="1">
      <c r="A126" s="27">
        <v>120</v>
      </c>
      <c r="B126" s="7" t="s">
        <v>57</v>
      </c>
      <c r="C126" s="47">
        <v>0.65800000000000003</v>
      </c>
      <c r="D126" s="63">
        <v>0.01</v>
      </c>
      <c r="E126" s="88">
        <v>233</v>
      </c>
      <c r="F126" s="21">
        <v>292</v>
      </c>
      <c r="G126" s="129" t="s">
        <v>235</v>
      </c>
      <c r="H126" s="21">
        <v>1</v>
      </c>
      <c r="I126" s="20">
        <v>6</v>
      </c>
      <c r="J126" s="93"/>
      <c r="K126" s="21"/>
      <c r="L126" s="21"/>
      <c r="M126" s="3">
        <v>1916</v>
      </c>
    </row>
    <row r="127" spans="1:13" s="1" customFormat="1" ht="12.95" customHeight="1">
      <c r="A127" s="27">
        <v>121</v>
      </c>
      <c r="B127" s="7" t="s">
        <v>58</v>
      </c>
      <c r="C127" s="47">
        <v>0.57999999999999996</v>
      </c>
      <c r="D127" s="63">
        <v>0.01</v>
      </c>
      <c r="E127" s="88">
        <v>197.4</v>
      </c>
      <c r="F127" s="21">
        <v>225</v>
      </c>
      <c r="G127" s="129" t="s">
        <v>235</v>
      </c>
      <c r="H127" s="21">
        <v>1</v>
      </c>
      <c r="I127" s="20">
        <v>4</v>
      </c>
      <c r="J127" s="93"/>
      <c r="K127" s="21"/>
      <c r="L127" s="21"/>
      <c r="M127" s="3">
        <v>1959</v>
      </c>
    </row>
    <row r="128" spans="1:13" s="1" customFormat="1" ht="12.95" customHeight="1">
      <c r="A128" s="27">
        <v>122</v>
      </c>
      <c r="B128" s="7" t="s">
        <v>59</v>
      </c>
      <c r="C128" s="47">
        <v>0.57999999999999996</v>
      </c>
      <c r="D128" s="63">
        <v>0.01</v>
      </c>
      <c r="E128" s="88">
        <v>105.25</v>
      </c>
      <c r="F128" s="21">
        <v>151</v>
      </c>
      <c r="G128" s="129" t="s">
        <v>235</v>
      </c>
      <c r="H128" s="21">
        <v>1</v>
      </c>
      <c r="I128" s="20">
        <v>3</v>
      </c>
      <c r="J128" s="93"/>
      <c r="K128" s="21"/>
      <c r="L128" s="21"/>
      <c r="M128" s="3">
        <v>1902</v>
      </c>
    </row>
    <row r="129" spans="1:13" s="1" customFormat="1" ht="12.95" customHeight="1">
      <c r="A129" s="27">
        <v>123</v>
      </c>
      <c r="B129" s="7" t="s">
        <v>60</v>
      </c>
      <c r="C129" s="47">
        <v>0.57999999999999996</v>
      </c>
      <c r="D129" s="63">
        <v>0.01</v>
      </c>
      <c r="E129" s="88">
        <v>134.80000000000001</v>
      </c>
      <c r="F129" s="21">
        <v>217</v>
      </c>
      <c r="G129" s="129" t="s">
        <v>235</v>
      </c>
      <c r="H129" s="21">
        <v>1</v>
      </c>
      <c r="I129" s="20">
        <v>5</v>
      </c>
      <c r="J129" s="93"/>
      <c r="K129" s="21"/>
      <c r="L129" s="21"/>
      <c r="M129" s="3">
        <v>1913</v>
      </c>
    </row>
    <row r="130" spans="1:13" s="1" customFormat="1" ht="12.95" customHeight="1">
      <c r="A130" s="27">
        <v>124</v>
      </c>
      <c r="B130" s="7" t="s">
        <v>61</v>
      </c>
      <c r="C130" s="47">
        <v>0.57999999999999996</v>
      </c>
      <c r="D130" s="63">
        <v>0.01</v>
      </c>
      <c r="E130" s="88">
        <v>177.3</v>
      </c>
      <c r="F130" s="21">
        <v>239</v>
      </c>
      <c r="G130" s="129" t="s">
        <v>235</v>
      </c>
      <c r="H130" s="21">
        <v>1</v>
      </c>
      <c r="I130" s="20">
        <v>4</v>
      </c>
      <c r="J130" s="93"/>
      <c r="K130" s="21"/>
      <c r="L130" s="21"/>
      <c r="M130" s="3">
        <v>1960</v>
      </c>
    </row>
    <row r="131" spans="1:13" s="1" customFormat="1" ht="12.95" customHeight="1">
      <c r="A131" s="27">
        <v>125</v>
      </c>
      <c r="B131" s="7" t="s">
        <v>62</v>
      </c>
      <c r="C131" s="47">
        <v>0.57999999999999996</v>
      </c>
      <c r="D131" s="63">
        <v>0.01</v>
      </c>
      <c r="E131" s="88">
        <v>274.8</v>
      </c>
      <c r="F131" s="21">
        <v>348</v>
      </c>
      <c r="G131" s="129" t="s">
        <v>235</v>
      </c>
      <c r="H131" s="21">
        <v>1</v>
      </c>
      <c r="I131" s="20">
        <v>5</v>
      </c>
      <c r="J131" s="93"/>
      <c r="K131" s="21"/>
      <c r="L131" s="21"/>
      <c r="M131" s="3">
        <v>1913</v>
      </c>
    </row>
    <row r="132" spans="1:13" s="1" customFormat="1" ht="12.95" customHeight="1">
      <c r="A132" s="27">
        <v>126</v>
      </c>
      <c r="B132" s="7" t="s">
        <v>63</v>
      </c>
      <c r="C132" s="47">
        <v>0.57999999999999996</v>
      </c>
      <c r="D132" s="63">
        <v>0.01</v>
      </c>
      <c r="E132" s="88">
        <v>401.8</v>
      </c>
      <c r="F132" s="21">
        <v>591</v>
      </c>
      <c r="G132" s="129" t="s">
        <v>235</v>
      </c>
      <c r="H132" s="21">
        <v>1</v>
      </c>
      <c r="I132" s="20">
        <v>7</v>
      </c>
      <c r="J132" s="93"/>
      <c r="K132" s="21"/>
      <c r="L132" s="21"/>
      <c r="M132" s="3">
        <v>1909</v>
      </c>
    </row>
    <row r="133" spans="1:13" s="1" customFormat="1" ht="12.95" customHeight="1">
      <c r="A133" s="27">
        <v>127</v>
      </c>
      <c r="B133" s="4" t="s">
        <v>118</v>
      </c>
      <c r="C133" s="48">
        <v>0.57999999999999996</v>
      </c>
      <c r="D133" s="63">
        <v>0.01</v>
      </c>
      <c r="E133" s="88">
        <v>185.8</v>
      </c>
      <c r="F133" s="21">
        <v>206</v>
      </c>
      <c r="G133" s="131">
        <v>150</v>
      </c>
      <c r="H133" s="21">
        <v>1</v>
      </c>
      <c r="I133" s="21">
        <v>4</v>
      </c>
      <c r="J133" s="93"/>
      <c r="K133" s="21"/>
      <c r="L133" s="21"/>
      <c r="M133" s="2">
        <v>1959</v>
      </c>
    </row>
    <row r="134" spans="1:13" s="1" customFormat="1" ht="12.95" customHeight="1">
      <c r="A134" s="27">
        <v>128</v>
      </c>
      <c r="B134" s="4" t="s">
        <v>119</v>
      </c>
      <c r="C134" s="48">
        <v>0.57999999999999996</v>
      </c>
      <c r="D134" s="63">
        <v>0.01</v>
      </c>
      <c r="E134" s="88">
        <v>198.1</v>
      </c>
      <c r="F134" s="21">
        <v>221</v>
      </c>
      <c r="G134" s="131">
        <v>210</v>
      </c>
      <c r="H134" s="21">
        <v>1</v>
      </c>
      <c r="I134" s="21">
        <v>4</v>
      </c>
      <c r="J134" s="93"/>
      <c r="K134" s="21"/>
      <c r="L134" s="21"/>
      <c r="M134" s="2">
        <v>1972</v>
      </c>
    </row>
    <row r="135" spans="1:13" s="1" customFormat="1" ht="12.95" customHeight="1">
      <c r="A135" s="27">
        <v>129</v>
      </c>
      <c r="B135" s="4" t="s">
        <v>153</v>
      </c>
      <c r="C135" s="48">
        <v>4.4400000000000004</v>
      </c>
      <c r="D135" s="63">
        <v>0.01</v>
      </c>
      <c r="E135" s="97">
        <f>821+747.8</f>
        <v>1568.8</v>
      </c>
      <c r="F135" s="103">
        <v>1643.2</v>
      </c>
      <c r="G135" s="129">
        <v>588</v>
      </c>
      <c r="H135" s="21">
        <v>5</v>
      </c>
      <c r="I135" s="21">
        <v>15</v>
      </c>
      <c r="J135" s="96">
        <v>2</v>
      </c>
      <c r="K135" s="21">
        <v>2</v>
      </c>
      <c r="L135" s="21"/>
      <c r="M135" s="2">
        <v>1978</v>
      </c>
    </row>
    <row r="136" spans="1:13" s="1" customFormat="1" ht="12.95" customHeight="1">
      <c r="A136" s="27">
        <v>130</v>
      </c>
      <c r="B136" s="5" t="s">
        <v>72</v>
      </c>
      <c r="C136" s="47">
        <v>0.57999999999999996</v>
      </c>
      <c r="D136" s="63">
        <v>0.01</v>
      </c>
      <c r="E136" s="87">
        <v>345.6</v>
      </c>
      <c r="F136" s="20">
        <v>335</v>
      </c>
      <c r="G136" s="132">
        <v>295.82</v>
      </c>
      <c r="H136" s="20">
        <v>1</v>
      </c>
      <c r="I136" s="20">
        <v>7</v>
      </c>
      <c r="J136" s="93"/>
      <c r="K136" s="20"/>
      <c r="L136" s="20"/>
      <c r="M136" s="3">
        <v>1917</v>
      </c>
    </row>
    <row r="137" spans="1:13" s="1" customFormat="1" ht="12.95" customHeight="1">
      <c r="A137" s="27">
        <v>131</v>
      </c>
      <c r="B137" s="4" t="s">
        <v>84</v>
      </c>
      <c r="C137" s="48">
        <v>4.5640000000000001</v>
      </c>
      <c r="D137" s="63">
        <v>0.01</v>
      </c>
      <c r="E137" s="88">
        <v>385.86</v>
      </c>
      <c r="F137" s="21">
        <v>398</v>
      </c>
      <c r="G137" s="129" t="s">
        <v>235</v>
      </c>
      <c r="H137" s="21">
        <v>2</v>
      </c>
      <c r="I137" s="21">
        <v>8</v>
      </c>
      <c r="J137" s="93"/>
      <c r="K137" s="21">
        <v>1</v>
      </c>
      <c r="L137" s="21"/>
      <c r="M137" s="2">
        <v>1962</v>
      </c>
    </row>
    <row r="138" spans="1:13" s="1" customFormat="1" ht="12.95" customHeight="1">
      <c r="A138" s="27">
        <v>132</v>
      </c>
      <c r="B138" s="4" t="s">
        <v>22</v>
      </c>
      <c r="C138" s="48">
        <v>4.718</v>
      </c>
      <c r="D138" s="63">
        <v>0.01</v>
      </c>
      <c r="E138" s="88">
        <v>319.10000000000002</v>
      </c>
      <c r="F138" s="21">
        <v>366</v>
      </c>
      <c r="G138" s="129" t="s">
        <v>235</v>
      </c>
      <c r="H138" s="21">
        <v>2</v>
      </c>
      <c r="I138" s="21">
        <v>10</v>
      </c>
      <c r="J138" s="93"/>
      <c r="K138" s="21">
        <v>1</v>
      </c>
      <c r="L138" s="21"/>
      <c r="M138" s="2">
        <v>1959</v>
      </c>
    </row>
    <row r="139" spans="1:13" s="1" customFormat="1" ht="12.95" customHeight="1">
      <c r="A139" s="27">
        <v>133</v>
      </c>
      <c r="B139" s="4" t="s">
        <v>23</v>
      </c>
      <c r="C139" s="48">
        <v>4.3739999999999997</v>
      </c>
      <c r="D139" s="63">
        <v>0.01</v>
      </c>
      <c r="E139" s="88">
        <v>428</v>
      </c>
      <c r="F139" s="21">
        <v>553</v>
      </c>
      <c r="G139" s="129" t="s">
        <v>235</v>
      </c>
      <c r="H139" s="21">
        <v>2</v>
      </c>
      <c r="I139" s="21">
        <v>8</v>
      </c>
      <c r="J139" s="93"/>
      <c r="K139" s="21">
        <v>2</v>
      </c>
      <c r="L139" s="21"/>
      <c r="M139" s="2">
        <v>1957</v>
      </c>
    </row>
    <row r="140" spans="1:13" s="1" customFormat="1" ht="12.95" customHeight="1">
      <c r="A140" s="27">
        <v>134</v>
      </c>
      <c r="B140" s="4" t="s">
        <v>7</v>
      </c>
      <c r="C140" s="48">
        <v>3.2160000000000002</v>
      </c>
      <c r="D140" s="63">
        <v>0.01</v>
      </c>
      <c r="E140" s="87">
        <v>313.95</v>
      </c>
      <c r="F140" s="20">
        <v>323</v>
      </c>
      <c r="G140" s="129" t="s">
        <v>235</v>
      </c>
      <c r="H140" s="20">
        <v>2</v>
      </c>
      <c r="I140" s="20">
        <v>8</v>
      </c>
      <c r="J140" s="93"/>
      <c r="K140" s="20">
        <v>1</v>
      </c>
      <c r="L140" s="20"/>
      <c r="M140" s="3">
        <v>1957</v>
      </c>
    </row>
    <row r="141" spans="1:13" s="1" customFormat="1" ht="12.95" customHeight="1">
      <c r="A141" s="27">
        <v>135</v>
      </c>
      <c r="B141" s="8" t="s">
        <v>32</v>
      </c>
      <c r="C141" s="47">
        <v>5.4180000000000001</v>
      </c>
      <c r="D141" s="63">
        <v>0.01</v>
      </c>
      <c r="E141" s="92">
        <f>2578.9+28.9</f>
        <v>2607.8000000000002</v>
      </c>
      <c r="F141" s="20">
        <v>2874</v>
      </c>
      <c r="G141" s="129">
        <v>385.42</v>
      </c>
      <c r="H141" s="20">
        <v>9</v>
      </c>
      <c r="I141" s="20">
        <v>98</v>
      </c>
      <c r="J141" s="96">
        <v>1</v>
      </c>
      <c r="K141" s="20">
        <v>1</v>
      </c>
      <c r="L141" s="20">
        <v>1</v>
      </c>
      <c r="M141" s="3">
        <v>1982</v>
      </c>
    </row>
    <row r="142" spans="1:13" s="1" customFormat="1" ht="12.95" customHeight="1">
      <c r="A142" s="27">
        <v>136</v>
      </c>
      <c r="B142" s="5" t="s">
        <v>33</v>
      </c>
      <c r="C142" s="47">
        <v>0.57999999999999996</v>
      </c>
      <c r="D142" s="63">
        <v>0.01</v>
      </c>
      <c r="E142" s="97">
        <f>279.1+23.5</f>
        <v>302.60000000000002</v>
      </c>
      <c r="F142" s="21">
        <v>303</v>
      </c>
      <c r="G142" s="132">
        <v>120.8</v>
      </c>
      <c r="H142" s="21">
        <v>1</v>
      </c>
      <c r="I142" s="20">
        <v>8</v>
      </c>
      <c r="J142" s="96">
        <v>1</v>
      </c>
      <c r="K142" s="21"/>
      <c r="L142" s="21"/>
      <c r="M142" s="3">
        <v>1917</v>
      </c>
    </row>
    <row r="143" spans="1:13" s="1" customFormat="1" ht="12.95" customHeight="1">
      <c r="A143" s="27">
        <v>137</v>
      </c>
      <c r="B143" s="8" t="s">
        <v>44</v>
      </c>
      <c r="C143" s="47">
        <v>3.6480000000000001</v>
      </c>
      <c r="D143" s="63">
        <v>0.01</v>
      </c>
      <c r="E143" s="92">
        <f>721.78+351.5</f>
        <v>1073.28</v>
      </c>
      <c r="F143" s="20">
        <v>1396</v>
      </c>
      <c r="G143" s="129">
        <v>530.4</v>
      </c>
      <c r="H143" s="20">
        <v>3</v>
      </c>
      <c r="I143" s="20">
        <v>11</v>
      </c>
      <c r="J143" s="96">
        <v>3</v>
      </c>
      <c r="K143" s="20">
        <v>1</v>
      </c>
      <c r="L143" s="20"/>
      <c r="M143" s="3">
        <v>1957</v>
      </c>
    </row>
    <row r="144" spans="1:13" s="1" customFormat="1" ht="12.95" customHeight="1">
      <c r="A144" s="27">
        <v>138</v>
      </c>
      <c r="B144" s="8" t="s">
        <v>46</v>
      </c>
      <c r="C144" s="47">
        <v>4.3789999999999996</v>
      </c>
      <c r="D144" s="63">
        <v>0.01</v>
      </c>
      <c r="E144" s="92">
        <f>2729.71+374.8</f>
        <v>3104.51</v>
      </c>
      <c r="F144" s="20">
        <v>4509</v>
      </c>
      <c r="G144" s="129">
        <v>749.1</v>
      </c>
      <c r="H144" s="20">
        <v>4</v>
      </c>
      <c r="I144" s="20">
        <v>65</v>
      </c>
      <c r="J144" s="96">
        <v>4</v>
      </c>
      <c r="K144" s="20">
        <v>5</v>
      </c>
      <c r="L144" s="20"/>
      <c r="M144" s="3">
        <v>1960</v>
      </c>
    </row>
    <row r="145" spans="1:13" s="1" customFormat="1" ht="12.95" customHeight="1">
      <c r="A145" s="27">
        <v>139</v>
      </c>
      <c r="B145" s="8" t="s">
        <v>28</v>
      </c>
      <c r="C145" s="47">
        <v>3.01</v>
      </c>
      <c r="D145" s="63">
        <v>0.01</v>
      </c>
      <c r="E145" s="92">
        <f>5570.01+89.3</f>
        <v>5659.31</v>
      </c>
      <c r="F145" s="20">
        <v>7414</v>
      </c>
      <c r="G145" s="129">
        <v>4105</v>
      </c>
      <c r="H145" s="20">
        <v>5</v>
      </c>
      <c r="I145" s="20">
        <v>116</v>
      </c>
      <c r="J145" s="96">
        <v>2</v>
      </c>
      <c r="K145" s="20">
        <v>8</v>
      </c>
      <c r="L145" s="20"/>
      <c r="M145" s="3">
        <v>1969</v>
      </c>
    </row>
    <row r="146" spans="1:13" s="36" customFormat="1" ht="12.95" customHeight="1">
      <c r="A146" s="27">
        <v>140</v>
      </c>
      <c r="B146" s="8" t="s">
        <v>39</v>
      </c>
      <c r="C146" s="47">
        <v>4.2539999999999996</v>
      </c>
      <c r="D146" s="63">
        <v>0.01</v>
      </c>
      <c r="E146" s="87">
        <v>350.7</v>
      </c>
      <c r="F146" s="20">
        <v>409</v>
      </c>
      <c r="G146" s="129">
        <v>260</v>
      </c>
      <c r="H146" s="20">
        <v>2</v>
      </c>
      <c r="I146" s="20">
        <v>6</v>
      </c>
      <c r="J146" s="93"/>
      <c r="K146" s="20">
        <v>1</v>
      </c>
      <c r="L146" s="20"/>
      <c r="M146" s="3">
        <v>1917</v>
      </c>
    </row>
    <row r="147" spans="1:13" s="36" customFormat="1" ht="12.95" customHeight="1">
      <c r="A147" s="27">
        <v>141</v>
      </c>
      <c r="B147" s="8" t="s">
        <v>29</v>
      </c>
      <c r="C147" s="47">
        <v>4.0380000000000003</v>
      </c>
      <c r="D147" s="63">
        <v>0.01</v>
      </c>
      <c r="E147" s="92">
        <f>2734.04+713.5</f>
        <v>3447.54</v>
      </c>
      <c r="F147" s="20">
        <v>4189</v>
      </c>
      <c r="G147" s="129">
        <v>717.9</v>
      </c>
      <c r="H147" s="20">
        <v>5</v>
      </c>
      <c r="I147" s="20">
        <v>56</v>
      </c>
      <c r="J147" s="101">
        <v>1</v>
      </c>
      <c r="K147" s="20">
        <v>4</v>
      </c>
      <c r="L147" s="20"/>
      <c r="M147" s="3">
        <v>1972</v>
      </c>
    </row>
    <row r="148" spans="1:13" s="1" customFormat="1" ht="12.95" customHeight="1">
      <c r="A148" s="27">
        <v>142</v>
      </c>
      <c r="B148" s="8" t="s">
        <v>45</v>
      </c>
      <c r="C148" s="47">
        <v>4.3179999999999996</v>
      </c>
      <c r="D148" s="63">
        <v>0.01</v>
      </c>
      <c r="E148" s="92">
        <f>713.17+143.9</f>
        <v>857.06999999999994</v>
      </c>
      <c r="F148" s="20">
        <v>1468</v>
      </c>
      <c r="G148" s="129">
        <v>302.95</v>
      </c>
      <c r="H148" s="20">
        <v>3</v>
      </c>
      <c r="I148" s="20">
        <v>10</v>
      </c>
      <c r="J148" s="96">
        <v>1</v>
      </c>
      <c r="K148" s="20">
        <v>2</v>
      </c>
      <c r="L148" s="20"/>
      <c r="M148" s="3">
        <v>1957</v>
      </c>
    </row>
    <row r="149" spans="1:13" s="1" customFormat="1" ht="12.95" customHeight="1">
      <c r="A149" s="27">
        <v>143</v>
      </c>
      <c r="B149" s="8" t="s">
        <v>40</v>
      </c>
      <c r="C149" s="47">
        <v>4.57</v>
      </c>
      <c r="D149" s="63">
        <v>0.01</v>
      </c>
      <c r="E149" s="87">
        <v>519</v>
      </c>
      <c r="F149" s="20">
        <v>565</v>
      </c>
      <c r="G149" s="129">
        <v>344.25</v>
      </c>
      <c r="H149" s="20">
        <v>2</v>
      </c>
      <c r="I149" s="20">
        <v>8</v>
      </c>
      <c r="J149" s="93"/>
      <c r="K149" s="20">
        <v>1</v>
      </c>
      <c r="L149" s="20"/>
      <c r="M149" s="3">
        <v>1949</v>
      </c>
    </row>
    <row r="150" spans="1:13" s="1" customFormat="1" ht="12.95" customHeight="1">
      <c r="A150" s="27">
        <v>144</v>
      </c>
      <c r="B150" s="8" t="s">
        <v>30</v>
      </c>
      <c r="C150" s="47">
        <v>3.0449999999999999</v>
      </c>
      <c r="D150" s="63">
        <v>0.01</v>
      </c>
      <c r="E150" s="92">
        <f>1953.43+133</f>
        <v>2086.4300000000003</v>
      </c>
      <c r="F150" s="20">
        <v>2484</v>
      </c>
      <c r="G150" s="129">
        <v>834.9</v>
      </c>
      <c r="H150" s="20">
        <v>5</v>
      </c>
      <c r="I150" s="20">
        <v>45</v>
      </c>
      <c r="J150" s="96">
        <v>1</v>
      </c>
      <c r="K150" s="20">
        <v>3</v>
      </c>
      <c r="L150" s="20"/>
      <c r="M150" s="3">
        <v>1968</v>
      </c>
    </row>
    <row r="151" spans="1:13" s="1" customFormat="1" ht="12.95" customHeight="1">
      <c r="A151" s="27">
        <v>145</v>
      </c>
      <c r="B151" s="5" t="s">
        <v>71</v>
      </c>
      <c r="C151" s="47">
        <v>0.57999999999999996</v>
      </c>
      <c r="D151" s="63">
        <v>0.01</v>
      </c>
      <c r="E151" s="87">
        <v>163.30000000000001</v>
      </c>
      <c r="F151" s="20">
        <v>168</v>
      </c>
      <c r="G151" s="132">
        <v>78.8</v>
      </c>
      <c r="H151" s="20">
        <v>1</v>
      </c>
      <c r="I151" s="20">
        <v>4</v>
      </c>
      <c r="J151" s="93"/>
      <c r="K151" s="20"/>
      <c r="L151" s="20"/>
      <c r="M151" s="3">
        <v>1917</v>
      </c>
    </row>
    <row r="152" spans="1:13" s="1" customFormat="1" ht="12.95" customHeight="1">
      <c r="A152" s="27">
        <v>146</v>
      </c>
      <c r="B152" s="8" t="s">
        <v>42</v>
      </c>
      <c r="C152" s="47">
        <v>4.7919999999999998</v>
      </c>
      <c r="D152" s="63">
        <v>0.01</v>
      </c>
      <c r="E152" s="87">
        <v>219.67</v>
      </c>
      <c r="F152" s="20">
        <v>240</v>
      </c>
      <c r="G152" s="129">
        <v>170.47</v>
      </c>
      <c r="H152" s="20">
        <v>2</v>
      </c>
      <c r="I152" s="20">
        <v>6</v>
      </c>
      <c r="J152" s="93"/>
      <c r="K152" s="20">
        <v>1</v>
      </c>
      <c r="L152" s="20"/>
      <c r="M152" s="3">
        <v>1917</v>
      </c>
    </row>
    <row r="153" spans="1:13" s="1" customFormat="1" ht="12.95" customHeight="1">
      <c r="A153" s="27">
        <v>147</v>
      </c>
      <c r="B153" s="5" t="s">
        <v>34</v>
      </c>
      <c r="C153" s="47">
        <v>0.57999999999999996</v>
      </c>
      <c r="D153" s="63">
        <v>0.01</v>
      </c>
      <c r="E153" s="87">
        <v>152</v>
      </c>
      <c r="F153" s="20">
        <v>152</v>
      </c>
      <c r="G153" s="132">
        <v>105.23</v>
      </c>
      <c r="H153" s="20">
        <v>1</v>
      </c>
      <c r="I153" s="20">
        <v>4</v>
      </c>
      <c r="J153" s="93"/>
      <c r="K153" s="20"/>
      <c r="L153" s="20"/>
      <c r="M153" s="3">
        <v>1917</v>
      </c>
    </row>
    <row r="154" spans="1:13" s="1" customFormat="1" ht="12.95" customHeight="1">
      <c r="A154" s="27">
        <v>148</v>
      </c>
      <c r="B154" s="8" t="s">
        <v>41</v>
      </c>
      <c r="C154" s="47">
        <v>3.8220000000000001</v>
      </c>
      <c r="D154" s="63">
        <v>0.01</v>
      </c>
      <c r="E154" s="87">
        <v>270.3</v>
      </c>
      <c r="F154" s="20">
        <v>292</v>
      </c>
      <c r="G154" s="129">
        <v>124.51</v>
      </c>
      <c r="H154" s="20">
        <v>2</v>
      </c>
      <c r="I154" s="20">
        <v>8</v>
      </c>
      <c r="J154" s="93"/>
      <c r="K154" s="20">
        <v>1</v>
      </c>
      <c r="L154" s="20"/>
      <c r="M154" s="3">
        <v>1960</v>
      </c>
    </row>
    <row r="155" spans="1:13" s="1" customFormat="1" ht="12.95" customHeight="1">
      <c r="A155" s="27">
        <v>149</v>
      </c>
      <c r="B155" s="5" t="s">
        <v>35</v>
      </c>
      <c r="C155" s="47">
        <v>0.57999999999999996</v>
      </c>
      <c r="D155" s="63">
        <v>0.01</v>
      </c>
      <c r="E155" s="87">
        <v>173.03</v>
      </c>
      <c r="F155" s="20">
        <v>189</v>
      </c>
      <c r="G155" s="132">
        <v>198</v>
      </c>
      <c r="H155" s="20">
        <v>1</v>
      </c>
      <c r="I155" s="20">
        <v>4</v>
      </c>
      <c r="J155" s="93"/>
      <c r="K155" s="20"/>
      <c r="L155" s="20"/>
      <c r="M155" s="3">
        <v>1917</v>
      </c>
    </row>
    <row r="156" spans="1:13" s="1" customFormat="1" ht="12.95" customHeight="1">
      <c r="A156" s="27">
        <v>150</v>
      </c>
      <c r="B156" s="4" t="s">
        <v>27</v>
      </c>
      <c r="C156" s="48">
        <v>4.3920000000000003</v>
      </c>
      <c r="D156" s="63">
        <v>0.01</v>
      </c>
      <c r="E156" s="97">
        <f>5254.86+88.8</f>
        <v>5343.66</v>
      </c>
      <c r="F156" s="21">
        <v>5546</v>
      </c>
      <c r="G156" s="129">
        <v>1910</v>
      </c>
      <c r="H156" s="21">
        <v>5</v>
      </c>
      <c r="I156" s="21">
        <v>93</v>
      </c>
      <c r="J156" s="96">
        <v>1</v>
      </c>
      <c r="K156" s="21">
        <v>6</v>
      </c>
      <c r="L156" s="21"/>
      <c r="M156" s="2">
        <v>1985</v>
      </c>
    </row>
    <row r="157" spans="1:13" s="1" customFormat="1" ht="12.95" customHeight="1">
      <c r="A157" s="27">
        <v>151</v>
      </c>
      <c r="B157" s="5" t="s">
        <v>2</v>
      </c>
      <c r="C157" s="47">
        <v>0.57999999999999996</v>
      </c>
      <c r="D157" s="63">
        <v>0.01</v>
      </c>
      <c r="E157" s="88">
        <v>131.4</v>
      </c>
      <c r="F157" s="21">
        <v>131</v>
      </c>
      <c r="G157" s="131">
        <v>255.42</v>
      </c>
      <c r="H157" s="21">
        <v>1</v>
      </c>
      <c r="I157" s="20">
        <v>3</v>
      </c>
      <c r="J157" s="93"/>
      <c r="K157" s="21"/>
      <c r="L157" s="21"/>
      <c r="M157" s="3">
        <v>1917</v>
      </c>
    </row>
    <row r="158" spans="1:13" s="1" customFormat="1" ht="12.95" customHeight="1">
      <c r="A158" s="27">
        <v>152</v>
      </c>
      <c r="B158" s="4" t="s">
        <v>120</v>
      </c>
      <c r="C158" s="48">
        <v>0.57999999999999996</v>
      </c>
      <c r="D158" s="63">
        <v>0.01</v>
      </c>
      <c r="E158" s="88">
        <v>128.19999999999999</v>
      </c>
      <c r="F158" s="21">
        <v>128</v>
      </c>
      <c r="G158" s="132">
        <v>98</v>
      </c>
      <c r="H158" s="21">
        <v>1</v>
      </c>
      <c r="I158" s="21">
        <v>4</v>
      </c>
      <c r="J158" s="93"/>
      <c r="K158" s="21"/>
      <c r="L158" s="21"/>
      <c r="M158" s="2">
        <v>1960</v>
      </c>
    </row>
    <row r="159" spans="1:13" s="1" customFormat="1" ht="12.95" customHeight="1">
      <c r="A159" s="27">
        <v>153</v>
      </c>
      <c r="B159" s="5" t="s">
        <v>70</v>
      </c>
      <c r="C159" s="47">
        <v>0.57999999999999996</v>
      </c>
      <c r="D159" s="63">
        <v>0.01</v>
      </c>
      <c r="E159" s="88">
        <v>135.6</v>
      </c>
      <c r="F159" s="21">
        <v>179</v>
      </c>
      <c r="G159" s="132">
        <v>273.41000000000003</v>
      </c>
      <c r="H159" s="21">
        <v>1</v>
      </c>
      <c r="I159" s="20">
        <v>4</v>
      </c>
      <c r="J159" s="93"/>
      <c r="K159" s="21"/>
      <c r="L159" s="21"/>
      <c r="M159" s="3">
        <v>1945</v>
      </c>
    </row>
    <row r="160" spans="1:13" s="1" customFormat="1" ht="12.95" customHeight="1">
      <c r="A160" s="27">
        <v>154</v>
      </c>
      <c r="B160" s="4" t="s">
        <v>132</v>
      </c>
      <c r="C160" s="48">
        <v>1.1220000000000001</v>
      </c>
      <c r="D160" s="63">
        <v>0.01</v>
      </c>
      <c r="E160" s="88">
        <v>291.89999999999998</v>
      </c>
      <c r="F160" s="21">
        <v>306</v>
      </c>
      <c r="G160" s="129" t="s">
        <v>235</v>
      </c>
      <c r="H160" s="21">
        <v>2</v>
      </c>
      <c r="I160" s="21">
        <v>8</v>
      </c>
      <c r="J160" s="93"/>
      <c r="K160" s="21"/>
      <c r="L160" s="21"/>
      <c r="M160" s="2">
        <v>1917</v>
      </c>
    </row>
    <row r="161" spans="1:13" s="1" customFormat="1" ht="12.95" customHeight="1">
      <c r="A161" s="27">
        <v>155</v>
      </c>
      <c r="B161" s="5" t="s">
        <v>226</v>
      </c>
      <c r="C161" s="47">
        <v>0.57999999999999996</v>
      </c>
      <c r="D161" s="63">
        <v>0.01</v>
      </c>
      <c r="E161" s="88">
        <v>112.7</v>
      </c>
      <c r="F161" s="21">
        <v>113</v>
      </c>
      <c r="G161" s="131">
        <v>180</v>
      </c>
      <c r="H161" s="21">
        <v>1</v>
      </c>
      <c r="I161" s="20">
        <v>4</v>
      </c>
      <c r="J161" s="95"/>
      <c r="K161" s="21"/>
      <c r="L161" s="21"/>
      <c r="M161" s="3">
        <v>1954</v>
      </c>
    </row>
    <row r="162" spans="1:13" s="1" customFormat="1" ht="12.95" customHeight="1">
      <c r="A162" s="27">
        <v>156</v>
      </c>
      <c r="B162" s="8" t="s">
        <v>227</v>
      </c>
      <c r="C162" s="47">
        <v>1.246</v>
      </c>
      <c r="D162" s="63">
        <v>0.01</v>
      </c>
      <c r="E162" s="87">
        <v>369</v>
      </c>
      <c r="F162" s="20">
        <v>500</v>
      </c>
      <c r="G162" s="129" t="s">
        <v>235</v>
      </c>
      <c r="H162" s="20">
        <v>2</v>
      </c>
      <c r="I162" s="20">
        <v>8</v>
      </c>
      <c r="J162" s="93"/>
      <c r="K162" s="20">
        <v>1</v>
      </c>
      <c r="L162" s="20"/>
      <c r="M162" s="3">
        <v>1965</v>
      </c>
    </row>
    <row r="163" spans="1:13" ht="12.75" customHeight="1">
      <c r="A163" s="27">
        <v>157</v>
      </c>
      <c r="B163" s="8" t="s">
        <v>228</v>
      </c>
      <c r="C163" s="47">
        <v>1.768</v>
      </c>
      <c r="D163" s="63">
        <v>0.01</v>
      </c>
      <c r="E163" s="87">
        <v>741.3</v>
      </c>
      <c r="F163" s="20">
        <v>1012</v>
      </c>
      <c r="G163" s="129" t="s">
        <v>235</v>
      </c>
      <c r="H163" s="20">
        <v>2</v>
      </c>
      <c r="I163" s="20">
        <v>16</v>
      </c>
      <c r="J163" s="95"/>
      <c r="K163" s="20">
        <v>2</v>
      </c>
      <c r="L163" s="20"/>
      <c r="M163" s="3">
        <v>1965</v>
      </c>
    </row>
    <row r="164" spans="1:13" s="1" customFormat="1" ht="12.75" customHeight="1">
      <c r="A164" s="27">
        <v>158</v>
      </c>
      <c r="B164" s="9" t="s">
        <v>154</v>
      </c>
      <c r="C164" s="47">
        <v>9.1370000000000005</v>
      </c>
      <c r="D164" s="63">
        <v>0.01</v>
      </c>
      <c r="E164" s="100">
        <f>2105.45+476.3</f>
        <v>2581.75</v>
      </c>
      <c r="F164" s="3">
        <v>4307</v>
      </c>
      <c r="G164" s="129">
        <v>964.6</v>
      </c>
      <c r="H164" s="3">
        <v>9</v>
      </c>
      <c r="I164" s="3">
        <v>61</v>
      </c>
      <c r="J164" s="98">
        <v>1</v>
      </c>
      <c r="K164" s="3">
        <v>1</v>
      </c>
      <c r="L164" s="3">
        <v>1</v>
      </c>
      <c r="M164" s="3">
        <v>1987</v>
      </c>
    </row>
    <row r="165" spans="1:13" s="39" customFormat="1" ht="18.75" customHeight="1">
      <c r="A165" s="143"/>
      <c r="B165" s="144"/>
      <c r="C165" s="49">
        <f>SUM(C7:C164)/159</f>
        <v>3.3683081761006286</v>
      </c>
      <c r="D165" s="40"/>
      <c r="E165" s="116">
        <f>SUM(E7:E164)</f>
        <v>234500.46000000002</v>
      </c>
      <c r="F165" s="116">
        <f t="shared" ref="F165:L165" si="0">SUM(F7:F164)</f>
        <v>292140.56</v>
      </c>
      <c r="G165" s="116">
        <f t="shared" si="0"/>
        <v>113676.53000000001</v>
      </c>
      <c r="H165" s="62">
        <f t="shared" si="0"/>
        <v>487</v>
      </c>
      <c r="I165" s="38">
        <f t="shared" si="0"/>
        <v>4863</v>
      </c>
      <c r="J165" s="38">
        <f t="shared" si="0"/>
        <v>65</v>
      </c>
      <c r="K165" s="38">
        <f t="shared" si="0"/>
        <v>310</v>
      </c>
      <c r="L165" s="38">
        <f t="shared" si="0"/>
        <v>11</v>
      </c>
      <c r="M165" s="38">
        <f t="shared" ref="M165" si="1">SUM(M7:M164)</f>
        <v>307466</v>
      </c>
    </row>
    <row r="166" spans="1:13" ht="15" customHeight="1">
      <c r="A166" s="25"/>
      <c r="B166" s="10"/>
      <c r="C166" s="50"/>
      <c r="D166" s="10"/>
      <c r="E166" s="25"/>
      <c r="F166" s="11"/>
      <c r="G166" s="130"/>
      <c r="H166" s="25"/>
      <c r="I166" s="25"/>
      <c r="J166" s="44"/>
      <c r="K166" s="25"/>
      <c r="L166" s="25"/>
      <c r="M166" s="79"/>
    </row>
    <row r="167" spans="1:13">
      <c r="A167" s="12"/>
      <c r="B167" s="12"/>
      <c r="C167" s="51"/>
      <c r="D167" s="12"/>
      <c r="E167" s="12"/>
      <c r="F167" s="12"/>
      <c r="G167" s="130"/>
      <c r="H167" s="12"/>
      <c r="I167" s="12"/>
      <c r="J167" s="44"/>
      <c r="K167" s="12"/>
      <c r="L167" s="12"/>
      <c r="M167" s="80"/>
    </row>
    <row r="168" spans="1:13">
      <c r="A168" s="12"/>
      <c r="B168" s="12"/>
      <c r="C168" s="51"/>
      <c r="D168" s="12"/>
      <c r="E168" s="13"/>
      <c r="F168" s="13"/>
      <c r="G168" s="133"/>
      <c r="H168" s="12"/>
      <c r="I168" s="13"/>
      <c r="J168" s="45"/>
      <c r="K168" s="13"/>
      <c r="L168" s="13"/>
      <c r="M168" s="80"/>
    </row>
    <row r="169" spans="1:13" ht="18.75">
      <c r="A169" s="12"/>
      <c r="B169" s="14" t="s">
        <v>155</v>
      </c>
      <c r="C169" s="52"/>
      <c r="D169" s="14"/>
      <c r="E169" s="12"/>
      <c r="F169" s="14" t="s">
        <v>156</v>
      </c>
      <c r="G169" s="134"/>
      <c r="H169" s="12"/>
      <c r="I169" s="12"/>
      <c r="J169" s="44"/>
      <c r="K169" s="12"/>
      <c r="L169" s="12"/>
      <c r="M169" s="80"/>
    </row>
    <row r="170" spans="1:13">
      <c r="A170" s="12"/>
      <c r="B170" s="15" t="s">
        <v>244</v>
      </c>
      <c r="C170" s="53"/>
      <c r="D170" s="15"/>
      <c r="E170" s="12"/>
      <c r="F170" s="12"/>
      <c r="G170" s="134"/>
      <c r="H170" s="12"/>
      <c r="I170" s="12"/>
      <c r="J170" s="44"/>
      <c r="K170" s="12"/>
      <c r="L170" s="12"/>
      <c r="M170" s="80"/>
    </row>
    <row r="171" spans="1:13">
      <c r="A171" s="12"/>
      <c r="B171" s="117" t="s">
        <v>232</v>
      </c>
      <c r="C171" s="53"/>
      <c r="D171" s="16"/>
      <c r="E171" s="17"/>
      <c r="F171" s="17"/>
      <c r="G171" s="134"/>
      <c r="H171" s="17"/>
      <c r="I171" s="17"/>
      <c r="J171" s="44"/>
      <c r="K171" s="17"/>
      <c r="L171" s="17"/>
      <c r="M171" s="81"/>
    </row>
    <row r="172" spans="1:13" s="1" customFormat="1">
      <c r="A172" s="12"/>
      <c r="B172" s="12"/>
      <c r="C172" s="51"/>
      <c r="D172" s="12"/>
      <c r="E172" s="12"/>
      <c r="F172" s="12"/>
      <c r="G172" s="28"/>
      <c r="H172" s="12"/>
      <c r="I172" s="12"/>
      <c r="J172" s="41"/>
      <c r="K172" s="12"/>
      <c r="L172" s="12"/>
      <c r="M172" s="80"/>
    </row>
    <row r="173" spans="1:13" s="1" customFormat="1">
      <c r="A173" s="12"/>
      <c r="B173" s="12"/>
      <c r="C173" s="51"/>
      <c r="D173" s="12"/>
      <c r="E173" s="12"/>
      <c r="F173" s="12"/>
      <c r="G173" s="28"/>
      <c r="H173" s="12"/>
      <c r="I173" s="12"/>
      <c r="J173" s="41"/>
      <c r="K173" s="12"/>
      <c r="L173" s="12"/>
      <c r="M173" s="80"/>
    </row>
    <row r="174" spans="1:13" s="1" customFormat="1">
      <c r="A174" s="12"/>
      <c r="B174" s="12"/>
      <c r="C174" s="51"/>
      <c r="D174" s="12"/>
      <c r="E174" s="12"/>
      <c r="F174" s="12"/>
      <c r="G174" s="28"/>
      <c r="H174" s="12"/>
      <c r="I174" s="12"/>
      <c r="J174" s="41"/>
      <c r="K174" s="12"/>
      <c r="L174" s="12"/>
      <c r="M174" s="80"/>
    </row>
    <row r="175" spans="1:13" s="1" customFormat="1">
      <c r="A175" s="12"/>
      <c r="B175" s="12"/>
      <c r="C175" s="51"/>
      <c r="D175" s="12"/>
      <c r="E175" s="12"/>
      <c r="F175" s="12"/>
      <c r="G175" s="28"/>
      <c r="H175" s="12"/>
      <c r="I175" s="12"/>
      <c r="J175" s="41"/>
      <c r="K175" s="12"/>
      <c r="L175" s="12"/>
      <c r="M175" s="80"/>
    </row>
    <row r="176" spans="1:13" s="1" customFormat="1">
      <c r="A176" s="12"/>
      <c r="B176" s="12"/>
      <c r="C176" s="51"/>
      <c r="D176" s="12"/>
      <c r="E176" s="12"/>
      <c r="F176" s="12"/>
      <c r="G176" s="28"/>
      <c r="H176" s="12"/>
      <c r="I176" s="12"/>
      <c r="J176" s="41"/>
      <c r="K176" s="12"/>
      <c r="L176" s="12"/>
      <c r="M176" s="80"/>
    </row>
    <row r="177" spans="1:13" s="1" customFormat="1">
      <c r="A177" s="12"/>
      <c r="B177" s="12"/>
      <c r="C177" s="51"/>
      <c r="D177" s="12"/>
      <c r="E177" s="12"/>
      <c r="F177" s="12"/>
      <c r="G177" s="28"/>
      <c r="H177" s="12"/>
      <c r="I177" s="12"/>
      <c r="J177" s="41"/>
      <c r="K177" s="12"/>
      <c r="L177" s="12"/>
      <c r="M177" s="80"/>
    </row>
    <row r="178" spans="1:13" s="1" customFormat="1">
      <c r="A178" s="12"/>
      <c r="B178" s="12"/>
      <c r="C178" s="51"/>
      <c r="D178" s="12"/>
      <c r="E178" s="12"/>
      <c r="F178" s="12"/>
      <c r="G178" s="28"/>
      <c r="H178" s="12"/>
      <c r="I178" s="12"/>
      <c r="J178" s="41"/>
      <c r="K178" s="12"/>
      <c r="L178" s="12"/>
      <c r="M178" s="80"/>
    </row>
    <row r="179" spans="1:13" s="1" customFormat="1">
      <c r="A179" s="12"/>
      <c r="B179" s="12"/>
      <c r="C179" s="51"/>
      <c r="D179" s="12"/>
      <c r="E179" s="12"/>
      <c r="F179" s="12"/>
      <c r="G179" s="28"/>
      <c r="H179" s="12"/>
      <c r="I179" s="12"/>
      <c r="J179" s="41"/>
      <c r="K179" s="12"/>
      <c r="L179" s="12"/>
      <c r="M179" s="80"/>
    </row>
    <row r="180" spans="1:13" s="1" customFormat="1">
      <c r="A180" s="12"/>
      <c r="B180" s="12"/>
      <c r="C180" s="51"/>
      <c r="D180" s="12"/>
      <c r="E180" s="12"/>
      <c r="F180" s="12"/>
      <c r="G180" s="28"/>
      <c r="H180" s="12"/>
      <c r="I180" s="12"/>
      <c r="J180" s="41"/>
      <c r="K180" s="12"/>
      <c r="L180" s="12"/>
      <c r="M180" s="80"/>
    </row>
    <row r="181" spans="1:13">
      <c r="A181" s="12"/>
      <c r="B181" s="12"/>
      <c r="C181" s="51"/>
      <c r="D181" s="12"/>
      <c r="E181" s="12"/>
      <c r="F181" s="12"/>
      <c r="H181" s="12"/>
      <c r="I181" s="12"/>
      <c r="K181" s="12"/>
      <c r="L181" s="12"/>
      <c r="M181" s="80"/>
    </row>
    <row r="182" spans="1:13">
      <c r="B182" s="12"/>
      <c r="C182" s="51"/>
      <c r="D182" s="12"/>
      <c r="F182" s="12"/>
      <c r="H182" s="12"/>
      <c r="I182" s="12"/>
      <c r="K182" s="12"/>
      <c r="L182" s="12"/>
    </row>
    <row r="183" spans="1:13">
      <c r="F183" s="12"/>
      <c r="H183" s="12"/>
      <c r="I183" s="12"/>
      <c r="K183" s="12"/>
      <c r="L183" s="12"/>
    </row>
    <row r="185" spans="1:13">
      <c r="E185" s="18"/>
      <c r="F185" s="18"/>
      <c r="H185" s="18"/>
      <c r="I185" s="18"/>
      <c r="K185" s="18"/>
      <c r="L185" s="18"/>
    </row>
    <row r="195" spans="6:12">
      <c r="F195" s="12"/>
      <c r="I195" s="12"/>
    </row>
    <row r="196" spans="6:12">
      <c r="F196" s="12"/>
      <c r="H196" s="12"/>
      <c r="I196" s="12"/>
      <c r="K196" s="12"/>
      <c r="L196" s="12"/>
    </row>
  </sheetData>
  <sortState ref="B8:Q166">
    <sortCondition ref="B8"/>
  </sortState>
  <mergeCells count="10">
    <mergeCell ref="H4:L4"/>
    <mergeCell ref="A1:M1"/>
    <mergeCell ref="A2:M2"/>
    <mergeCell ref="A3:M3"/>
    <mergeCell ref="M4:M5"/>
    <mergeCell ref="A165:B165"/>
    <mergeCell ref="A4:A5"/>
    <mergeCell ref="B4:B5"/>
    <mergeCell ref="C4:D4"/>
    <mergeCell ref="E4:G4"/>
  </mergeCells>
  <printOptions horizontalCentered="1"/>
  <pageMargins left="0" right="0" top="0" bottom="0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1"/>
  <sheetViews>
    <sheetView zoomScale="120" zoomScaleNormal="120" zoomScaleSheetLayoutView="120" workbookViewId="0">
      <pane ySplit="5" topLeftCell="A30" activePane="bottomLeft" state="frozen"/>
      <selection pane="bottomLeft" activeCell="D44" sqref="D44"/>
    </sheetView>
  </sheetViews>
  <sheetFormatPr defaultRowHeight="12.75"/>
  <cols>
    <col min="1" max="1" width="4.42578125" style="1" customWidth="1"/>
    <col min="2" max="2" width="28.42578125" style="1" customWidth="1"/>
    <col min="3" max="3" width="10.5703125" style="61" customWidth="1"/>
    <col min="4" max="4" width="8.5703125" style="1" customWidth="1"/>
    <col min="5" max="5" width="9.5703125" style="1" customWidth="1"/>
    <col min="6" max="6" width="9.28515625" style="1" customWidth="1"/>
    <col min="7" max="7" width="7.7109375" style="1" customWidth="1"/>
    <col min="8" max="9" width="4.7109375" style="1" customWidth="1"/>
    <col min="10" max="10" width="6.7109375" style="1" customWidth="1"/>
    <col min="11" max="12" width="4.28515625" style="1" customWidth="1"/>
    <col min="13" max="13" width="6.42578125" style="1" customWidth="1"/>
    <col min="14" max="254" width="9.140625" style="64"/>
    <col min="255" max="255" width="4.42578125" style="64" customWidth="1"/>
    <col min="256" max="256" width="43.5703125" style="64" customWidth="1"/>
    <col min="257" max="257" width="6.85546875" style="64" customWidth="1"/>
    <col min="258" max="258" width="4.85546875" style="64" customWidth="1"/>
    <col min="259" max="259" width="5.85546875" style="64" customWidth="1"/>
    <col min="260" max="260" width="5.42578125" style="64" customWidth="1"/>
    <col min="261" max="261" width="4.85546875" style="64" customWidth="1"/>
    <col min="262" max="262" width="6.5703125" style="64" customWidth="1"/>
    <col min="263" max="263" width="9" style="64" customWidth="1"/>
    <col min="264" max="265" width="8.140625" style="64" customWidth="1"/>
    <col min="266" max="266" width="8.28515625" style="64" customWidth="1"/>
    <col min="267" max="267" width="7.42578125" style="64" customWidth="1"/>
    <col min="268" max="268" width="8.85546875" style="64" customWidth="1"/>
    <col min="269" max="510" width="9.140625" style="64"/>
    <col min="511" max="511" width="4.42578125" style="64" customWidth="1"/>
    <col min="512" max="512" width="43.5703125" style="64" customWidth="1"/>
    <col min="513" max="513" width="6.85546875" style="64" customWidth="1"/>
    <col min="514" max="514" width="4.85546875" style="64" customWidth="1"/>
    <col min="515" max="515" width="5.85546875" style="64" customWidth="1"/>
    <col min="516" max="516" width="5.42578125" style="64" customWidth="1"/>
    <col min="517" max="517" width="4.85546875" style="64" customWidth="1"/>
    <col min="518" max="518" width="6.5703125" style="64" customWidth="1"/>
    <col min="519" max="519" width="9" style="64" customWidth="1"/>
    <col min="520" max="521" width="8.140625" style="64" customWidth="1"/>
    <col min="522" max="522" width="8.28515625" style="64" customWidth="1"/>
    <col min="523" max="523" width="7.42578125" style="64" customWidth="1"/>
    <col min="524" max="524" width="8.85546875" style="64" customWidth="1"/>
    <col min="525" max="766" width="9.140625" style="64"/>
    <col min="767" max="767" width="4.42578125" style="64" customWidth="1"/>
    <col min="768" max="768" width="43.5703125" style="64" customWidth="1"/>
    <col min="769" max="769" width="6.85546875" style="64" customWidth="1"/>
    <col min="770" max="770" width="4.85546875" style="64" customWidth="1"/>
    <col min="771" max="771" width="5.85546875" style="64" customWidth="1"/>
    <col min="772" max="772" width="5.42578125" style="64" customWidth="1"/>
    <col min="773" max="773" width="4.85546875" style="64" customWidth="1"/>
    <col min="774" max="774" width="6.5703125" style="64" customWidth="1"/>
    <col min="775" max="775" width="9" style="64" customWidth="1"/>
    <col min="776" max="777" width="8.140625" style="64" customWidth="1"/>
    <col min="778" max="778" width="8.28515625" style="64" customWidth="1"/>
    <col min="779" max="779" width="7.42578125" style="64" customWidth="1"/>
    <col min="780" max="780" width="8.85546875" style="64" customWidth="1"/>
    <col min="781" max="1022" width="9.140625" style="64"/>
    <col min="1023" max="1023" width="4.42578125" style="64" customWidth="1"/>
    <col min="1024" max="1024" width="43.5703125" style="64" customWidth="1"/>
    <col min="1025" max="1025" width="6.85546875" style="64" customWidth="1"/>
    <col min="1026" max="1026" width="4.85546875" style="64" customWidth="1"/>
    <col min="1027" max="1027" width="5.85546875" style="64" customWidth="1"/>
    <col min="1028" max="1028" width="5.42578125" style="64" customWidth="1"/>
    <col min="1029" max="1029" width="4.85546875" style="64" customWidth="1"/>
    <col min="1030" max="1030" width="6.5703125" style="64" customWidth="1"/>
    <col min="1031" max="1031" width="9" style="64" customWidth="1"/>
    <col min="1032" max="1033" width="8.140625" style="64" customWidth="1"/>
    <col min="1034" max="1034" width="8.28515625" style="64" customWidth="1"/>
    <col min="1035" max="1035" width="7.42578125" style="64" customWidth="1"/>
    <col min="1036" max="1036" width="8.85546875" style="64" customWidth="1"/>
    <col min="1037" max="1278" width="9.140625" style="64"/>
    <col min="1279" max="1279" width="4.42578125" style="64" customWidth="1"/>
    <col min="1280" max="1280" width="43.5703125" style="64" customWidth="1"/>
    <col min="1281" max="1281" width="6.85546875" style="64" customWidth="1"/>
    <col min="1282" max="1282" width="4.85546875" style="64" customWidth="1"/>
    <col min="1283" max="1283" width="5.85546875" style="64" customWidth="1"/>
    <col min="1284" max="1284" width="5.42578125" style="64" customWidth="1"/>
    <col min="1285" max="1285" width="4.85546875" style="64" customWidth="1"/>
    <col min="1286" max="1286" width="6.5703125" style="64" customWidth="1"/>
    <col min="1287" max="1287" width="9" style="64" customWidth="1"/>
    <col min="1288" max="1289" width="8.140625" style="64" customWidth="1"/>
    <col min="1290" max="1290" width="8.28515625" style="64" customWidth="1"/>
    <col min="1291" max="1291" width="7.42578125" style="64" customWidth="1"/>
    <col min="1292" max="1292" width="8.85546875" style="64" customWidth="1"/>
    <col min="1293" max="1534" width="9.140625" style="64"/>
    <col min="1535" max="1535" width="4.42578125" style="64" customWidth="1"/>
    <col min="1536" max="1536" width="43.5703125" style="64" customWidth="1"/>
    <col min="1537" max="1537" width="6.85546875" style="64" customWidth="1"/>
    <col min="1538" max="1538" width="4.85546875" style="64" customWidth="1"/>
    <col min="1539" max="1539" width="5.85546875" style="64" customWidth="1"/>
    <col min="1540" max="1540" width="5.42578125" style="64" customWidth="1"/>
    <col min="1541" max="1541" width="4.85546875" style="64" customWidth="1"/>
    <col min="1542" max="1542" width="6.5703125" style="64" customWidth="1"/>
    <col min="1543" max="1543" width="9" style="64" customWidth="1"/>
    <col min="1544" max="1545" width="8.140625" style="64" customWidth="1"/>
    <col min="1546" max="1546" width="8.28515625" style="64" customWidth="1"/>
    <col min="1547" max="1547" width="7.42578125" style="64" customWidth="1"/>
    <col min="1548" max="1548" width="8.85546875" style="64" customWidth="1"/>
    <col min="1549" max="1790" width="9.140625" style="64"/>
    <col min="1791" max="1791" width="4.42578125" style="64" customWidth="1"/>
    <col min="1792" max="1792" width="43.5703125" style="64" customWidth="1"/>
    <col min="1793" max="1793" width="6.85546875" style="64" customWidth="1"/>
    <col min="1794" max="1794" width="4.85546875" style="64" customWidth="1"/>
    <col min="1795" max="1795" width="5.85546875" style="64" customWidth="1"/>
    <col min="1796" max="1796" width="5.42578125" style="64" customWidth="1"/>
    <col min="1797" max="1797" width="4.85546875" style="64" customWidth="1"/>
    <col min="1798" max="1798" width="6.5703125" style="64" customWidth="1"/>
    <col min="1799" max="1799" width="9" style="64" customWidth="1"/>
    <col min="1800" max="1801" width="8.140625" style="64" customWidth="1"/>
    <col min="1802" max="1802" width="8.28515625" style="64" customWidth="1"/>
    <col min="1803" max="1803" width="7.42578125" style="64" customWidth="1"/>
    <col min="1804" max="1804" width="8.85546875" style="64" customWidth="1"/>
    <col min="1805" max="2046" width="9.140625" style="64"/>
    <col min="2047" max="2047" width="4.42578125" style="64" customWidth="1"/>
    <col min="2048" max="2048" width="43.5703125" style="64" customWidth="1"/>
    <col min="2049" max="2049" width="6.85546875" style="64" customWidth="1"/>
    <col min="2050" max="2050" width="4.85546875" style="64" customWidth="1"/>
    <col min="2051" max="2051" width="5.85546875" style="64" customWidth="1"/>
    <col min="2052" max="2052" width="5.42578125" style="64" customWidth="1"/>
    <col min="2053" max="2053" width="4.85546875" style="64" customWidth="1"/>
    <col min="2054" max="2054" width="6.5703125" style="64" customWidth="1"/>
    <col min="2055" max="2055" width="9" style="64" customWidth="1"/>
    <col min="2056" max="2057" width="8.140625" style="64" customWidth="1"/>
    <col min="2058" max="2058" width="8.28515625" style="64" customWidth="1"/>
    <col min="2059" max="2059" width="7.42578125" style="64" customWidth="1"/>
    <col min="2060" max="2060" width="8.85546875" style="64" customWidth="1"/>
    <col min="2061" max="2302" width="9.140625" style="64"/>
    <col min="2303" max="2303" width="4.42578125" style="64" customWidth="1"/>
    <col min="2304" max="2304" width="43.5703125" style="64" customWidth="1"/>
    <col min="2305" max="2305" width="6.85546875" style="64" customWidth="1"/>
    <col min="2306" max="2306" width="4.85546875" style="64" customWidth="1"/>
    <col min="2307" max="2307" width="5.85546875" style="64" customWidth="1"/>
    <col min="2308" max="2308" width="5.42578125" style="64" customWidth="1"/>
    <col min="2309" max="2309" width="4.85546875" style="64" customWidth="1"/>
    <col min="2310" max="2310" width="6.5703125" style="64" customWidth="1"/>
    <col min="2311" max="2311" width="9" style="64" customWidth="1"/>
    <col min="2312" max="2313" width="8.140625" style="64" customWidth="1"/>
    <col min="2314" max="2314" width="8.28515625" style="64" customWidth="1"/>
    <col min="2315" max="2315" width="7.42578125" style="64" customWidth="1"/>
    <col min="2316" max="2316" width="8.85546875" style="64" customWidth="1"/>
    <col min="2317" max="2558" width="9.140625" style="64"/>
    <col min="2559" max="2559" width="4.42578125" style="64" customWidth="1"/>
    <col min="2560" max="2560" width="43.5703125" style="64" customWidth="1"/>
    <col min="2561" max="2561" width="6.85546875" style="64" customWidth="1"/>
    <col min="2562" max="2562" width="4.85546875" style="64" customWidth="1"/>
    <col min="2563" max="2563" width="5.85546875" style="64" customWidth="1"/>
    <col min="2564" max="2564" width="5.42578125" style="64" customWidth="1"/>
    <col min="2565" max="2565" width="4.85546875" style="64" customWidth="1"/>
    <col min="2566" max="2566" width="6.5703125" style="64" customWidth="1"/>
    <col min="2567" max="2567" width="9" style="64" customWidth="1"/>
    <col min="2568" max="2569" width="8.140625" style="64" customWidth="1"/>
    <col min="2570" max="2570" width="8.28515625" style="64" customWidth="1"/>
    <col min="2571" max="2571" width="7.42578125" style="64" customWidth="1"/>
    <col min="2572" max="2572" width="8.85546875" style="64" customWidth="1"/>
    <col min="2573" max="2814" width="9.140625" style="64"/>
    <col min="2815" max="2815" width="4.42578125" style="64" customWidth="1"/>
    <col min="2816" max="2816" width="43.5703125" style="64" customWidth="1"/>
    <col min="2817" max="2817" width="6.85546875" style="64" customWidth="1"/>
    <col min="2818" max="2818" width="4.85546875" style="64" customWidth="1"/>
    <col min="2819" max="2819" width="5.85546875" style="64" customWidth="1"/>
    <col min="2820" max="2820" width="5.42578125" style="64" customWidth="1"/>
    <col min="2821" max="2821" width="4.85546875" style="64" customWidth="1"/>
    <col min="2822" max="2822" width="6.5703125" style="64" customWidth="1"/>
    <col min="2823" max="2823" width="9" style="64" customWidth="1"/>
    <col min="2824" max="2825" width="8.140625" style="64" customWidth="1"/>
    <col min="2826" max="2826" width="8.28515625" style="64" customWidth="1"/>
    <col min="2827" max="2827" width="7.42578125" style="64" customWidth="1"/>
    <col min="2828" max="2828" width="8.85546875" style="64" customWidth="1"/>
    <col min="2829" max="3070" width="9.140625" style="64"/>
    <col min="3071" max="3071" width="4.42578125" style="64" customWidth="1"/>
    <col min="3072" max="3072" width="43.5703125" style="64" customWidth="1"/>
    <col min="3073" max="3073" width="6.85546875" style="64" customWidth="1"/>
    <col min="3074" max="3074" width="4.85546875" style="64" customWidth="1"/>
    <col min="3075" max="3075" width="5.85546875" style="64" customWidth="1"/>
    <col min="3076" max="3076" width="5.42578125" style="64" customWidth="1"/>
    <col min="3077" max="3077" width="4.85546875" style="64" customWidth="1"/>
    <col min="3078" max="3078" width="6.5703125" style="64" customWidth="1"/>
    <col min="3079" max="3079" width="9" style="64" customWidth="1"/>
    <col min="3080" max="3081" width="8.140625" style="64" customWidth="1"/>
    <col min="3082" max="3082" width="8.28515625" style="64" customWidth="1"/>
    <col min="3083" max="3083" width="7.42578125" style="64" customWidth="1"/>
    <col min="3084" max="3084" width="8.85546875" style="64" customWidth="1"/>
    <col min="3085" max="3326" width="9.140625" style="64"/>
    <col min="3327" max="3327" width="4.42578125" style="64" customWidth="1"/>
    <col min="3328" max="3328" width="43.5703125" style="64" customWidth="1"/>
    <col min="3329" max="3329" width="6.85546875" style="64" customWidth="1"/>
    <col min="3330" max="3330" width="4.85546875" style="64" customWidth="1"/>
    <col min="3331" max="3331" width="5.85546875" style="64" customWidth="1"/>
    <col min="3332" max="3332" width="5.42578125" style="64" customWidth="1"/>
    <col min="3333" max="3333" width="4.85546875" style="64" customWidth="1"/>
    <col min="3334" max="3334" width="6.5703125" style="64" customWidth="1"/>
    <col min="3335" max="3335" width="9" style="64" customWidth="1"/>
    <col min="3336" max="3337" width="8.140625" style="64" customWidth="1"/>
    <col min="3338" max="3338" width="8.28515625" style="64" customWidth="1"/>
    <col min="3339" max="3339" width="7.42578125" style="64" customWidth="1"/>
    <col min="3340" max="3340" width="8.85546875" style="64" customWidth="1"/>
    <col min="3341" max="3582" width="9.140625" style="64"/>
    <col min="3583" max="3583" width="4.42578125" style="64" customWidth="1"/>
    <col min="3584" max="3584" width="43.5703125" style="64" customWidth="1"/>
    <col min="3585" max="3585" width="6.85546875" style="64" customWidth="1"/>
    <col min="3586" max="3586" width="4.85546875" style="64" customWidth="1"/>
    <col min="3587" max="3587" width="5.85546875" style="64" customWidth="1"/>
    <col min="3588" max="3588" width="5.42578125" style="64" customWidth="1"/>
    <col min="3589" max="3589" width="4.85546875" style="64" customWidth="1"/>
    <col min="3590" max="3590" width="6.5703125" style="64" customWidth="1"/>
    <col min="3591" max="3591" width="9" style="64" customWidth="1"/>
    <col min="3592" max="3593" width="8.140625" style="64" customWidth="1"/>
    <col min="3594" max="3594" width="8.28515625" style="64" customWidth="1"/>
    <col min="3595" max="3595" width="7.42578125" style="64" customWidth="1"/>
    <col min="3596" max="3596" width="8.85546875" style="64" customWidth="1"/>
    <col min="3597" max="3838" width="9.140625" style="64"/>
    <col min="3839" max="3839" width="4.42578125" style="64" customWidth="1"/>
    <col min="3840" max="3840" width="43.5703125" style="64" customWidth="1"/>
    <col min="3841" max="3841" width="6.85546875" style="64" customWidth="1"/>
    <col min="3842" max="3842" width="4.85546875" style="64" customWidth="1"/>
    <col min="3843" max="3843" width="5.85546875" style="64" customWidth="1"/>
    <col min="3844" max="3844" width="5.42578125" style="64" customWidth="1"/>
    <col min="3845" max="3845" width="4.85546875" style="64" customWidth="1"/>
    <col min="3846" max="3846" width="6.5703125" style="64" customWidth="1"/>
    <col min="3847" max="3847" width="9" style="64" customWidth="1"/>
    <col min="3848" max="3849" width="8.140625" style="64" customWidth="1"/>
    <col min="3850" max="3850" width="8.28515625" style="64" customWidth="1"/>
    <col min="3851" max="3851" width="7.42578125" style="64" customWidth="1"/>
    <col min="3852" max="3852" width="8.85546875" style="64" customWidth="1"/>
    <col min="3853" max="4094" width="9.140625" style="64"/>
    <col min="4095" max="4095" width="4.42578125" style="64" customWidth="1"/>
    <col min="4096" max="4096" width="43.5703125" style="64" customWidth="1"/>
    <col min="4097" max="4097" width="6.85546875" style="64" customWidth="1"/>
    <col min="4098" max="4098" width="4.85546875" style="64" customWidth="1"/>
    <col min="4099" max="4099" width="5.85546875" style="64" customWidth="1"/>
    <col min="4100" max="4100" width="5.42578125" style="64" customWidth="1"/>
    <col min="4101" max="4101" width="4.85546875" style="64" customWidth="1"/>
    <col min="4102" max="4102" width="6.5703125" style="64" customWidth="1"/>
    <col min="4103" max="4103" width="9" style="64" customWidth="1"/>
    <col min="4104" max="4105" width="8.140625" style="64" customWidth="1"/>
    <col min="4106" max="4106" width="8.28515625" style="64" customWidth="1"/>
    <col min="4107" max="4107" width="7.42578125" style="64" customWidth="1"/>
    <col min="4108" max="4108" width="8.85546875" style="64" customWidth="1"/>
    <col min="4109" max="4350" width="9.140625" style="64"/>
    <col min="4351" max="4351" width="4.42578125" style="64" customWidth="1"/>
    <col min="4352" max="4352" width="43.5703125" style="64" customWidth="1"/>
    <col min="4353" max="4353" width="6.85546875" style="64" customWidth="1"/>
    <col min="4354" max="4354" width="4.85546875" style="64" customWidth="1"/>
    <col min="4355" max="4355" width="5.85546875" style="64" customWidth="1"/>
    <col min="4356" max="4356" width="5.42578125" style="64" customWidth="1"/>
    <col min="4357" max="4357" width="4.85546875" style="64" customWidth="1"/>
    <col min="4358" max="4358" width="6.5703125" style="64" customWidth="1"/>
    <col min="4359" max="4359" width="9" style="64" customWidth="1"/>
    <col min="4360" max="4361" width="8.140625" style="64" customWidth="1"/>
    <col min="4362" max="4362" width="8.28515625" style="64" customWidth="1"/>
    <col min="4363" max="4363" width="7.42578125" style="64" customWidth="1"/>
    <col min="4364" max="4364" width="8.85546875" style="64" customWidth="1"/>
    <col min="4365" max="4606" width="9.140625" style="64"/>
    <col min="4607" max="4607" width="4.42578125" style="64" customWidth="1"/>
    <col min="4608" max="4608" width="43.5703125" style="64" customWidth="1"/>
    <col min="4609" max="4609" width="6.85546875" style="64" customWidth="1"/>
    <col min="4610" max="4610" width="4.85546875" style="64" customWidth="1"/>
    <col min="4611" max="4611" width="5.85546875" style="64" customWidth="1"/>
    <col min="4612" max="4612" width="5.42578125" style="64" customWidth="1"/>
    <col min="4613" max="4613" width="4.85546875" style="64" customWidth="1"/>
    <col min="4614" max="4614" width="6.5703125" style="64" customWidth="1"/>
    <col min="4615" max="4615" width="9" style="64" customWidth="1"/>
    <col min="4616" max="4617" width="8.140625" style="64" customWidth="1"/>
    <col min="4618" max="4618" width="8.28515625" style="64" customWidth="1"/>
    <col min="4619" max="4619" width="7.42578125" style="64" customWidth="1"/>
    <col min="4620" max="4620" width="8.85546875" style="64" customWidth="1"/>
    <col min="4621" max="4862" width="9.140625" style="64"/>
    <col min="4863" max="4863" width="4.42578125" style="64" customWidth="1"/>
    <col min="4864" max="4864" width="43.5703125" style="64" customWidth="1"/>
    <col min="4865" max="4865" width="6.85546875" style="64" customWidth="1"/>
    <col min="4866" max="4866" width="4.85546875" style="64" customWidth="1"/>
    <col min="4867" max="4867" width="5.85546875" style="64" customWidth="1"/>
    <col min="4868" max="4868" width="5.42578125" style="64" customWidth="1"/>
    <col min="4869" max="4869" width="4.85546875" style="64" customWidth="1"/>
    <col min="4870" max="4870" width="6.5703125" style="64" customWidth="1"/>
    <col min="4871" max="4871" width="9" style="64" customWidth="1"/>
    <col min="4872" max="4873" width="8.140625" style="64" customWidth="1"/>
    <col min="4874" max="4874" width="8.28515625" style="64" customWidth="1"/>
    <col min="4875" max="4875" width="7.42578125" style="64" customWidth="1"/>
    <col min="4876" max="4876" width="8.85546875" style="64" customWidth="1"/>
    <col min="4877" max="5118" width="9.140625" style="64"/>
    <col min="5119" max="5119" width="4.42578125" style="64" customWidth="1"/>
    <col min="5120" max="5120" width="43.5703125" style="64" customWidth="1"/>
    <col min="5121" max="5121" width="6.85546875" style="64" customWidth="1"/>
    <col min="5122" max="5122" width="4.85546875" style="64" customWidth="1"/>
    <col min="5123" max="5123" width="5.85546875" style="64" customWidth="1"/>
    <col min="5124" max="5124" width="5.42578125" style="64" customWidth="1"/>
    <col min="5125" max="5125" width="4.85546875" style="64" customWidth="1"/>
    <col min="5126" max="5126" width="6.5703125" style="64" customWidth="1"/>
    <col min="5127" max="5127" width="9" style="64" customWidth="1"/>
    <col min="5128" max="5129" width="8.140625" style="64" customWidth="1"/>
    <col min="5130" max="5130" width="8.28515625" style="64" customWidth="1"/>
    <col min="5131" max="5131" width="7.42578125" style="64" customWidth="1"/>
    <col min="5132" max="5132" width="8.85546875" style="64" customWidth="1"/>
    <col min="5133" max="5374" width="9.140625" style="64"/>
    <col min="5375" max="5375" width="4.42578125" style="64" customWidth="1"/>
    <col min="5376" max="5376" width="43.5703125" style="64" customWidth="1"/>
    <col min="5377" max="5377" width="6.85546875" style="64" customWidth="1"/>
    <col min="5378" max="5378" width="4.85546875" style="64" customWidth="1"/>
    <col min="5379" max="5379" width="5.85546875" style="64" customWidth="1"/>
    <col min="5380" max="5380" width="5.42578125" style="64" customWidth="1"/>
    <col min="5381" max="5381" width="4.85546875" style="64" customWidth="1"/>
    <col min="5382" max="5382" width="6.5703125" style="64" customWidth="1"/>
    <col min="5383" max="5383" width="9" style="64" customWidth="1"/>
    <col min="5384" max="5385" width="8.140625" style="64" customWidth="1"/>
    <col min="5386" max="5386" width="8.28515625" style="64" customWidth="1"/>
    <col min="5387" max="5387" width="7.42578125" style="64" customWidth="1"/>
    <col min="5388" max="5388" width="8.85546875" style="64" customWidth="1"/>
    <col min="5389" max="5630" width="9.140625" style="64"/>
    <col min="5631" max="5631" width="4.42578125" style="64" customWidth="1"/>
    <col min="5632" max="5632" width="43.5703125" style="64" customWidth="1"/>
    <col min="5633" max="5633" width="6.85546875" style="64" customWidth="1"/>
    <col min="5634" max="5634" width="4.85546875" style="64" customWidth="1"/>
    <col min="5635" max="5635" width="5.85546875" style="64" customWidth="1"/>
    <col min="5636" max="5636" width="5.42578125" style="64" customWidth="1"/>
    <col min="5637" max="5637" width="4.85546875" style="64" customWidth="1"/>
    <col min="5638" max="5638" width="6.5703125" style="64" customWidth="1"/>
    <col min="5639" max="5639" width="9" style="64" customWidth="1"/>
    <col min="5640" max="5641" width="8.140625" style="64" customWidth="1"/>
    <col min="5642" max="5642" width="8.28515625" style="64" customWidth="1"/>
    <col min="5643" max="5643" width="7.42578125" style="64" customWidth="1"/>
    <col min="5644" max="5644" width="8.85546875" style="64" customWidth="1"/>
    <col min="5645" max="5886" width="9.140625" style="64"/>
    <col min="5887" max="5887" width="4.42578125" style="64" customWidth="1"/>
    <col min="5888" max="5888" width="43.5703125" style="64" customWidth="1"/>
    <col min="5889" max="5889" width="6.85546875" style="64" customWidth="1"/>
    <col min="5890" max="5890" width="4.85546875" style="64" customWidth="1"/>
    <col min="5891" max="5891" width="5.85546875" style="64" customWidth="1"/>
    <col min="5892" max="5892" width="5.42578125" style="64" customWidth="1"/>
    <col min="5893" max="5893" width="4.85546875" style="64" customWidth="1"/>
    <col min="5894" max="5894" width="6.5703125" style="64" customWidth="1"/>
    <col min="5895" max="5895" width="9" style="64" customWidth="1"/>
    <col min="5896" max="5897" width="8.140625" style="64" customWidth="1"/>
    <col min="5898" max="5898" width="8.28515625" style="64" customWidth="1"/>
    <col min="5899" max="5899" width="7.42578125" style="64" customWidth="1"/>
    <col min="5900" max="5900" width="8.85546875" style="64" customWidth="1"/>
    <col min="5901" max="6142" width="9.140625" style="64"/>
    <col min="6143" max="6143" width="4.42578125" style="64" customWidth="1"/>
    <col min="6144" max="6144" width="43.5703125" style="64" customWidth="1"/>
    <col min="6145" max="6145" width="6.85546875" style="64" customWidth="1"/>
    <col min="6146" max="6146" width="4.85546875" style="64" customWidth="1"/>
    <col min="6147" max="6147" width="5.85546875" style="64" customWidth="1"/>
    <col min="6148" max="6148" width="5.42578125" style="64" customWidth="1"/>
    <col min="6149" max="6149" width="4.85546875" style="64" customWidth="1"/>
    <col min="6150" max="6150" width="6.5703125" style="64" customWidth="1"/>
    <col min="6151" max="6151" width="9" style="64" customWidth="1"/>
    <col min="6152" max="6153" width="8.140625" style="64" customWidth="1"/>
    <col min="6154" max="6154" width="8.28515625" style="64" customWidth="1"/>
    <col min="6155" max="6155" width="7.42578125" style="64" customWidth="1"/>
    <col min="6156" max="6156" width="8.85546875" style="64" customWidth="1"/>
    <col min="6157" max="6398" width="9.140625" style="64"/>
    <col min="6399" max="6399" width="4.42578125" style="64" customWidth="1"/>
    <col min="6400" max="6400" width="43.5703125" style="64" customWidth="1"/>
    <col min="6401" max="6401" width="6.85546875" style="64" customWidth="1"/>
    <col min="6402" max="6402" width="4.85546875" style="64" customWidth="1"/>
    <col min="6403" max="6403" width="5.85546875" style="64" customWidth="1"/>
    <col min="6404" max="6404" width="5.42578125" style="64" customWidth="1"/>
    <col min="6405" max="6405" width="4.85546875" style="64" customWidth="1"/>
    <col min="6406" max="6406" width="6.5703125" style="64" customWidth="1"/>
    <col min="6407" max="6407" width="9" style="64" customWidth="1"/>
    <col min="6408" max="6409" width="8.140625" style="64" customWidth="1"/>
    <col min="6410" max="6410" width="8.28515625" style="64" customWidth="1"/>
    <col min="6411" max="6411" width="7.42578125" style="64" customWidth="1"/>
    <col min="6412" max="6412" width="8.85546875" style="64" customWidth="1"/>
    <col min="6413" max="6654" width="9.140625" style="64"/>
    <col min="6655" max="6655" width="4.42578125" style="64" customWidth="1"/>
    <col min="6656" max="6656" width="43.5703125" style="64" customWidth="1"/>
    <col min="6657" max="6657" width="6.85546875" style="64" customWidth="1"/>
    <col min="6658" max="6658" width="4.85546875" style="64" customWidth="1"/>
    <col min="6659" max="6659" width="5.85546875" style="64" customWidth="1"/>
    <col min="6660" max="6660" width="5.42578125" style="64" customWidth="1"/>
    <col min="6661" max="6661" width="4.85546875" style="64" customWidth="1"/>
    <col min="6662" max="6662" width="6.5703125" style="64" customWidth="1"/>
    <col min="6663" max="6663" width="9" style="64" customWidth="1"/>
    <col min="6664" max="6665" width="8.140625" style="64" customWidth="1"/>
    <col min="6666" max="6666" width="8.28515625" style="64" customWidth="1"/>
    <col min="6667" max="6667" width="7.42578125" style="64" customWidth="1"/>
    <col min="6668" max="6668" width="8.85546875" style="64" customWidth="1"/>
    <col min="6669" max="6910" width="9.140625" style="64"/>
    <col min="6911" max="6911" width="4.42578125" style="64" customWidth="1"/>
    <col min="6912" max="6912" width="43.5703125" style="64" customWidth="1"/>
    <col min="6913" max="6913" width="6.85546875" style="64" customWidth="1"/>
    <col min="6914" max="6914" width="4.85546875" style="64" customWidth="1"/>
    <col min="6915" max="6915" width="5.85546875" style="64" customWidth="1"/>
    <col min="6916" max="6916" width="5.42578125" style="64" customWidth="1"/>
    <col min="6917" max="6917" width="4.85546875" style="64" customWidth="1"/>
    <col min="6918" max="6918" width="6.5703125" style="64" customWidth="1"/>
    <col min="6919" max="6919" width="9" style="64" customWidth="1"/>
    <col min="6920" max="6921" width="8.140625" style="64" customWidth="1"/>
    <col min="6922" max="6922" width="8.28515625" style="64" customWidth="1"/>
    <col min="6923" max="6923" width="7.42578125" style="64" customWidth="1"/>
    <col min="6924" max="6924" width="8.85546875" style="64" customWidth="1"/>
    <col min="6925" max="7166" width="9.140625" style="64"/>
    <col min="7167" max="7167" width="4.42578125" style="64" customWidth="1"/>
    <col min="7168" max="7168" width="43.5703125" style="64" customWidth="1"/>
    <col min="7169" max="7169" width="6.85546875" style="64" customWidth="1"/>
    <col min="7170" max="7170" width="4.85546875" style="64" customWidth="1"/>
    <col min="7171" max="7171" width="5.85546875" style="64" customWidth="1"/>
    <col min="7172" max="7172" width="5.42578125" style="64" customWidth="1"/>
    <col min="7173" max="7173" width="4.85546875" style="64" customWidth="1"/>
    <col min="7174" max="7174" width="6.5703125" style="64" customWidth="1"/>
    <col min="7175" max="7175" width="9" style="64" customWidth="1"/>
    <col min="7176" max="7177" width="8.140625" style="64" customWidth="1"/>
    <col min="7178" max="7178" width="8.28515625" style="64" customWidth="1"/>
    <col min="7179" max="7179" width="7.42578125" style="64" customWidth="1"/>
    <col min="7180" max="7180" width="8.85546875" style="64" customWidth="1"/>
    <col min="7181" max="7422" width="9.140625" style="64"/>
    <col min="7423" max="7423" width="4.42578125" style="64" customWidth="1"/>
    <col min="7424" max="7424" width="43.5703125" style="64" customWidth="1"/>
    <col min="7425" max="7425" width="6.85546875" style="64" customWidth="1"/>
    <col min="7426" max="7426" width="4.85546875" style="64" customWidth="1"/>
    <col min="7427" max="7427" width="5.85546875" style="64" customWidth="1"/>
    <col min="7428" max="7428" width="5.42578125" style="64" customWidth="1"/>
    <col min="7429" max="7429" width="4.85546875" style="64" customWidth="1"/>
    <col min="7430" max="7430" width="6.5703125" style="64" customWidth="1"/>
    <col min="7431" max="7431" width="9" style="64" customWidth="1"/>
    <col min="7432" max="7433" width="8.140625" style="64" customWidth="1"/>
    <col min="7434" max="7434" width="8.28515625" style="64" customWidth="1"/>
    <col min="7435" max="7435" width="7.42578125" style="64" customWidth="1"/>
    <col min="7436" max="7436" width="8.85546875" style="64" customWidth="1"/>
    <col min="7437" max="7678" width="9.140625" style="64"/>
    <col min="7679" max="7679" width="4.42578125" style="64" customWidth="1"/>
    <col min="7680" max="7680" width="43.5703125" style="64" customWidth="1"/>
    <col min="7681" max="7681" width="6.85546875" style="64" customWidth="1"/>
    <col min="7682" max="7682" width="4.85546875" style="64" customWidth="1"/>
    <col min="7683" max="7683" width="5.85546875" style="64" customWidth="1"/>
    <col min="7684" max="7684" width="5.42578125" style="64" customWidth="1"/>
    <col min="7685" max="7685" width="4.85546875" style="64" customWidth="1"/>
    <col min="7686" max="7686" width="6.5703125" style="64" customWidth="1"/>
    <col min="7687" max="7687" width="9" style="64" customWidth="1"/>
    <col min="7688" max="7689" width="8.140625" style="64" customWidth="1"/>
    <col min="7690" max="7690" width="8.28515625" style="64" customWidth="1"/>
    <col min="7691" max="7691" width="7.42578125" style="64" customWidth="1"/>
    <col min="7692" max="7692" width="8.85546875" style="64" customWidth="1"/>
    <col min="7693" max="7934" width="9.140625" style="64"/>
    <col min="7935" max="7935" width="4.42578125" style="64" customWidth="1"/>
    <col min="7936" max="7936" width="43.5703125" style="64" customWidth="1"/>
    <col min="7937" max="7937" width="6.85546875" style="64" customWidth="1"/>
    <col min="7938" max="7938" width="4.85546875" style="64" customWidth="1"/>
    <col min="7939" max="7939" width="5.85546875" style="64" customWidth="1"/>
    <col min="7940" max="7940" width="5.42578125" style="64" customWidth="1"/>
    <col min="7941" max="7941" width="4.85546875" style="64" customWidth="1"/>
    <col min="7942" max="7942" width="6.5703125" style="64" customWidth="1"/>
    <col min="7943" max="7943" width="9" style="64" customWidth="1"/>
    <col min="7944" max="7945" width="8.140625" style="64" customWidth="1"/>
    <col min="7946" max="7946" width="8.28515625" style="64" customWidth="1"/>
    <col min="7947" max="7947" width="7.42578125" style="64" customWidth="1"/>
    <col min="7948" max="7948" width="8.85546875" style="64" customWidth="1"/>
    <col min="7949" max="8190" width="9.140625" style="64"/>
    <col min="8191" max="8191" width="4.42578125" style="64" customWidth="1"/>
    <col min="8192" max="8192" width="43.5703125" style="64" customWidth="1"/>
    <col min="8193" max="8193" width="6.85546875" style="64" customWidth="1"/>
    <col min="8194" max="8194" width="4.85546875" style="64" customWidth="1"/>
    <col min="8195" max="8195" width="5.85546875" style="64" customWidth="1"/>
    <col min="8196" max="8196" width="5.42578125" style="64" customWidth="1"/>
    <col min="8197" max="8197" width="4.85546875" style="64" customWidth="1"/>
    <col min="8198" max="8198" width="6.5703125" style="64" customWidth="1"/>
    <col min="8199" max="8199" width="9" style="64" customWidth="1"/>
    <col min="8200" max="8201" width="8.140625" style="64" customWidth="1"/>
    <col min="8202" max="8202" width="8.28515625" style="64" customWidth="1"/>
    <col min="8203" max="8203" width="7.42578125" style="64" customWidth="1"/>
    <col min="8204" max="8204" width="8.85546875" style="64" customWidth="1"/>
    <col min="8205" max="8446" width="9.140625" style="64"/>
    <col min="8447" max="8447" width="4.42578125" style="64" customWidth="1"/>
    <col min="8448" max="8448" width="43.5703125" style="64" customWidth="1"/>
    <col min="8449" max="8449" width="6.85546875" style="64" customWidth="1"/>
    <col min="8450" max="8450" width="4.85546875" style="64" customWidth="1"/>
    <col min="8451" max="8451" width="5.85546875" style="64" customWidth="1"/>
    <col min="8452" max="8452" width="5.42578125" style="64" customWidth="1"/>
    <col min="8453" max="8453" width="4.85546875" style="64" customWidth="1"/>
    <col min="8454" max="8454" width="6.5703125" style="64" customWidth="1"/>
    <col min="8455" max="8455" width="9" style="64" customWidth="1"/>
    <col min="8456" max="8457" width="8.140625" style="64" customWidth="1"/>
    <col min="8458" max="8458" width="8.28515625" style="64" customWidth="1"/>
    <col min="8459" max="8459" width="7.42578125" style="64" customWidth="1"/>
    <col min="8460" max="8460" width="8.85546875" style="64" customWidth="1"/>
    <col min="8461" max="8702" width="9.140625" style="64"/>
    <col min="8703" max="8703" width="4.42578125" style="64" customWidth="1"/>
    <col min="8704" max="8704" width="43.5703125" style="64" customWidth="1"/>
    <col min="8705" max="8705" width="6.85546875" style="64" customWidth="1"/>
    <col min="8706" max="8706" width="4.85546875" style="64" customWidth="1"/>
    <col min="8707" max="8707" width="5.85546875" style="64" customWidth="1"/>
    <col min="8708" max="8708" width="5.42578125" style="64" customWidth="1"/>
    <col min="8709" max="8709" width="4.85546875" style="64" customWidth="1"/>
    <col min="8710" max="8710" width="6.5703125" style="64" customWidth="1"/>
    <col min="8711" max="8711" width="9" style="64" customWidth="1"/>
    <col min="8712" max="8713" width="8.140625" style="64" customWidth="1"/>
    <col min="8714" max="8714" width="8.28515625" style="64" customWidth="1"/>
    <col min="8715" max="8715" width="7.42578125" style="64" customWidth="1"/>
    <col min="8716" max="8716" width="8.85546875" style="64" customWidth="1"/>
    <col min="8717" max="8958" width="9.140625" style="64"/>
    <col min="8959" max="8959" width="4.42578125" style="64" customWidth="1"/>
    <col min="8960" max="8960" width="43.5703125" style="64" customWidth="1"/>
    <col min="8961" max="8961" width="6.85546875" style="64" customWidth="1"/>
    <col min="8962" max="8962" width="4.85546875" style="64" customWidth="1"/>
    <col min="8963" max="8963" width="5.85546875" style="64" customWidth="1"/>
    <col min="8964" max="8964" width="5.42578125" style="64" customWidth="1"/>
    <col min="8965" max="8965" width="4.85546875" style="64" customWidth="1"/>
    <col min="8966" max="8966" width="6.5703125" style="64" customWidth="1"/>
    <col min="8967" max="8967" width="9" style="64" customWidth="1"/>
    <col min="8968" max="8969" width="8.140625" style="64" customWidth="1"/>
    <col min="8970" max="8970" width="8.28515625" style="64" customWidth="1"/>
    <col min="8971" max="8971" width="7.42578125" style="64" customWidth="1"/>
    <col min="8972" max="8972" width="8.85546875" style="64" customWidth="1"/>
    <col min="8973" max="9214" width="9.140625" style="64"/>
    <col min="9215" max="9215" width="4.42578125" style="64" customWidth="1"/>
    <col min="9216" max="9216" width="43.5703125" style="64" customWidth="1"/>
    <col min="9217" max="9217" width="6.85546875" style="64" customWidth="1"/>
    <col min="9218" max="9218" width="4.85546875" style="64" customWidth="1"/>
    <col min="9219" max="9219" width="5.85546875" style="64" customWidth="1"/>
    <col min="9220" max="9220" width="5.42578125" style="64" customWidth="1"/>
    <col min="9221" max="9221" width="4.85546875" style="64" customWidth="1"/>
    <col min="9222" max="9222" width="6.5703125" style="64" customWidth="1"/>
    <col min="9223" max="9223" width="9" style="64" customWidth="1"/>
    <col min="9224" max="9225" width="8.140625" style="64" customWidth="1"/>
    <col min="9226" max="9226" width="8.28515625" style="64" customWidth="1"/>
    <col min="9227" max="9227" width="7.42578125" style="64" customWidth="1"/>
    <col min="9228" max="9228" width="8.85546875" style="64" customWidth="1"/>
    <col min="9229" max="9470" width="9.140625" style="64"/>
    <col min="9471" max="9471" width="4.42578125" style="64" customWidth="1"/>
    <col min="9472" max="9472" width="43.5703125" style="64" customWidth="1"/>
    <col min="9473" max="9473" width="6.85546875" style="64" customWidth="1"/>
    <col min="9474" max="9474" width="4.85546875" style="64" customWidth="1"/>
    <col min="9475" max="9475" width="5.85546875" style="64" customWidth="1"/>
    <col min="9476" max="9476" width="5.42578125" style="64" customWidth="1"/>
    <col min="9477" max="9477" width="4.85546875" style="64" customWidth="1"/>
    <col min="9478" max="9478" width="6.5703125" style="64" customWidth="1"/>
    <col min="9479" max="9479" width="9" style="64" customWidth="1"/>
    <col min="9480" max="9481" width="8.140625" style="64" customWidth="1"/>
    <col min="9482" max="9482" width="8.28515625" style="64" customWidth="1"/>
    <col min="9483" max="9483" width="7.42578125" style="64" customWidth="1"/>
    <col min="9484" max="9484" width="8.85546875" style="64" customWidth="1"/>
    <col min="9485" max="9726" width="9.140625" style="64"/>
    <col min="9727" max="9727" width="4.42578125" style="64" customWidth="1"/>
    <col min="9728" max="9728" width="43.5703125" style="64" customWidth="1"/>
    <col min="9729" max="9729" width="6.85546875" style="64" customWidth="1"/>
    <col min="9730" max="9730" width="4.85546875" style="64" customWidth="1"/>
    <col min="9731" max="9731" width="5.85546875" style="64" customWidth="1"/>
    <col min="9732" max="9732" width="5.42578125" style="64" customWidth="1"/>
    <col min="9733" max="9733" width="4.85546875" style="64" customWidth="1"/>
    <col min="9734" max="9734" width="6.5703125" style="64" customWidth="1"/>
    <col min="9735" max="9735" width="9" style="64" customWidth="1"/>
    <col min="9736" max="9737" width="8.140625" style="64" customWidth="1"/>
    <col min="9738" max="9738" width="8.28515625" style="64" customWidth="1"/>
    <col min="9739" max="9739" width="7.42578125" style="64" customWidth="1"/>
    <col min="9740" max="9740" width="8.85546875" style="64" customWidth="1"/>
    <col min="9741" max="9982" width="9.140625" style="64"/>
    <col min="9983" max="9983" width="4.42578125" style="64" customWidth="1"/>
    <col min="9984" max="9984" width="43.5703125" style="64" customWidth="1"/>
    <col min="9985" max="9985" width="6.85546875" style="64" customWidth="1"/>
    <col min="9986" max="9986" width="4.85546875" style="64" customWidth="1"/>
    <col min="9987" max="9987" width="5.85546875" style="64" customWidth="1"/>
    <col min="9988" max="9988" width="5.42578125" style="64" customWidth="1"/>
    <col min="9989" max="9989" width="4.85546875" style="64" customWidth="1"/>
    <col min="9990" max="9990" width="6.5703125" style="64" customWidth="1"/>
    <col min="9991" max="9991" width="9" style="64" customWidth="1"/>
    <col min="9992" max="9993" width="8.140625" style="64" customWidth="1"/>
    <col min="9994" max="9994" width="8.28515625" style="64" customWidth="1"/>
    <col min="9995" max="9995" width="7.42578125" style="64" customWidth="1"/>
    <col min="9996" max="9996" width="8.85546875" style="64" customWidth="1"/>
    <col min="9997" max="10238" width="9.140625" style="64"/>
    <col min="10239" max="10239" width="4.42578125" style="64" customWidth="1"/>
    <col min="10240" max="10240" width="43.5703125" style="64" customWidth="1"/>
    <col min="10241" max="10241" width="6.85546875" style="64" customWidth="1"/>
    <col min="10242" max="10242" width="4.85546875" style="64" customWidth="1"/>
    <col min="10243" max="10243" width="5.85546875" style="64" customWidth="1"/>
    <col min="10244" max="10244" width="5.42578125" style="64" customWidth="1"/>
    <col min="10245" max="10245" width="4.85546875" style="64" customWidth="1"/>
    <col min="10246" max="10246" width="6.5703125" style="64" customWidth="1"/>
    <col min="10247" max="10247" width="9" style="64" customWidth="1"/>
    <col min="10248" max="10249" width="8.140625" style="64" customWidth="1"/>
    <col min="10250" max="10250" width="8.28515625" style="64" customWidth="1"/>
    <col min="10251" max="10251" width="7.42578125" style="64" customWidth="1"/>
    <col min="10252" max="10252" width="8.85546875" style="64" customWidth="1"/>
    <col min="10253" max="10494" width="9.140625" style="64"/>
    <col min="10495" max="10495" width="4.42578125" style="64" customWidth="1"/>
    <col min="10496" max="10496" width="43.5703125" style="64" customWidth="1"/>
    <col min="10497" max="10497" width="6.85546875" style="64" customWidth="1"/>
    <col min="10498" max="10498" width="4.85546875" style="64" customWidth="1"/>
    <col min="10499" max="10499" width="5.85546875" style="64" customWidth="1"/>
    <col min="10500" max="10500" width="5.42578125" style="64" customWidth="1"/>
    <col min="10501" max="10501" width="4.85546875" style="64" customWidth="1"/>
    <col min="10502" max="10502" width="6.5703125" style="64" customWidth="1"/>
    <col min="10503" max="10503" width="9" style="64" customWidth="1"/>
    <col min="10504" max="10505" width="8.140625" style="64" customWidth="1"/>
    <col min="10506" max="10506" width="8.28515625" style="64" customWidth="1"/>
    <col min="10507" max="10507" width="7.42578125" style="64" customWidth="1"/>
    <col min="10508" max="10508" width="8.85546875" style="64" customWidth="1"/>
    <col min="10509" max="10750" width="9.140625" style="64"/>
    <col min="10751" max="10751" width="4.42578125" style="64" customWidth="1"/>
    <col min="10752" max="10752" width="43.5703125" style="64" customWidth="1"/>
    <col min="10753" max="10753" width="6.85546875" style="64" customWidth="1"/>
    <col min="10754" max="10754" width="4.85546875" style="64" customWidth="1"/>
    <col min="10755" max="10755" width="5.85546875" style="64" customWidth="1"/>
    <col min="10756" max="10756" width="5.42578125" style="64" customWidth="1"/>
    <col min="10757" max="10757" width="4.85546875" style="64" customWidth="1"/>
    <col min="10758" max="10758" width="6.5703125" style="64" customWidth="1"/>
    <col min="10759" max="10759" width="9" style="64" customWidth="1"/>
    <col min="10760" max="10761" width="8.140625" style="64" customWidth="1"/>
    <col min="10762" max="10762" width="8.28515625" style="64" customWidth="1"/>
    <col min="10763" max="10763" width="7.42578125" style="64" customWidth="1"/>
    <col min="10764" max="10764" width="8.85546875" style="64" customWidth="1"/>
    <col min="10765" max="11006" width="9.140625" style="64"/>
    <col min="11007" max="11007" width="4.42578125" style="64" customWidth="1"/>
    <col min="11008" max="11008" width="43.5703125" style="64" customWidth="1"/>
    <col min="11009" max="11009" width="6.85546875" style="64" customWidth="1"/>
    <col min="11010" max="11010" width="4.85546875" style="64" customWidth="1"/>
    <col min="11011" max="11011" width="5.85546875" style="64" customWidth="1"/>
    <col min="11012" max="11012" width="5.42578125" style="64" customWidth="1"/>
    <col min="11013" max="11013" width="4.85546875" style="64" customWidth="1"/>
    <col min="11014" max="11014" width="6.5703125" style="64" customWidth="1"/>
    <col min="11015" max="11015" width="9" style="64" customWidth="1"/>
    <col min="11016" max="11017" width="8.140625" style="64" customWidth="1"/>
    <col min="11018" max="11018" width="8.28515625" style="64" customWidth="1"/>
    <col min="11019" max="11019" width="7.42578125" style="64" customWidth="1"/>
    <col min="11020" max="11020" width="8.85546875" style="64" customWidth="1"/>
    <col min="11021" max="11262" width="9.140625" style="64"/>
    <col min="11263" max="11263" width="4.42578125" style="64" customWidth="1"/>
    <col min="11264" max="11264" width="43.5703125" style="64" customWidth="1"/>
    <col min="11265" max="11265" width="6.85546875" style="64" customWidth="1"/>
    <col min="11266" max="11266" width="4.85546875" style="64" customWidth="1"/>
    <col min="11267" max="11267" width="5.85546875" style="64" customWidth="1"/>
    <col min="11268" max="11268" width="5.42578125" style="64" customWidth="1"/>
    <col min="11269" max="11269" width="4.85546875" style="64" customWidth="1"/>
    <col min="11270" max="11270" width="6.5703125" style="64" customWidth="1"/>
    <col min="11271" max="11271" width="9" style="64" customWidth="1"/>
    <col min="11272" max="11273" width="8.140625" style="64" customWidth="1"/>
    <col min="11274" max="11274" width="8.28515625" style="64" customWidth="1"/>
    <col min="11275" max="11275" width="7.42578125" style="64" customWidth="1"/>
    <col min="11276" max="11276" width="8.85546875" style="64" customWidth="1"/>
    <col min="11277" max="11518" width="9.140625" style="64"/>
    <col min="11519" max="11519" width="4.42578125" style="64" customWidth="1"/>
    <col min="11520" max="11520" width="43.5703125" style="64" customWidth="1"/>
    <col min="11521" max="11521" width="6.85546875" style="64" customWidth="1"/>
    <col min="11522" max="11522" width="4.85546875" style="64" customWidth="1"/>
    <col min="11523" max="11523" width="5.85546875" style="64" customWidth="1"/>
    <col min="11524" max="11524" width="5.42578125" style="64" customWidth="1"/>
    <col min="11525" max="11525" width="4.85546875" style="64" customWidth="1"/>
    <col min="11526" max="11526" width="6.5703125" style="64" customWidth="1"/>
    <col min="11527" max="11527" width="9" style="64" customWidth="1"/>
    <col min="11528" max="11529" width="8.140625" style="64" customWidth="1"/>
    <col min="11530" max="11530" width="8.28515625" style="64" customWidth="1"/>
    <col min="11531" max="11531" width="7.42578125" style="64" customWidth="1"/>
    <col min="11532" max="11532" width="8.85546875" style="64" customWidth="1"/>
    <col min="11533" max="11774" width="9.140625" style="64"/>
    <col min="11775" max="11775" width="4.42578125" style="64" customWidth="1"/>
    <col min="11776" max="11776" width="43.5703125" style="64" customWidth="1"/>
    <col min="11777" max="11777" width="6.85546875" style="64" customWidth="1"/>
    <col min="11778" max="11778" width="4.85546875" style="64" customWidth="1"/>
    <col min="11779" max="11779" width="5.85546875" style="64" customWidth="1"/>
    <col min="11780" max="11780" width="5.42578125" style="64" customWidth="1"/>
    <col min="11781" max="11781" width="4.85546875" style="64" customWidth="1"/>
    <col min="11782" max="11782" width="6.5703125" style="64" customWidth="1"/>
    <col min="11783" max="11783" width="9" style="64" customWidth="1"/>
    <col min="11784" max="11785" width="8.140625" style="64" customWidth="1"/>
    <col min="11786" max="11786" width="8.28515625" style="64" customWidth="1"/>
    <col min="11787" max="11787" width="7.42578125" style="64" customWidth="1"/>
    <col min="11788" max="11788" width="8.85546875" style="64" customWidth="1"/>
    <col min="11789" max="12030" width="9.140625" style="64"/>
    <col min="12031" max="12031" width="4.42578125" style="64" customWidth="1"/>
    <col min="12032" max="12032" width="43.5703125" style="64" customWidth="1"/>
    <col min="12033" max="12033" width="6.85546875" style="64" customWidth="1"/>
    <col min="12034" max="12034" width="4.85546875" style="64" customWidth="1"/>
    <col min="12035" max="12035" width="5.85546875" style="64" customWidth="1"/>
    <col min="12036" max="12036" width="5.42578125" style="64" customWidth="1"/>
    <col min="12037" max="12037" width="4.85546875" style="64" customWidth="1"/>
    <col min="12038" max="12038" width="6.5703125" style="64" customWidth="1"/>
    <col min="12039" max="12039" width="9" style="64" customWidth="1"/>
    <col min="12040" max="12041" width="8.140625" style="64" customWidth="1"/>
    <col min="12042" max="12042" width="8.28515625" style="64" customWidth="1"/>
    <col min="12043" max="12043" width="7.42578125" style="64" customWidth="1"/>
    <col min="12044" max="12044" width="8.85546875" style="64" customWidth="1"/>
    <col min="12045" max="12286" width="9.140625" style="64"/>
    <col min="12287" max="12287" width="4.42578125" style="64" customWidth="1"/>
    <col min="12288" max="12288" width="43.5703125" style="64" customWidth="1"/>
    <col min="12289" max="12289" width="6.85546875" style="64" customWidth="1"/>
    <col min="12290" max="12290" width="4.85546875" style="64" customWidth="1"/>
    <col min="12291" max="12291" width="5.85546875" style="64" customWidth="1"/>
    <col min="12292" max="12292" width="5.42578125" style="64" customWidth="1"/>
    <col min="12293" max="12293" width="4.85546875" style="64" customWidth="1"/>
    <col min="12294" max="12294" width="6.5703125" style="64" customWidth="1"/>
    <col min="12295" max="12295" width="9" style="64" customWidth="1"/>
    <col min="12296" max="12297" width="8.140625" style="64" customWidth="1"/>
    <col min="12298" max="12298" width="8.28515625" style="64" customWidth="1"/>
    <col min="12299" max="12299" width="7.42578125" style="64" customWidth="1"/>
    <col min="12300" max="12300" width="8.85546875" style="64" customWidth="1"/>
    <col min="12301" max="12542" width="9.140625" style="64"/>
    <col min="12543" max="12543" width="4.42578125" style="64" customWidth="1"/>
    <col min="12544" max="12544" width="43.5703125" style="64" customWidth="1"/>
    <col min="12545" max="12545" width="6.85546875" style="64" customWidth="1"/>
    <col min="12546" max="12546" width="4.85546875" style="64" customWidth="1"/>
    <col min="12547" max="12547" width="5.85546875" style="64" customWidth="1"/>
    <col min="12548" max="12548" width="5.42578125" style="64" customWidth="1"/>
    <col min="12549" max="12549" width="4.85546875" style="64" customWidth="1"/>
    <col min="12550" max="12550" width="6.5703125" style="64" customWidth="1"/>
    <col min="12551" max="12551" width="9" style="64" customWidth="1"/>
    <col min="12552" max="12553" width="8.140625" style="64" customWidth="1"/>
    <col min="12554" max="12554" width="8.28515625" style="64" customWidth="1"/>
    <col min="12555" max="12555" width="7.42578125" style="64" customWidth="1"/>
    <col min="12556" max="12556" width="8.85546875" style="64" customWidth="1"/>
    <col min="12557" max="12798" width="9.140625" style="64"/>
    <col min="12799" max="12799" width="4.42578125" style="64" customWidth="1"/>
    <col min="12800" max="12800" width="43.5703125" style="64" customWidth="1"/>
    <col min="12801" max="12801" width="6.85546875" style="64" customWidth="1"/>
    <col min="12802" max="12802" width="4.85546875" style="64" customWidth="1"/>
    <col min="12803" max="12803" width="5.85546875" style="64" customWidth="1"/>
    <col min="12804" max="12804" width="5.42578125" style="64" customWidth="1"/>
    <col min="12805" max="12805" width="4.85546875" style="64" customWidth="1"/>
    <col min="12806" max="12806" width="6.5703125" style="64" customWidth="1"/>
    <col min="12807" max="12807" width="9" style="64" customWidth="1"/>
    <col min="12808" max="12809" width="8.140625" style="64" customWidth="1"/>
    <col min="12810" max="12810" width="8.28515625" style="64" customWidth="1"/>
    <col min="12811" max="12811" width="7.42578125" style="64" customWidth="1"/>
    <col min="12812" max="12812" width="8.85546875" style="64" customWidth="1"/>
    <col min="12813" max="13054" width="9.140625" style="64"/>
    <col min="13055" max="13055" width="4.42578125" style="64" customWidth="1"/>
    <col min="13056" max="13056" width="43.5703125" style="64" customWidth="1"/>
    <col min="13057" max="13057" width="6.85546875" style="64" customWidth="1"/>
    <col min="13058" max="13058" width="4.85546875" style="64" customWidth="1"/>
    <col min="13059" max="13059" width="5.85546875" style="64" customWidth="1"/>
    <col min="13060" max="13060" width="5.42578125" style="64" customWidth="1"/>
    <col min="13061" max="13061" width="4.85546875" style="64" customWidth="1"/>
    <col min="13062" max="13062" width="6.5703125" style="64" customWidth="1"/>
    <col min="13063" max="13063" width="9" style="64" customWidth="1"/>
    <col min="13064" max="13065" width="8.140625" style="64" customWidth="1"/>
    <col min="13066" max="13066" width="8.28515625" style="64" customWidth="1"/>
    <col min="13067" max="13067" width="7.42578125" style="64" customWidth="1"/>
    <col min="13068" max="13068" width="8.85546875" style="64" customWidth="1"/>
    <col min="13069" max="13310" width="9.140625" style="64"/>
    <col min="13311" max="13311" width="4.42578125" style="64" customWidth="1"/>
    <col min="13312" max="13312" width="43.5703125" style="64" customWidth="1"/>
    <col min="13313" max="13313" width="6.85546875" style="64" customWidth="1"/>
    <col min="13314" max="13314" width="4.85546875" style="64" customWidth="1"/>
    <col min="13315" max="13315" width="5.85546875" style="64" customWidth="1"/>
    <col min="13316" max="13316" width="5.42578125" style="64" customWidth="1"/>
    <col min="13317" max="13317" width="4.85546875" style="64" customWidth="1"/>
    <col min="13318" max="13318" width="6.5703125" style="64" customWidth="1"/>
    <col min="13319" max="13319" width="9" style="64" customWidth="1"/>
    <col min="13320" max="13321" width="8.140625" style="64" customWidth="1"/>
    <col min="13322" max="13322" width="8.28515625" style="64" customWidth="1"/>
    <col min="13323" max="13323" width="7.42578125" style="64" customWidth="1"/>
    <col min="13324" max="13324" width="8.85546875" style="64" customWidth="1"/>
    <col min="13325" max="13566" width="9.140625" style="64"/>
    <col min="13567" max="13567" width="4.42578125" style="64" customWidth="1"/>
    <col min="13568" max="13568" width="43.5703125" style="64" customWidth="1"/>
    <col min="13569" max="13569" width="6.85546875" style="64" customWidth="1"/>
    <col min="13570" max="13570" width="4.85546875" style="64" customWidth="1"/>
    <col min="13571" max="13571" width="5.85546875" style="64" customWidth="1"/>
    <col min="13572" max="13572" width="5.42578125" style="64" customWidth="1"/>
    <col min="13573" max="13573" width="4.85546875" style="64" customWidth="1"/>
    <col min="13574" max="13574" width="6.5703125" style="64" customWidth="1"/>
    <col min="13575" max="13575" width="9" style="64" customWidth="1"/>
    <col min="13576" max="13577" width="8.140625" style="64" customWidth="1"/>
    <col min="13578" max="13578" width="8.28515625" style="64" customWidth="1"/>
    <col min="13579" max="13579" width="7.42578125" style="64" customWidth="1"/>
    <col min="13580" max="13580" width="8.85546875" style="64" customWidth="1"/>
    <col min="13581" max="13822" width="9.140625" style="64"/>
    <col min="13823" max="13823" width="4.42578125" style="64" customWidth="1"/>
    <col min="13824" max="13824" width="43.5703125" style="64" customWidth="1"/>
    <col min="13825" max="13825" width="6.85546875" style="64" customWidth="1"/>
    <col min="13826" max="13826" width="4.85546875" style="64" customWidth="1"/>
    <col min="13827" max="13827" width="5.85546875" style="64" customWidth="1"/>
    <col min="13828" max="13828" width="5.42578125" style="64" customWidth="1"/>
    <col min="13829" max="13829" width="4.85546875" style="64" customWidth="1"/>
    <col min="13830" max="13830" width="6.5703125" style="64" customWidth="1"/>
    <col min="13831" max="13831" width="9" style="64" customWidth="1"/>
    <col min="13832" max="13833" width="8.140625" style="64" customWidth="1"/>
    <col min="13834" max="13834" width="8.28515625" style="64" customWidth="1"/>
    <col min="13835" max="13835" width="7.42578125" style="64" customWidth="1"/>
    <col min="13836" max="13836" width="8.85546875" style="64" customWidth="1"/>
    <col min="13837" max="14078" width="9.140625" style="64"/>
    <col min="14079" max="14079" width="4.42578125" style="64" customWidth="1"/>
    <col min="14080" max="14080" width="43.5703125" style="64" customWidth="1"/>
    <col min="14081" max="14081" width="6.85546875" style="64" customWidth="1"/>
    <col min="14082" max="14082" width="4.85546875" style="64" customWidth="1"/>
    <col min="14083" max="14083" width="5.85546875" style="64" customWidth="1"/>
    <col min="14084" max="14084" width="5.42578125" style="64" customWidth="1"/>
    <col min="14085" max="14085" width="4.85546875" style="64" customWidth="1"/>
    <col min="14086" max="14086" width="6.5703125" style="64" customWidth="1"/>
    <col min="14087" max="14087" width="9" style="64" customWidth="1"/>
    <col min="14088" max="14089" width="8.140625" style="64" customWidth="1"/>
    <col min="14090" max="14090" width="8.28515625" style="64" customWidth="1"/>
    <col min="14091" max="14091" width="7.42578125" style="64" customWidth="1"/>
    <col min="14092" max="14092" width="8.85546875" style="64" customWidth="1"/>
    <col min="14093" max="14334" width="9.140625" style="64"/>
    <col min="14335" max="14335" width="4.42578125" style="64" customWidth="1"/>
    <col min="14336" max="14336" width="43.5703125" style="64" customWidth="1"/>
    <col min="14337" max="14337" width="6.85546875" style="64" customWidth="1"/>
    <col min="14338" max="14338" width="4.85546875" style="64" customWidth="1"/>
    <col min="14339" max="14339" width="5.85546875" style="64" customWidth="1"/>
    <col min="14340" max="14340" width="5.42578125" style="64" customWidth="1"/>
    <col min="14341" max="14341" width="4.85546875" style="64" customWidth="1"/>
    <col min="14342" max="14342" width="6.5703125" style="64" customWidth="1"/>
    <col min="14343" max="14343" width="9" style="64" customWidth="1"/>
    <col min="14344" max="14345" width="8.140625" style="64" customWidth="1"/>
    <col min="14346" max="14346" width="8.28515625" style="64" customWidth="1"/>
    <col min="14347" max="14347" width="7.42578125" style="64" customWidth="1"/>
    <col min="14348" max="14348" width="8.85546875" style="64" customWidth="1"/>
    <col min="14349" max="14590" width="9.140625" style="64"/>
    <col min="14591" max="14591" width="4.42578125" style="64" customWidth="1"/>
    <col min="14592" max="14592" width="43.5703125" style="64" customWidth="1"/>
    <col min="14593" max="14593" width="6.85546875" style="64" customWidth="1"/>
    <col min="14594" max="14594" width="4.85546875" style="64" customWidth="1"/>
    <col min="14595" max="14595" width="5.85546875" style="64" customWidth="1"/>
    <col min="14596" max="14596" width="5.42578125" style="64" customWidth="1"/>
    <col min="14597" max="14597" width="4.85546875" style="64" customWidth="1"/>
    <col min="14598" max="14598" width="6.5703125" style="64" customWidth="1"/>
    <col min="14599" max="14599" width="9" style="64" customWidth="1"/>
    <col min="14600" max="14601" width="8.140625" style="64" customWidth="1"/>
    <col min="14602" max="14602" width="8.28515625" style="64" customWidth="1"/>
    <col min="14603" max="14603" width="7.42578125" style="64" customWidth="1"/>
    <col min="14604" max="14604" width="8.85546875" style="64" customWidth="1"/>
    <col min="14605" max="14846" width="9.140625" style="64"/>
    <col min="14847" max="14847" width="4.42578125" style="64" customWidth="1"/>
    <col min="14848" max="14848" width="43.5703125" style="64" customWidth="1"/>
    <col min="14849" max="14849" width="6.85546875" style="64" customWidth="1"/>
    <col min="14850" max="14850" width="4.85546875" style="64" customWidth="1"/>
    <col min="14851" max="14851" width="5.85546875" style="64" customWidth="1"/>
    <col min="14852" max="14852" width="5.42578125" style="64" customWidth="1"/>
    <col min="14853" max="14853" width="4.85546875" style="64" customWidth="1"/>
    <col min="14854" max="14854" width="6.5703125" style="64" customWidth="1"/>
    <col min="14855" max="14855" width="9" style="64" customWidth="1"/>
    <col min="14856" max="14857" width="8.140625" style="64" customWidth="1"/>
    <col min="14858" max="14858" width="8.28515625" style="64" customWidth="1"/>
    <col min="14859" max="14859" width="7.42578125" style="64" customWidth="1"/>
    <col min="14860" max="14860" width="8.85546875" style="64" customWidth="1"/>
    <col min="14861" max="15102" width="9.140625" style="64"/>
    <col min="15103" max="15103" width="4.42578125" style="64" customWidth="1"/>
    <col min="15104" max="15104" width="43.5703125" style="64" customWidth="1"/>
    <col min="15105" max="15105" width="6.85546875" style="64" customWidth="1"/>
    <col min="15106" max="15106" width="4.85546875" style="64" customWidth="1"/>
    <col min="15107" max="15107" width="5.85546875" style="64" customWidth="1"/>
    <col min="15108" max="15108" width="5.42578125" style="64" customWidth="1"/>
    <col min="15109" max="15109" width="4.85546875" style="64" customWidth="1"/>
    <col min="15110" max="15110" width="6.5703125" style="64" customWidth="1"/>
    <col min="15111" max="15111" width="9" style="64" customWidth="1"/>
    <col min="15112" max="15113" width="8.140625" style="64" customWidth="1"/>
    <col min="15114" max="15114" width="8.28515625" style="64" customWidth="1"/>
    <col min="15115" max="15115" width="7.42578125" style="64" customWidth="1"/>
    <col min="15116" max="15116" width="8.85546875" style="64" customWidth="1"/>
    <col min="15117" max="15358" width="9.140625" style="64"/>
    <col min="15359" max="15359" width="4.42578125" style="64" customWidth="1"/>
    <col min="15360" max="15360" width="43.5703125" style="64" customWidth="1"/>
    <col min="15361" max="15361" width="6.85546875" style="64" customWidth="1"/>
    <col min="15362" max="15362" width="4.85546875" style="64" customWidth="1"/>
    <col min="15363" max="15363" width="5.85546875" style="64" customWidth="1"/>
    <col min="15364" max="15364" width="5.42578125" style="64" customWidth="1"/>
    <col min="15365" max="15365" width="4.85546875" style="64" customWidth="1"/>
    <col min="15366" max="15366" width="6.5703125" style="64" customWidth="1"/>
    <col min="15367" max="15367" width="9" style="64" customWidth="1"/>
    <col min="15368" max="15369" width="8.140625" style="64" customWidth="1"/>
    <col min="15370" max="15370" width="8.28515625" style="64" customWidth="1"/>
    <col min="15371" max="15371" width="7.42578125" style="64" customWidth="1"/>
    <col min="15372" max="15372" width="8.85546875" style="64" customWidth="1"/>
    <col min="15373" max="15614" width="9.140625" style="64"/>
    <col min="15615" max="15615" width="4.42578125" style="64" customWidth="1"/>
    <col min="15616" max="15616" width="43.5703125" style="64" customWidth="1"/>
    <col min="15617" max="15617" width="6.85546875" style="64" customWidth="1"/>
    <col min="15618" max="15618" width="4.85546875" style="64" customWidth="1"/>
    <col min="15619" max="15619" width="5.85546875" style="64" customWidth="1"/>
    <col min="15620" max="15620" width="5.42578125" style="64" customWidth="1"/>
    <col min="15621" max="15621" width="4.85546875" style="64" customWidth="1"/>
    <col min="15622" max="15622" width="6.5703125" style="64" customWidth="1"/>
    <col min="15623" max="15623" width="9" style="64" customWidth="1"/>
    <col min="15624" max="15625" width="8.140625" style="64" customWidth="1"/>
    <col min="15626" max="15626" width="8.28515625" style="64" customWidth="1"/>
    <col min="15627" max="15627" width="7.42578125" style="64" customWidth="1"/>
    <col min="15628" max="15628" width="8.85546875" style="64" customWidth="1"/>
    <col min="15629" max="15870" width="9.140625" style="64"/>
    <col min="15871" max="15871" width="4.42578125" style="64" customWidth="1"/>
    <col min="15872" max="15872" width="43.5703125" style="64" customWidth="1"/>
    <col min="15873" max="15873" width="6.85546875" style="64" customWidth="1"/>
    <col min="15874" max="15874" width="4.85546875" style="64" customWidth="1"/>
    <col min="15875" max="15875" width="5.85546875" style="64" customWidth="1"/>
    <col min="15876" max="15876" width="5.42578125" style="64" customWidth="1"/>
    <col min="15877" max="15877" width="4.85546875" style="64" customWidth="1"/>
    <col min="15878" max="15878" width="6.5703125" style="64" customWidth="1"/>
    <col min="15879" max="15879" width="9" style="64" customWidth="1"/>
    <col min="15880" max="15881" width="8.140625" style="64" customWidth="1"/>
    <col min="15882" max="15882" width="8.28515625" style="64" customWidth="1"/>
    <col min="15883" max="15883" width="7.42578125" style="64" customWidth="1"/>
    <col min="15884" max="15884" width="8.85546875" style="64" customWidth="1"/>
    <col min="15885" max="16126" width="9.140625" style="64"/>
    <col min="16127" max="16127" width="4.42578125" style="64" customWidth="1"/>
    <col min="16128" max="16128" width="43.5703125" style="64" customWidth="1"/>
    <col min="16129" max="16129" width="6.85546875" style="64" customWidth="1"/>
    <col min="16130" max="16130" width="4.85546875" style="64" customWidth="1"/>
    <col min="16131" max="16131" width="5.85546875" style="64" customWidth="1"/>
    <col min="16132" max="16132" width="5.42578125" style="64" customWidth="1"/>
    <col min="16133" max="16133" width="4.85546875" style="64" customWidth="1"/>
    <col min="16134" max="16134" width="6.5703125" style="64" customWidth="1"/>
    <col min="16135" max="16135" width="9" style="64" customWidth="1"/>
    <col min="16136" max="16137" width="8.140625" style="64" customWidth="1"/>
    <col min="16138" max="16138" width="8.28515625" style="64" customWidth="1"/>
    <col min="16139" max="16139" width="7.42578125" style="64" customWidth="1"/>
    <col min="16140" max="16140" width="8.85546875" style="64" customWidth="1"/>
    <col min="16141" max="16384" width="9.140625" style="64"/>
  </cols>
  <sheetData>
    <row r="1" spans="1:15" s="23" customFormat="1" ht="15.75">
      <c r="A1" s="149" t="s">
        <v>220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9"/>
      <c r="O1" s="1"/>
    </row>
    <row r="2" spans="1:15" s="23" customFormat="1" ht="15.75">
      <c r="A2" s="150" t="s">
        <v>238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9"/>
      <c r="O2" s="1"/>
    </row>
    <row r="3" spans="1:15" s="23" customFormat="1" ht="15.75">
      <c r="A3" s="155" t="s">
        <v>237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9"/>
      <c r="O3" s="1"/>
    </row>
    <row r="4" spans="1:15" s="23" customFormat="1" ht="15.75" customHeight="1">
      <c r="A4" s="145" t="s">
        <v>0</v>
      </c>
      <c r="B4" s="158" t="s">
        <v>1</v>
      </c>
      <c r="C4" s="156" t="s">
        <v>158</v>
      </c>
      <c r="D4" s="156"/>
      <c r="E4" s="157" t="s">
        <v>160</v>
      </c>
      <c r="F4" s="157"/>
      <c r="G4" s="157"/>
      <c r="H4" s="157" t="s">
        <v>161</v>
      </c>
      <c r="I4" s="157"/>
      <c r="J4" s="157"/>
      <c r="K4" s="157"/>
      <c r="L4" s="157"/>
      <c r="M4" s="151" t="s">
        <v>167</v>
      </c>
      <c r="N4" s="19"/>
      <c r="O4" s="1"/>
    </row>
    <row r="5" spans="1:15" ht="70.5" customHeight="1">
      <c r="A5" s="146"/>
      <c r="B5" s="159"/>
      <c r="C5" s="46"/>
      <c r="D5" s="30" t="s">
        <v>159</v>
      </c>
      <c r="E5" s="30" t="s">
        <v>225</v>
      </c>
      <c r="F5" s="30" t="s">
        <v>224</v>
      </c>
      <c r="G5" s="30" t="s">
        <v>223</v>
      </c>
      <c r="H5" s="30" t="s">
        <v>162</v>
      </c>
      <c r="I5" s="30" t="s">
        <v>163</v>
      </c>
      <c r="J5" s="42" t="s">
        <v>164</v>
      </c>
      <c r="K5" s="30" t="s">
        <v>165</v>
      </c>
      <c r="L5" s="30" t="s">
        <v>166</v>
      </c>
      <c r="M5" s="152"/>
      <c r="N5" s="74"/>
    </row>
    <row r="6" spans="1:15" ht="11.25" customHeight="1">
      <c r="A6" s="31">
        <v>1</v>
      </c>
      <c r="B6" s="32">
        <v>2</v>
      </c>
      <c r="C6" s="78">
        <v>3</v>
      </c>
      <c r="D6" s="78">
        <v>4</v>
      </c>
      <c r="E6" s="78">
        <v>5</v>
      </c>
      <c r="F6" s="78">
        <v>6</v>
      </c>
      <c r="G6" s="78">
        <v>7</v>
      </c>
      <c r="H6" s="78">
        <v>8</v>
      </c>
      <c r="I6" s="78">
        <v>9</v>
      </c>
      <c r="J6" s="78">
        <v>10</v>
      </c>
      <c r="K6" s="78">
        <v>11</v>
      </c>
      <c r="L6" s="78">
        <v>12</v>
      </c>
      <c r="M6" s="78">
        <v>13</v>
      </c>
    </row>
    <row r="7" spans="1:15" ht="12.95" customHeight="1">
      <c r="A7" s="63">
        <v>1</v>
      </c>
      <c r="B7" s="8" t="s">
        <v>169</v>
      </c>
      <c r="C7" s="69">
        <v>4</v>
      </c>
      <c r="D7" s="47">
        <v>0.2</v>
      </c>
      <c r="E7" s="20">
        <v>4436.37</v>
      </c>
      <c r="F7" s="20">
        <v>5856</v>
      </c>
      <c r="G7" s="37">
        <v>3671.39</v>
      </c>
      <c r="H7" s="20">
        <v>5</v>
      </c>
      <c r="I7" s="20">
        <v>90</v>
      </c>
      <c r="J7" s="72"/>
      <c r="K7" s="20">
        <v>6</v>
      </c>
      <c r="L7" s="73"/>
      <c r="M7" s="3">
        <v>1972</v>
      </c>
    </row>
    <row r="8" spans="1:15" ht="12.95" customHeight="1">
      <c r="A8" s="63">
        <v>2</v>
      </c>
      <c r="B8" s="5" t="s">
        <v>170</v>
      </c>
      <c r="C8" s="55">
        <v>4.3659999999999997</v>
      </c>
      <c r="D8" s="47">
        <v>0.218</v>
      </c>
      <c r="E8" s="20">
        <v>2701.45</v>
      </c>
      <c r="F8" s="20">
        <v>3531</v>
      </c>
      <c r="G8" s="37">
        <v>3476.55</v>
      </c>
      <c r="H8" s="20">
        <v>5</v>
      </c>
      <c r="I8" s="20">
        <v>60</v>
      </c>
      <c r="J8" s="72"/>
      <c r="K8" s="20">
        <v>4</v>
      </c>
      <c r="L8" s="73"/>
      <c r="M8" s="3">
        <v>1973</v>
      </c>
    </row>
    <row r="9" spans="1:15" ht="12.95" customHeight="1">
      <c r="A9" s="63">
        <v>3</v>
      </c>
      <c r="B9" s="8" t="s">
        <v>171</v>
      </c>
      <c r="C9" s="69">
        <v>3.9</v>
      </c>
      <c r="D9" s="47">
        <v>0.01</v>
      </c>
      <c r="E9" s="20">
        <v>3362.76</v>
      </c>
      <c r="F9" s="20">
        <v>3709</v>
      </c>
      <c r="G9" s="37">
        <v>4460</v>
      </c>
      <c r="H9" s="20">
        <v>5</v>
      </c>
      <c r="I9" s="20">
        <v>70</v>
      </c>
      <c r="J9" s="72"/>
      <c r="K9" s="20">
        <v>4</v>
      </c>
      <c r="L9" s="73"/>
      <c r="M9" s="3">
        <v>1968</v>
      </c>
    </row>
    <row r="10" spans="1:15" ht="12.95" customHeight="1">
      <c r="A10" s="63">
        <v>4</v>
      </c>
      <c r="B10" s="5" t="s">
        <v>172</v>
      </c>
      <c r="C10" s="55">
        <v>4.4390000000000001</v>
      </c>
      <c r="D10" s="47">
        <v>0.222</v>
      </c>
      <c r="E10" s="102">
        <f>2779.43+651.5</f>
        <v>3430.93</v>
      </c>
      <c r="F10" s="20">
        <v>4344</v>
      </c>
      <c r="G10" s="37">
        <v>2121.0300000000002</v>
      </c>
      <c r="H10" s="20">
        <v>5</v>
      </c>
      <c r="I10" s="20">
        <v>56</v>
      </c>
      <c r="J10" s="103">
        <v>2</v>
      </c>
      <c r="K10" s="20">
        <v>4</v>
      </c>
      <c r="L10" s="73"/>
      <c r="M10" s="3">
        <v>1974</v>
      </c>
    </row>
    <row r="11" spans="1:15" ht="12.95" customHeight="1">
      <c r="A11" s="63">
        <v>5</v>
      </c>
      <c r="B11" s="65" t="s">
        <v>173</v>
      </c>
      <c r="C11" s="48">
        <v>5.9969999999999999</v>
      </c>
      <c r="D11" s="48">
        <v>0.1</v>
      </c>
      <c r="E11" s="91">
        <v>4145</v>
      </c>
      <c r="F11" s="2">
        <v>5403</v>
      </c>
      <c r="G11" s="37">
        <v>1017</v>
      </c>
      <c r="H11" s="2">
        <v>9</v>
      </c>
      <c r="I11" s="2">
        <v>163</v>
      </c>
      <c r="J11" s="21"/>
      <c r="K11" s="2">
        <v>1</v>
      </c>
      <c r="L11" s="73">
        <v>1</v>
      </c>
      <c r="M11" s="2">
        <v>1980</v>
      </c>
    </row>
    <row r="12" spans="1:15" ht="12.95" customHeight="1">
      <c r="A12" s="63">
        <v>6</v>
      </c>
      <c r="B12" s="8" t="s">
        <v>174</v>
      </c>
      <c r="C12" s="69">
        <v>3.403</v>
      </c>
      <c r="D12" s="47">
        <v>0.01</v>
      </c>
      <c r="E12" s="104">
        <f>128.5+74.3</f>
        <v>202.8</v>
      </c>
      <c r="F12" s="102">
        <v>288.5</v>
      </c>
      <c r="G12" s="70" t="s">
        <v>235</v>
      </c>
      <c r="H12" s="20">
        <v>2</v>
      </c>
      <c r="I12" s="20">
        <v>4</v>
      </c>
      <c r="J12" s="103">
        <v>1</v>
      </c>
      <c r="K12" s="20">
        <v>1</v>
      </c>
      <c r="L12" s="73"/>
      <c r="M12" s="3">
        <v>1917</v>
      </c>
    </row>
    <row r="13" spans="1:15" ht="12.95" customHeight="1">
      <c r="A13" s="63">
        <v>7</v>
      </c>
      <c r="B13" s="8" t="s">
        <v>175</v>
      </c>
      <c r="C13" s="69">
        <v>3.9119999999999999</v>
      </c>
      <c r="D13" s="47">
        <v>0.01</v>
      </c>
      <c r="E13" s="102">
        <f>6991.49+161.1</f>
        <v>7152.59</v>
      </c>
      <c r="F13" s="20">
        <v>10611</v>
      </c>
      <c r="G13" s="71">
        <v>4678.25</v>
      </c>
      <c r="H13" s="20">
        <v>9</v>
      </c>
      <c r="I13" s="20">
        <v>128</v>
      </c>
      <c r="J13" s="103">
        <v>3</v>
      </c>
      <c r="K13" s="20">
        <v>4</v>
      </c>
      <c r="L13" s="73">
        <v>4</v>
      </c>
      <c r="M13" s="3">
        <v>1989</v>
      </c>
    </row>
    <row r="14" spans="1:15" ht="12.95" customHeight="1">
      <c r="A14" s="63">
        <v>8</v>
      </c>
      <c r="B14" s="8" t="s">
        <v>177</v>
      </c>
      <c r="C14" s="69">
        <v>3.6</v>
      </c>
      <c r="D14" s="47">
        <v>0.01</v>
      </c>
      <c r="E14" s="20">
        <v>3191.49</v>
      </c>
      <c r="F14" s="20">
        <v>4007</v>
      </c>
      <c r="G14" s="37">
        <v>2039.99</v>
      </c>
      <c r="H14" s="20">
        <v>5</v>
      </c>
      <c r="I14" s="20">
        <v>80</v>
      </c>
      <c r="J14" s="21"/>
      <c r="K14" s="20">
        <v>4</v>
      </c>
      <c r="L14" s="73"/>
      <c r="M14" s="3">
        <v>1967</v>
      </c>
    </row>
    <row r="15" spans="1:15" ht="12.95" customHeight="1">
      <c r="A15" s="63">
        <v>9</v>
      </c>
      <c r="B15" s="8" t="s">
        <v>178</v>
      </c>
      <c r="C15" s="69">
        <v>5</v>
      </c>
      <c r="D15" s="47">
        <v>0.25</v>
      </c>
      <c r="E15" s="102">
        <f>8870.78+447.7</f>
        <v>9318.4800000000014</v>
      </c>
      <c r="F15" s="20">
        <v>10912</v>
      </c>
      <c r="G15" s="71">
        <v>2693.57</v>
      </c>
      <c r="H15" s="20">
        <v>9</v>
      </c>
      <c r="I15" s="20">
        <v>160</v>
      </c>
      <c r="J15" s="103">
        <v>2</v>
      </c>
      <c r="K15" s="20">
        <v>5</v>
      </c>
      <c r="L15" s="73">
        <v>5</v>
      </c>
      <c r="M15" s="3">
        <v>1984</v>
      </c>
    </row>
    <row r="16" spans="1:15" ht="12.95" customHeight="1">
      <c r="A16" s="63">
        <v>10</v>
      </c>
      <c r="B16" s="8" t="s">
        <v>179</v>
      </c>
      <c r="C16" s="69">
        <v>5</v>
      </c>
      <c r="D16" s="47">
        <v>0.25</v>
      </c>
      <c r="E16" s="20">
        <v>7654.35</v>
      </c>
      <c r="F16" s="20">
        <v>9884</v>
      </c>
      <c r="G16" s="37">
        <v>4823.4399999999996</v>
      </c>
      <c r="H16" s="20">
        <v>9</v>
      </c>
      <c r="I16" s="20">
        <v>142</v>
      </c>
      <c r="J16" s="21">
        <v>1</v>
      </c>
      <c r="K16" s="20">
        <v>4</v>
      </c>
      <c r="L16" s="73">
        <v>4</v>
      </c>
      <c r="M16" s="3">
        <v>1988</v>
      </c>
    </row>
    <row r="17" spans="1:13" ht="12.95" customHeight="1">
      <c r="A17" s="63">
        <v>11</v>
      </c>
      <c r="B17" s="4" t="s">
        <v>180</v>
      </c>
      <c r="C17" s="56">
        <v>5</v>
      </c>
      <c r="D17" s="48">
        <v>0.121</v>
      </c>
      <c r="E17" s="21">
        <v>4441.0200000000004</v>
      </c>
      <c r="F17" s="21">
        <v>5734</v>
      </c>
      <c r="G17" s="37">
        <v>2062.25</v>
      </c>
      <c r="H17" s="21">
        <v>5</v>
      </c>
      <c r="I17" s="21">
        <v>90</v>
      </c>
      <c r="J17" s="21"/>
      <c r="K17" s="21">
        <v>6</v>
      </c>
      <c r="L17" s="73"/>
      <c r="M17" s="2">
        <v>1977</v>
      </c>
    </row>
    <row r="18" spans="1:13" ht="12.95" customHeight="1">
      <c r="A18" s="63">
        <v>12</v>
      </c>
      <c r="B18" s="65" t="s">
        <v>181</v>
      </c>
      <c r="C18" s="48">
        <v>3.0720000000000001</v>
      </c>
      <c r="D18" s="47">
        <v>0.01</v>
      </c>
      <c r="E18" s="105">
        <f>5678.75+412.7</f>
        <v>6091.45</v>
      </c>
      <c r="F18" s="105">
        <v>6278.1</v>
      </c>
      <c r="G18" s="37">
        <v>996</v>
      </c>
      <c r="H18" s="2">
        <v>5</v>
      </c>
      <c r="I18" s="2">
        <v>81</v>
      </c>
      <c r="J18" s="103">
        <v>2</v>
      </c>
      <c r="K18" s="2">
        <v>6</v>
      </c>
      <c r="L18" s="73"/>
      <c r="M18" s="2"/>
    </row>
    <row r="19" spans="1:13" ht="12.95" customHeight="1">
      <c r="A19" s="63">
        <v>13</v>
      </c>
      <c r="B19" s="8" t="s">
        <v>182</v>
      </c>
      <c r="C19" s="69">
        <v>5</v>
      </c>
      <c r="D19" s="47">
        <v>0.01</v>
      </c>
      <c r="E19" s="84">
        <v>4432</v>
      </c>
      <c r="F19" s="20">
        <v>4570</v>
      </c>
      <c r="G19" s="37">
        <v>5128</v>
      </c>
      <c r="H19" s="20">
        <v>5</v>
      </c>
      <c r="I19" s="20">
        <v>90</v>
      </c>
      <c r="J19" s="27"/>
      <c r="K19" s="20">
        <v>6</v>
      </c>
      <c r="L19" s="73"/>
      <c r="M19" s="3">
        <v>1972</v>
      </c>
    </row>
    <row r="20" spans="1:13" ht="12.95" customHeight="1">
      <c r="A20" s="63">
        <v>14</v>
      </c>
      <c r="B20" s="8" t="s">
        <v>183</v>
      </c>
      <c r="C20" s="69">
        <v>4.165</v>
      </c>
      <c r="D20" s="47">
        <v>0.01</v>
      </c>
      <c r="E20" s="20">
        <v>456.77</v>
      </c>
      <c r="F20" s="2">
        <v>456.77</v>
      </c>
      <c r="G20" s="37">
        <v>1974</v>
      </c>
      <c r="H20" s="20">
        <v>2</v>
      </c>
      <c r="I20" s="20">
        <v>8</v>
      </c>
      <c r="J20" s="21"/>
      <c r="K20" s="3">
        <v>2</v>
      </c>
      <c r="L20" s="73"/>
      <c r="M20" s="3">
        <v>1951</v>
      </c>
    </row>
    <row r="21" spans="1:13" ht="12.95" customHeight="1">
      <c r="A21" s="63">
        <v>15</v>
      </c>
      <c r="B21" s="66" t="s">
        <v>184</v>
      </c>
      <c r="C21" s="48">
        <v>2.2240000000000002</v>
      </c>
      <c r="D21" s="47">
        <v>0.01</v>
      </c>
      <c r="E21" s="2">
        <v>4511.95</v>
      </c>
      <c r="F21" s="2">
        <v>4511.95</v>
      </c>
      <c r="G21" s="37">
        <v>889.8</v>
      </c>
      <c r="H21" s="2">
        <v>5</v>
      </c>
      <c r="I21" s="2">
        <v>102</v>
      </c>
      <c r="J21" s="21"/>
      <c r="K21" s="2">
        <v>6</v>
      </c>
      <c r="L21" s="73"/>
      <c r="M21" s="2"/>
    </row>
    <row r="22" spans="1:13" s="67" customFormat="1" ht="12.95" customHeight="1">
      <c r="A22" s="63">
        <v>16</v>
      </c>
      <c r="B22" s="4" t="s">
        <v>185</v>
      </c>
      <c r="C22" s="56">
        <v>3</v>
      </c>
      <c r="D22" s="47">
        <v>1E-3</v>
      </c>
      <c r="E22" s="21">
        <v>565.08000000000004</v>
      </c>
      <c r="F22" s="21">
        <v>565.08000000000004</v>
      </c>
      <c r="G22" s="71">
        <v>1017</v>
      </c>
      <c r="H22" s="21">
        <v>2</v>
      </c>
      <c r="I22" s="21">
        <v>12</v>
      </c>
      <c r="J22" s="21"/>
      <c r="K22" s="21">
        <v>2</v>
      </c>
      <c r="L22" s="73"/>
      <c r="M22" s="2">
        <v>1952</v>
      </c>
    </row>
    <row r="23" spans="1:13" s="67" customFormat="1" ht="12.95" customHeight="1">
      <c r="A23" s="63">
        <v>17</v>
      </c>
      <c r="B23" s="8" t="s">
        <v>186</v>
      </c>
      <c r="C23" s="69">
        <v>2.254</v>
      </c>
      <c r="D23" s="47">
        <v>0.01</v>
      </c>
      <c r="E23" s="20">
        <v>569.98</v>
      </c>
      <c r="F23" s="20">
        <v>569.98</v>
      </c>
      <c r="G23" s="70"/>
      <c r="H23" s="20">
        <v>2</v>
      </c>
      <c r="I23" s="20">
        <v>12</v>
      </c>
      <c r="J23" s="21"/>
      <c r="K23" s="20">
        <v>2</v>
      </c>
      <c r="L23" s="73"/>
      <c r="M23" s="3"/>
    </row>
    <row r="24" spans="1:13" s="67" customFormat="1" ht="12.95" customHeight="1">
      <c r="A24" s="63">
        <v>18</v>
      </c>
      <c r="B24" s="8" t="s">
        <v>187</v>
      </c>
      <c r="C24" s="69">
        <v>2.1429999999999998</v>
      </c>
      <c r="D24" s="47">
        <v>0.01</v>
      </c>
      <c r="E24" s="20">
        <v>269.69</v>
      </c>
      <c r="F24" s="20">
        <v>269.69</v>
      </c>
      <c r="G24" s="70"/>
      <c r="H24" s="20">
        <v>2</v>
      </c>
      <c r="I24" s="20">
        <v>4</v>
      </c>
      <c r="J24" s="21"/>
      <c r="K24" s="20">
        <v>1</v>
      </c>
      <c r="L24" s="73"/>
      <c r="M24" s="3"/>
    </row>
    <row r="25" spans="1:13" ht="12.95" customHeight="1">
      <c r="A25" s="63">
        <v>19</v>
      </c>
      <c r="B25" s="8" t="s">
        <v>188</v>
      </c>
      <c r="C25" s="69">
        <v>5</v>
      </c>
      <c r="D25" s="47">
        <v>0.25</v>
      </c>
      <c r="E25" s="20">
        <v>7714.14</v>
      </c>
      <c r="F25" s="20">
        <v>7712.84</v>
      </c>
      <c r="G25" s="71">
        <v>4370</v>
      </c>
      <c r="H25" s="20">
        <v>9</v>
      </c>
      <c r="I25" s="20">
        <v>144</v>
      </c>
      <c r="J25" s="21"/>
      <c r="K25" s="20">
        <v>4</v>
      </c>
      <c r="L25" s="73">
        <v>4</v>
      </c>
      <c r="M25" s="3">
        <v>1989</v>
      </c>
    </row>
    <row r="26" spans="1:13" s="67" customFormat="1" ht="12.95" customHeight="1">
      <c r="A26" s="63">
        <v>20</v>
      </c>
      <c r="B26" s="4" t="s">
        <v>189</v>
      </c>
      <c r="C26" s="56">
        <v>3.17</v>
      </c>
      <c r="D26" s="48">
        <v>0.01</v>
      </c>
      <c r="E26" s="21">
        <v>4516.3900000000003</v>
      </c>
      <c r="F26" s="21">
        <v>5807</v>
      </c>
      <c r="G26" s="37">
        <v>3892</v>
      </c>
      <c r="H26" s="21">
        <v>5</v>
      </c>
      <c r="I26" s="21">
        <v>100</v>
      </c>
      <c r="J26" s="27"/>
      <c r="K26" s="21">
        <v>6</v>
      </c>
      <c r="L26" s="73"/>
      <c r="M26" s="2">
        <v>1972</v>
      </c>
    </row>
    <row r="27" spans="1:13" s="67" customFormat="1" ht="12.95" customHeight="1">
      <c r="A27" s="63">
        <v>21</v>
      </c>
      <c r="B27" s="8" t="s">
        <v>190</v>
      </c>
      <c r="C27" s="69">
        <v>4</v>
      </c>
      <c r="D27" s="48">
        <v>0.01</v>
      </c>
      <c r="E27" s="20">
        <v>4511.21</v>
      </c>
      <c r="F27" s="20">
        <v>5807</v>
      </c>
      <c r="G27" s="37">
        <v>2844.78</v>
      </c>
      <c r="H27" s="20">
        <v>5</v>
      </c>
      <c r="I27" s="20">
        <v>100</v>
      </c>
      <c r="J27" s="21"/>
      <c r="K27" s="20">
        <v>6</v>
      </c>
      <c r="L27" s="73"/>
      <c r="M27" s="3">
        <v>1956</v>
      </c>
    </row>
    <row r="28" spans="1:13" s="68" customFormat="1" ht="12.95" customHeight="1">
      <c r="A28" s="63">
        <v>22</v>
      </c>
      <c r="B28" s="65" t="s">
        <v>191</v>
      </c>
      <c r="C28" s="48">
        <v>4.5</v>
      </c>
      <c r="D28" s="48">
        <v>0.01</v>
      </c>
      <c r="E28" s="105">
        <f>4906.12+513.3</f>
        <v>5419.42</v>
      </c>
      <c r="F28" s="105">
        <v>5535.93</v>
      </c>
      <c r="G28" s="37">
        <v>4206</v>
      </c>
      <c r="H28" s="2">
        <v>5</v>
      </c>
      <c r="I28" s="2">
        <v>70</v>
      </c>
      <c r="J28" s="103">
        <v>3</v>
      </c>
      <c r="K28" s="2">
        <v>6</v>
      </c>
      <c r="L28" s="73"/>
      <c r="M28" s="2"/>
    </row>
    <row r="29" spans="1:13" s="67" customFormat="1" ht="12.95" customHeight="1">
      <c r="A29" s="63">
        <v>23</v>
      </c>
      <c r="B29" s="4" t="s">
        <v>192</v>
      </c>
      <c r="C29" s="56">
        <v>4.4279999999999999</v>
      </c>
      <c r="D29" s="48">
        <v>0.221</v>
      </c>
      <c r="E29" s="106">
        <f>2852.7+443.7</f>
        <v>3296.3999999999996</v>
      </c>
      <c r="F29" s="21">
        <v>4453</v>
      </c>
      <c r="G29" s="37">
        <v>2436</v>
      </c>
      <c r="H29" s="21">
        <v>5</v>
      </c>
      <c r="I29" s="21">
        <v>58</v>
      </c>
      <c r="J29" s="103">
        <v>3</v>
      </c>
      <c r="K29" s="21">
        <v>4</v>
      </c>
      <c r="L29" s="73"/>
      <c r="M29" s="2">
        <v>1973</v>
      </c>
    </row>
    <row r="30" spans="1:13" s="67" customFormat="1" ht="12.95" customHeight="1">
      <c r="A30" s="63">
        <v>24</v>
      </c>
      <c r="B30" s="4" t="s">
        <v>193</v>
      </c>
      <c r="C30" s="56">
        <v>5.48</v>
      </c>
      <c r="D30" s="48">
        <v>0.27400000000000002</v>
      </c>
      <c r="E30" s="21">
        <v>3809.02</v>
      </c>
      <c r="F30" s="21">
        <v>3809.02</v>
      </c>
      <c r="G30" s="70" t="s">
        <v>235</v>
      </c>
      <c r="H30" s="21">
        <v>16</v>
      </c>
      <c r="I30" s="21">
        <v>63</v>
      </c>
      <c r="J30" s="21"/>
      <c r="K30" s="21">
        <v>1</v>
      </c>
      <c r="L30" s="73">
        <v>2</v>
      </c>
      <c r="M30" s="2"/>
    </row>
    <row r="31" spans="1:13" s="67" customFormat="1" ht="12.95" customHeight="1">
      <c r="A31" s="63">
        <v>25</v>
      </c>
      <c r="B31" s="4" t="s">
        <v>194</v>
      </c>
      <c r="C31" s="56">
        <v>5.6</v>
      </c>
      <c r="D31" s="48">
        <v>0.28000000000000003</v>
      </c>
      <c r="E31" s="103">
        <f>3851.38+70.15</f>
        <v>3921.53</v>
      </c>
      <c r="F31" s="21">
        <v>4286.55</v>
      </c>
      <c r="G31" s="37">
        <v>1663.28</v>
      </c>
      <c r="H31" s="21">
        <v>9</v>
      </c>
      <c r="I31" s="21">
        <v>116</v>
      </c>
      <c r="J31" s="103">
        <v>2</v>
      </c>
      <c r="K31" s="21">
        <v>1</v>
      </c>
      <c r="L31" s="73">
        <v>2</v>
      </c>
      <c r="M31" s="2">
        <v>1978</v>
      </c>
    </row>
    <row r="32" spans="1:13" s="67" customFormat="1" ht="12.95" customHeight="1">
      <c r="A32" s="63">
        <v>26</v>
      </c>
      <c r="B32" s="4" t="s">
        <v>195</v>
      </c>
      <c r="C32" s="56">
        <v>5.5789999999999997</v>
      </c>
      <c r="D32" s="48">
        <v>0.01</v>
      </c>
      <c r="E32" s="103">
        <f>4148.91+482.2</f>
        <v>4631.1099999999997</v>
      </c>
      <c r="F32" s="103">
        <v>6055.35</v>
      </c>
      <c r="G32" s="71">
        <v>2530</v>
      </c>
      <c r="H32" s="21">
        <v>9</v>
      </c>
      <c r="I32" s="21">
        <v>135</v>
      </c>
      <c r="J32" s="103">
        <v>3</v>
      </c>
      <c r="K32" s="21">
        <v>1</v>
      </c>
      <c r="L32" s="73">
        <v>1</v>
      </c>
      <c r="M32" s="2">
        <v>1983</v>
      </c>
    </row>
    <row r="33" spans="1:13" s="68" customFormat="1" ht="12.95" customHeight="1">
      <c r="A33" s="63">
        <v>27</v>
      </c>
      <c r="B33" s="8" t="s">
        <v>196</v>
      </c>
      <c r="C33" s="69">
        <v>3.5</v>
      </c>
      <c r="D33" s="47">
        <v>0.01</v>
      </c>
      <c r="E33" s="20">
        <v>5426.57</v>
      </c>
      <c r="F33" s="20">
        <v>7413</v>
      </c>
      <c r="G33" s="37">
        <v>1838</v>
      </c>
      <c r="H33" s="20">
        <v>9</v>
      </c>
      <c r="I33" s="20">
        <v>107</v>
      </c>
      <c r="J33" s="21"/>
      <c r="K33" s="20">
        <v>3</v>
      </c>
      <c r="L33" s="73">
        <v>3</v>
      </c>
      <c r="M33" s="3">
        <v>1987</v>
      </c>
    </row>
    <row r="34" spans="1:13" s="68" customFormat="1" ht="12.95" customHeight="1">
      <c r="A34" s="63">
        <v>28</v>
      </c>
      <c r="B34" s="8" t="s">
        <v>197</v>
      </c>
      <c r="C34" s="69">
        <v>5.5</v>
      </c>
      <c r="D34" s="47">
        <v>0.2</v>
      </c>
      <c r="E34" s="102">
        <f>3798.82+422.9</f>
        <v>4221.72</v>
      </c>
      <c r="F34" s="20">
        <v>4942</v>
      </c>
      <c r="G34" s="71">
        <v>964.25</v>
      </c>
      <c r="H34" s="20">
        <v>9</v>
      </c>
      <c r="I34" s="20">
        <v>68</v>
      </c>
      <c r="J34" s="103">
        <v>6</v>
      </c>
      <c r="K34" s="20">
        <v>2</v>
      </c>
      <c r="L34" s="73">
        <v>2</v>
      </c>
      <c r="M34" s="3">
        <v>1983</v>
      </c>
    </row>
    <row r="35" spans="1:13" s="68" customFormat="1" ht="12.95" customHeight="1">
      <c r="A35" s="63">
        <v>29</v>
      </c>
      <c r="B35" s="8" t="s">
        <v>198</v>
      </c>
      <c r="C35" s="69">
        <v>3.7509999999999999</v>
      </c>
      <c r="D35" s="47">
        <v>0.01</v>
      </c>
      <c r="E35" s="104">
        <f>3726.6+100.05</f>
        <v>3826.65</v>
      </c>
      <c r="F35" s="20">
        <v>4942</v>
      </c>
      <c r="G35" s="37">
        <v>1515.3</v>
      </c>
      <c r="H35" s="20">
        <v>9</v>
      </c>
      <c r="I35" s="20">
        <v>67</v>
      </c>
      <c r="J35" s="103">
        <v>2</v>
      </c>
      <c r="K35" s="20">
        <v>2</v>
      </c>
      <c r="L35" s="73">
        <v>2</v>
      </c>
      <c r="M35" s="3">
        <v>1987</v>
      </c>
    </row>
    <row r="36" spans="1:13" s="68" customFormat="1" ht="15" customHeight="1">
      <c r="A36" s="153"/>
      <c r="B36" s="154"/>
      <c r="C36" s="124">
        <f>SUM(C7:C35)/30</f>
        <v>4.0327666666666664</v>
      </c>
      <c r="D36" s="125"/>
      <c r="E36" s="126">
        <f t="shared" ref="E36:L36" si="0">SUM(E7:E35)</f>
        <v>118228.31999999998</v>
      </c>
      <c r="F36" s="126">
        <f t="shared" si="0"/>
        <v>142264.76</v>
      </c>
      <c r="G36" s="127">
        <f t="shared" si="0"/>
        <v>67307.88</v>
      </c>
      <c r="H36" s="128">
        <f t="shared" si="0"/>
        <v>181</v>
      </c>
      <c r="I36" s="128">
        <f t="shared" si="0"/>
        <v>2380</v>
      </c>
      <c r="J36" s="128">
        <f t="shared" si="0"/>
        <v>30</v>
      </c>
      <c r="K36" s="128">
        <f t="shared" si="0"/>
        <v>104</v>
      </c>
      <c r="L36" s="128">
        <f t="shared" si="0"/>
        <v>30</v>
      </c>
      <c r="M36" s="75"/>
    </row>
    <row r="37" spans="1:13" s="67" customFormat="1" ht="15" customHeight="1">
      <c r="A37" s="25"/>
      <c r="B37" s="10"/>
      <c r="C37" s="57"/>
      <c r="D37" s="10"/>
      <c r="E37" s="10"/>
      <c r="F37" s="10"/>
      <c r="G37" s="10"/>
      <c r="H37" s="10"/>
      <c r="I37" s="10"/>
      <c r="J37" s="10"/>
      <c r="K37" s="10"/>
      <c r="L37" s="10"/>
      <c r="M37" s="25"/>
    </row>
    <row r="38" spans="1:13" ht="18.75">
      <c r="A38" s="12"/>
      <c r="B38" s="14" t="s">
        <v>199</v>
      </c>
      <c r="C38" s="59"/>
      <c r="D38" s="14"/>
      <c r="E38" s="14"/>
      <c r="F38" s="14"/>
      <c r="G38" s="14" t="s">
        <v>243</v>
      </c>
      <c r="H38" s="14"/>
      <c r="I38" s="14"/>
      <c r="J38" s="14"/>
      <c r="K38" s="14"/>
      <c r="L38" s="14"/>
      <c r="M38" s="12"/>
    </row>
    <row r="39" spans="1:13">
      <c r="A39" s="12"/>
      <c r="B39" s="15"/>
      <c r="C39" s="60"/>
      <c r="D39" s="15"/>
      <c r="E39" s="15"/>
      <c r="F39" s="15"/>
      <c r="G39" s="15"/>
      <c r="H39" s="15"/>
      <c r="I39" s="15"/>
      <c r="J39" s="15"/>
      <c r="K39" s="15"/>
      <c r="L39" s="15"/>
      <c r="M39" s="12"/>
    </row>
    <row r="40" spans="1:13">
      <c r="A40" s="12"/>
      <c r="B40" s="16"/>
      <c r="C40" s="60"/>
      <c r="D40" s="16"/>
      <c r="E40" s="16"/>
      <c r="F40" s="16"/>
      <c r="G40" s="16"/>
      <c r="H40" s="16"/>
      <c r="I40" s="16"/>
      <c r="J40" s="16"/>
      <c r="K40" s="16"/>
      <c r="L40" s="16"/>
      <c r="M40" s="17"/>
    </row>
    <row r="41" spans="1:13">
      <c r="A41" s="12"/>
      <c r="B41" s="12"/>
      <c r="C41" s="58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1:13">
      <c r="A42" s="12"/>
      <c r="B42" s="12"/>
      <c r="C42" s="58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spans="1:13">
      <c r="A43" s="12"/>
      <c r="B43" s="12"/>
      <c r="C43" s="58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1:13">
      <c r="A44" s="12"/>
      <c r="B44" s="12"/>
      <c r="C44" s="58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1:13">
      <c r="A45" s="12"/>
      <c r="B45" s="12"/>
      <c r="C45" s="58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1:13">
      <c r="A46" s="12"/>
      <c r="B46" s="12"/>
      <c r="C46" s="58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3">
      <c r="A47" s="12"/>
      <c r="B47" s="12"/>
      <c r="C47" s="58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1:13">
      <c r="A48" s="12"/>
      <c r="B48" s="12"/>
      <c r="C48" s="58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1:13">
      <c r="A49" s="12"/>
      <c r="B49" s="12"/>
      <c r="C49" s="58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spans="1:13">
      <c r="A50" s="12"/>
      <c r="B50" s="12"/>
      <c r="C50" s="58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spans="1:13">
      <c r="B51" s="12"/>
      <c r="C51" s="58"/>
      <c r="D51" s="12"/>
      <c r="E51" s="12"/>
      <c r="F51" s="12"/>
      <c r="G51" s="12"/>
      <c r="H51" s="12"/>
      <c r="I51" s="12"/>
      <c r="J51" s="12"/>
      <c r="K51" s="12"/>
      <c r="L51" s="12"/>
    </row>
  </sheetData>
  <mergeCells count="10">
    <mergeCell ref="A36:B36"/>
    <mergeCell ref="A1:M1"/>
    <mergeCell ref="A2:M2"/>
    <mergeCell ref="A3:M3"/>
    <mergeCell ref="C4:D4"/>
    <mergeCell ref="E4:G4"/>
    <mergeCell ref="H4:L4"/>
    <mergeCell ref="M4:M5"/>
    <mergeCell ref="A4:A5"/>
    <mergeCell ref="B4:B5"/>
  </mergeCells>
  <printOptions horizontalCentered="1"/>
  <pageMargins left="0" right="0" top="0" bottom="0" header="0.31496062992125984" footer="0.31496062992125984"/>
  <pageSetup paperSize="9" scale="102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4"/>
  <sheetViews>
    <sheetView zoomScale="120" zoomScaleNormal="120" zoomScaleSheetLayoutView="100" workbookViewId="0">
      <pane ySplit="5" topLeftCell="A6" activePane="bottomLeft" state="frozen"/>
      <selection pane="bottomLeft" activeCell="B23" sqref="B23"/>
    </sheetView>
  </sheetViews>
  <sheetFormatPr defaultRowHeight="12.75"/>
  <cols>
    <col min="1" max="1" width="4.28515625" style="1" customWidth="1"/>
    <col min="2" max="2" width="47.85546875" style="1" customWidth="1"/>
    <col min="3" max="3" width="6.7109375" style="1" customWidth="1"/>
    <col min="4" max="4" width="8.5703125" style="1" customWidth="1"/>
    <col min="5" max="5" width="8.28515625" style="1" customWidth="1"/>
    <col min="6" max="6" width="8.42578125" style="1" customWidth="1"/>
    <col min="7" max="7" width="8.85546875" style="1" customWidth="1"/>
    <col min="8" max="12" width="6.7109375" style="1" customWidth="1"/>
    <col min="13" max="13" width="7.7109375" style="1" customWidth="1"/>
    <col min="14" max="246" width="9.140625" style="23"/>
    <col min="247" max="247" width="3.7109375" style="23" customWidth="1"/>
    <col min="248" max="248" width="4.42578125" style="23" customWidth="1"/>
    <col min="249" max="249" width="48.85546875" style="23" customWidth="1"/>
    <col min="250" max="250" width="8.28515625" style="23" customWidth="1"/>
    <col min="251" max="251" width="4.85546875" style="23" customWidth="1"/>
    <col min="252" max="252" width="5.85546875" style="23" customWidth="1"/>
    <col min="253" max="253" width="4.5703125" style="23" customWidth="1"/>
    <col min="254" max="254" width="4.85546875" style="23" customWidth="1"/>
    <col min="255" max="255" width="6.5703125" style="23" customWidth="1"/>
    <col min="256" max="256" width="6.7109375" style="23" customWidth="1"/>
    <col min="257" max="257" width="9" style="23" customWidth="1"/>
    <col min="258" max="262" width="7.42578125" style="23" customWidth="1"/>
    <col min="263" max="502" width="9.140625" style="23"/>
    <col min="503" max="503" width="3.7109375" style="23" customWidth="1"/>
    <col min="504" max="504" width="4.42578125" style="23" customWidth="1"/>
    <col min="505" max="505" width="48.85546875" style="23" customWidth="1"/>
    <col min="506" max="506" width="8.28515625" style="23" customWidth="1"/>
    <col min="507" max="507" width="4.85546875" style="23" customWidth="1"/>
    <col min="508" max="508" width="5.85546875" style="23" customWidth="1"/>
    <col min="509" max="509" width="4.5703125" style="23" customWidth="1"/>
    <col min="510" max="510" width="4.85546875" style="23" customWidth="1"/>
    <col min="511" max="511" width="6.5703125" style="23" customWidth="1"/>
    <col min="512" max="512" width="6.7109375" style="23" customWidth="1"/>
    <col min="513" max="513" width="9" style="23" customWidth="1"/>
    <col min="514" max="518" width="7.42578125" style="23" customWidth="1"/>
    <col min="519" max="758" width="9.140625" style="23"/>
    <col min="759" max="759" width="3.7109375" style="23" customWidth="1"/>
    <col min="760" max="760" width="4.42578125" style="23" customWidth="1"/>
    <col min="761" max="761" width="48.85546875" style="23" customWidth="1"/>
    <col min="762" max="762" width="8.28515625" style="23" customWidth="1"/>
    <col min="763" max="763" width="4.85546875" style="23" customWidth="1"/>
    <col min="764" max="764" width="5.85546875" style="23" customWidth="1"/>
    <col min="765" max="765" width="4.5703125" style="23" customWidth="1"/>
    <col min="766" max="766" width="4.85546875" style="23" customWidth="1"/>
    <col min="767" max="767" width="6.5703125" style="23" customWidth="1"/>
    <col min="768" max="768" width="6.7109375" style="23" customWidth="1"/>
    <col min="769" max="769" width="9" style="23" customWidth="1"/>
    <col min="770" max="774" width="7.42578125" style="23" customWidth="1"/>
    <col min="775" max="1014" width="9.140625" style="23"/>
    <col min="1015" max="1015" width="3.7109375" style="23" customWidth="1"/>
    <col min="1016" max="1016" width="4.42578125" style="23" customWidth="1"/>
    <col min="1017" max="1017" width="48.85546875" style="23" customWidth="1"/>
    <col min="1018" max="1018" width="8.28515625" style="23" customWidth="1"/>
    <col min="1019" max="1019" width="4.85546875" style="23" customWidth="1"/>
    <col min="1020" max="1020" width="5.85546875" style="23" customWidth="1"/>
    <col min="1021" max="1021" width="4.5703125" style="23" customWidth="1"/>
    <col min="1022" max="1022" width="4.85546875" style="23" customWidth="1"/>
    <col min="1023" max="1023" width="6.5703125" style="23" customWidth="1"/>
    <col min="1024" max="1024" width="6.7109375" style="23" customWidth="1"/>
    <col min="1025" max="1025" width="9" style="23" customWidth="1"/>
    <col min="1026" max="1030" width="7.42578125" style="23" customWidth="1"/>
    <col min="1031" max="1270" width="9.140625" style="23"/>
    <col min="1271" max="1271" width="3.7109375" style="23" customWidth="1"/>
    <col min="1272" max="1272" width="4.42578125" style="23" customWidth="1"/>
    <col min="1273" max="1273" width="48.85546875" style="23" customWidth="1"/>
    <col min="1274" max="1274" width="8.28515625" style="23" customWidth="1"/>
    <col min="1275" max="1275" width="4.85546875" style="23" customWidth="1"/>
    <col min="1276" max="1276" width="5.85546875" style="23" customWidth="1"/>
    <col min="1277" max="1277" width="4.5703125" style="23" customWidth="1"/>
    <col min="1278" max="1278" width="4.85546875" style="23" customWidth="1"/>
    <col min="1279" max="1279" width="6.5703125" style="23" customWidth="1"/>
    <col min="1280" max="1280" width="6.7109375" style="23" customWidth="1"/>
    <col min="1281" max="1281" width="9" style="23" customWidth="1"/>
    <col min="1282" max="1286" width="7.42578125" style="23" customWidth="1"/>
    <col min="1287" max="1526" width="9.140625" style="23"/>
    <col min="1527" max="1527" width="3.7109375" style="23" customWidth="1"/>
    <col min="1528" max="1528" width="4.42578125" style="23" customWidth="1"/>
    <col min="1529" max="1529" width="48.85546875" style="23" customWidth="1"/>
    <col min="1530" max="1530" width="8.28515625" style="23" customWidth="1"/>
    <col min="1531" max="1531" width="4.85546875" style="23" customWidth="1"/>
    <col min="1532" max="1532" width="5.85546875" style="23" customWidth="1"/>
    <col min="1533" max="1533" width="4.5703125" style="23" customWidth="1"/>
    <col min="1534" max="1534" width="4.85546875" style="23" customWidth="1"/>
    <col min="1535" max="1535" width="6.5703125" style="23" customWidth="1"/>
    <col min="1536" max="1536" width="6.7109375" style="23" customWidth="1"/>
    <col min="1537" max="1537" width="9" style="23" customWidth="1"/>
    <col min="1538" max="1542" width="7.42578125" style="23" customWidth="1"/>
    <col min="1543" max="1782" width="9.140625" style="23"/>
    <col min="1783" max="1783" width="3.7109375" style="23" customWidth="1"/>
    <col min="1784" max="1784" width="4.42578125" style="23" customWidth="1"/>
    <col min="1785" max="1785" width="48.85546875" style="23" customWidth="1"/>
    <col min="1786" max="1786" width="8.28515625" style="23" customWidth="1"/>
    <col min="1787" max="1787" width="4.85546875" style="23" customWidth="1"/>
    <col min="1788" max="1788" width="5.85546875" style="23" customWidth="1"/>
    <col min="1789" max="1789" width="4.5703125" style="23" customWidth="1"/>
    <col min="1790" max="1790" width="4.85546875" style="23" customWidth="1"/>
    <col min="1791" max="1791" width="6.5703125" style="23" customWidth="1"/>
    <col min="1792" max="1792" width="6.7109375" style="23" customWidth="1"/>
    <col min="1793" max="1793" width="9" style="23" customWidth="1"/>
    <col min="1794" max="1798" width="7.42578125" style="23" customWidth="1"/>
    <col min="1799" max="2038" width="9.140625" style="23"/>
    <col min="2039" max="2039" width="3.7109375" style="23" customWidth="1"/>
    <col min="2040" max="2040" width="4.42578125" style="23" customWidth="1"/>
    <col min="2041" max="2041" width="48.85546875" style="23" customWidth="1"/>
    <col min="2042" max="2042" width="8.28515625" style="23" customWidth="1"/>
    <col min="2043" max="2043" width="4.85546875" style="23" customWidth="1"/>
    <col min="2044" max="2044" width="5.85546875" style="23" customWidth="1"/>
    <col min="2045" max="2045" width="4.5703125" style="23" customWidth="1"/>
    <col min="2046" max="2046" width="4.85546875" style="23" customWidth="1"/>
    <col min="2047" max="2047" width="6.5703125" style="23" customWidth="1"/>
    <col min="2048" max="2048" width="6.7109375" style="23" customWidth="1"/>
    <col min="2049" max="2049" width="9" style="23" customWidth="1"/>
    <col min="2050" max="2054" width="7.42578125" style="23" customWidth="1"/>
    <col min="2055" max="2294" width="9.140625" style="23"/>
    <col min="2295" max="2295" width="3.7109375" style="23" customWidth="1"/>
    <col min="2296" max="2296" width="4.42578125" style="23" customWidth="1"/>
    <col min="2297" max="2297" width="48.85546875" style="23" customWidth="1"/>
    <col min="2298" max="2298" width="8.28515625" style="23" customWidth="1"/>
    <col min="2299" max="2299" width="4.85546875" style="23" customWidth="1"/>
    <col min="2300" max="2300" width="5.85546875" style="23" customWidth="1"/>
    <col min="2301" max="2301" width="4.5703125" style="23" customWidth="1"/>
    <col min="2302" max="2302" width="4.85546875" style="23" customWidth="1"/>
    <col min="2303" max="2303" width="6.5703125" style="23" customWidth="1"/>
    <col min="2304" max="2304" width="6.7109375" style="23" customWidth="1"/>
    <col min="2305" max="2305" width="9" style="23" customWidth="1"/>
    <col min="2306" max="2310" width="7.42578125" style="23" customWidth="1"/>
    <col min="2311" max="2550" width="9.140625" style="23"/>
    <col min="2551" max="2551" width="3.7109375" style="23" customWidth="1"/>
    <col min="2552" max="2552" width="4.42578125" style="23" customWidth="1"/>
    <col min="2553" max="2553" width="48.85546875" style="23" customWidth="1"/>
    <col min="2554" max="2554" width="8.28515625" style="23" customWidth="1"/>
    <col min="2555" max="2555" width="4.85546875" style="23" customWidth="1"/>
    <col min="2556" max="2556" width="5.85546875" style="23" customWidth="1"/>
    <col min="2557" max="2557" width="4.5703125" style="23" customWidth="1"/>
    <col min="2558" max="2558" width="4.85546875" style="23" customWidth="1"/>
    <col min="2559" max="2559" width="6.5703125" style="23" customWidth="1"/>
    <col min="2560" max="2560" width="6.7109375" style="23" customWidth="1"/>
    <col min="2561" max="2561" width="9" style="23" customWidth="1"/>
    <col min="2562" max="2566" width="7.42578125" style="23" customWidth="1"/>
    <col min="2567" max="2806" width="9.140625" style="23"/>
    <col min="2807" max="2807" width="3.7109375" style="23" customWidth="1"/>
    <col min="2808" max="2808" width="4.42578125" style="23" customWidth="1"/>
    <col min="2809" max="2809" width="48.85546875" style="23" customWidth="1"/>
    <col min="2810" max="2810" width="8.28515625" style="23" customWidth="1"/>
    <col min="2811" max="2811" width="4.85546875" style="23" customWidth="1"/>
    <col min="2812" max="2812" width="5.85546875" style="23" customWidth="1"/>
    <col min="2813" max="2813" width="4.5703125" style="23" customWidth="1"/>
    <col min="2814" max="2814" width="4.85546875" style="23" customWidth="1"/>
    <col min="2815" max="2815" width="6.5703125" style="23" customWidth="1"/>
    <col min="2816" max="2816" width="6.7109375" style="23" customWidth="1"/>
    <col min="2817" max="2817" width="9" style="23" customWidth="1"/>
    <col min="2818" max="2822" width="7.42578125" style="23" customWidth="1"/>
    <col min="2823" max="3062" width="9.140625" style="23"/>
    <col min="3063" max="3063" width="3.7109375" style="23" customWidth="1"/>
    <col min="3064" max="3064" width="4.42578125" style="23" customWidth="1"/>
    <col min="3065" max="3065" width="48.85546875" style="23" customWidth="1"/>
    <col min="3066" max="3066" width="8.28515625" style="23" customWidth="1"/>
    <col min="3067" max="3067" width="4.85546875" style="23" customWidth="1"/>
    <col min="3068" max="3068" width="5.85546875" style="23" customWidth="1"/>
    <col min="3069" max="3069" width="4.5703125" style="23" customWidth="1"/>
    <col min="3070" max="3070" width="4.85546875" style="23" customWidth="1"/>
    <col min="3071" max="3071" width="6.5703125" style="23" customWidth="1"/>
    <col min="3072" max="3072" width="6.7109375" style="23" customWidth="1"/>
    <col min="3073" max="3073" width="9" style="23" customWidth="1"/>
    <col min="3074" max="3078" width="7.42578125" style="23" customWidth="1"/>
    <col min="3079" max="3318" width="9.140625" style="23"/>
    <col min="3319" max="3319" width="3.7109375" style="23" customWidth="1"/>
    <col min="3320" max="3320" width="4.42578125" style="23" customWidth="1"/>
    <col min="3321" max="3321" width="48.85546875" style="23" customWidth="1"/>
    <col min="3322" max="3322" width="8.28515625" style="23" customWidth="1"/>
    <col min="3323" max="3323" width="4.85546875" style="23" customWidth="1"/>
    <col min="3324" max="3324" width="5.85546875" style="23" customWidth="1"/>
    <col min="3325" max="3325" width="4.5703125" style="23" customWidth="1"/>
    <col min="3326" max="3326" width="4.85546875" style="23" customWidth="1"/>
    <col min="3327" max="3327" width="6.5703125" style="23" customWidth="1"/>
    <col min="3328" max="3328" width="6.7109375" style="23" customWidth="1"/>
    <col min="3329" max="3329" width="9" style="23" customWidth="1"/>
    <col min="3330" max="3334" width="7.42578125" style="23" customWidth="1"/>
    <col min="3335" max="3574" width="9.140625" style="23"/>
    <col min="3575" max="3575" width="3.7109375" style="23" customWidth="1"/>
    <col min="3576" max="3576" width="4.42578125" style="23" customWidth="1"/>
    <col min="3577" max="3577" width="48.85546875" style="23" customWidth="1"/>
    <col min="3578" max="3578" width="8.28515625" style="23" customWidth="1"/>
    <col min="3579" max="3579" width="4.85546875" style="23" customWidth="1"/>
    <col min="3580" max="3580" width="5.85546875" style="23" customWidth="1"/>
    <col min="3581" max="3581" width="4.5703125" style="23" customWidth="1"/>
    <col min="3582" max="3582" width="4.85546875" style="23" customWidth="1"/>
    <col min="3583" max="3583" width="6.5703125" style="23" customWidth="1"/>
    <col min="3584" max="3584" width="6.7109375" style="23" customWidth="1"/>
    <col min="3585" max="3585" width="9" style="23" customWidth="1"/>
    <col min="3586" max="3590" width="7.42578125" style="23" customWidth="1"/>
    <col min="3591" max="3830" width="9.140625" style="23"/>
    <col min="3831" max="3831" width="3.7109375" style="23" customWidth="1"/>
    <col min="3832" max="3832" width="4.42578125" style="23" customWidth="1"/>
    <col min="3833" max="3833" width="48.85546875" style="23" customWidth="1"/>
    <col min="3834" max="3834" width="8.28515625" style="23" customWidth="1"/>
    <col min="3835" max="3835" width="4.85546875" style="23" customWidth="1"/>
    <col min="3836" max="3836" width="5.85546875" style="23" customWidth="1"/>
    <col min="3837" max="3837" width="4.5703125" style="23" customWidth="1"/>
    <col min="3838" max="3838" width="4.85546875" style="23" customWidth="1"/>
    <col min="3839" max="3839" width="6.5703125" style="23" customWidth="1"/>
    <col min="3840" max="3840" width="6.7109375" style="23" customWidth="1"/>
    <col min="3841" max="3841" width="9" style="23" customWidth="1"/>
    <col min="3842" max="3846" width="7.42578125" style="23" customWidth="1"/>
    <col min="3847" max="4086" width="9.140625" style="23"/>
    <col min="4087" max="4087" width="3.7109375" style="23" customWidth="1"/>
    <col min="4088" max="4088" width="4.42578125" style="23" customWidth="1"/>
    <col min="4089" max="4089" width="48.85546875" style="23" customWidth="1"/>
    <col min="4090" max="4090" width="8.28515625" style="23" customWidth="1"/>
    <col min="4091" max="4091" width="4.85546875" style="23" customWidth="1"/>
    <col min="4092" max="4092" width="5.85546875" style="23" customWidth="1"/>
    <col min="4093" max="4093" width="4.5703125" style="23" customWidth="1"/>
    <col min="4094" max="4094" width="4.85546875" style="23" customWidth="1"/>
    <col min="4095" max="4095" width="6.5703125" style="23" customWidth="1"/>
    <col min="4096" max="4096" width="6.7109375" style="23" customWidth="1"/>
    <col min="4097" max="4097" width="9" style="23" customWidth="1"/>
    <col min="4098" max="4102" width="7.42578125" style="23" customWidth="1"/>
    <col min="4103" max="4342" width="9.140625" style="23"/>
    <col min="4343" max="4343" width="3.7109375" style="23" customWidth="1"/>
    <col min="4344" max="4344" width="4.42578125" style="23" customWidth="1"/>
    <col min="4345" max="4345" width="48.85546875" style="23" customWidth="1"/>
    <col min="4346" max="4346" width="8.28515625" style="23" customWidth="1"/>
    <col min="4347" max="4347" width="4.85546875" style="23" customWidth="1"/>
    <col min="4348" max="4348" width="5.85546875" style="23" customWidth="1"/>
    <col min="4349" max="4349" width="4.5703125" style="23" customWidth="1"/>
    <col min="4350" max="4350" width="4.85546875" style="23" customWidth="1"/>
    <col min="4351" max="4351" width="6.5703125" style="23" customWidth="1"/>
    <col min="4352" max="4352" width="6.7109375" style="23" customWidth="1"/>
    <col min="4353" max="4353" width="9" style="23" customWidth="1"/>
    <col min="4354" max="4358" width="7.42578125" style="23" customWidth="1"/>
    <col min="4359" max="4598" width="9.140625" style="23"/>
    <col min="4599" max="4599" width="3.7109375" style="23" customWidth="1"/>
    <col min="4600" max="4600" width="4.42578125" style="23" customWidth="1"/>
    <col min="4601" max="4601" width="48.85546875" style="23" customWidth="1"/>
    <col min="4602" max="4602" width="8.28515625" style="23" customWidth="1"/>
    <col min="4603" max="4603" width="4.85546875" style="23" customWidth="1"/>
    <col min="4604" max="4604" width="5.85546875" style="23" customWidth="1"/>
    <col min="4605" max="4605" width="4.5703125" style="23" customWidth="1"/>
    <col min="4606" max="4606" width="4.85546875" style="23" customWidth="1"/>
    <col min="4607" max="4607" width="6.5703125" style="23" customWidth="1"/>
    <col min="4608" max="4608" width="6.7109375" style="23" customWidth="1"/>
    <col min="4609" max="4609" width="9" style="23" customWidth="1"/>
    <col min="4610" max="4614" width="7.42578125" style="23" customWidth="1"/>
    <col min="4615" max="4854" width="9.140625" style="23"/>
    <col min="4855" max="4855" width="3.7109375" style="23" customWidth="1"/>
    <col min="4856" max="4856" width="4.42578125" style="23" customWidth="1"/>
    <col min="4857" max="4857" width="48.85546875" style="23" customWidth="1"/>
    <col min="4858" max="4858" width="8.28515625" style="23" customWidth="1"/>
    <col min="4859" max="4859" width="4.85546875" style="23" customWidth="1"/>
    <col min="4860" max="4860" width="5.85546875" style="23" customWidth="1"/>
    <col min="4861" max="4861" width="4.5703125" style="23" customWidth="1"/>
    <col min="4862" max="4862" width="4.85546875" style="23" customWidth="1"/>
    <col min="4863" max="4863" width="6.5703125" style="23" customWidth="1"/>
    <col min="4864" max="4864" width="6.7109375" style="23" customWidth="1"/>
    <col min="4865" max="4865" width="9" style="23" customWidth="1"/>
    <col min="4866" max="4870" width="7.42578125" style="23" customWidth="1"/>
    <col min="4871" max="5110" width="9.140625" style="23"/>
    <col min="5111" max="5111" width="3.7109375" style="23" customWidth="1"/>
    <col min="5112" max="5112" width="4.42578125" style="23" customWidth="1"/>
    <col min="5113" max="5113" width="48.85546875" style="23" customWidth="1"/>
    <col min="5114" max="5114" width="8.28515625" style="23" customWidth="1"/>
    <col min="5115" max="5115" width="4.85546875" style="23" customWidth="1"/>
    <col min="5116" max="5116" width="5.85546875" style="23" customWidth="1"/>
    <col min="5117" max="5117" width="4.5703125" style="23" customWidth="1"/>
    <col min="5118" max="5118" width="4.85546875" style="23" customWidth="1"/>
    <col min="5119" max="5119" width="6.5703125" style="23" customWidth="1"/>
    <col min="5120" max="5120" width="6.7109375" style="23" customWidth="1"/>
    <col min="5121" max="5121" width="9" style="23" customWidth="1"/>
    <col min="5122" max="5126" width="7.42578125" style="23" customWidth="1"/>
    <col min="5127" max="5366" width="9.140625" style="23"/>
    <col min="5367" max="5367" width="3.7109375" style="23" customWidth="1"/>
    <col min="5368" max="5368" width="4.42578125" style="23" customWidth="1"/>
    <col min="5369" max="5369" width="48.85546875" style="23" customWidth="1"/>
    <col min="5370" max="5370" width="8.28515625" style="23" customWidth="1"/>
    <col min="5371" max="5371" width="4.85546875" style="23" customWidth="1"/>
    <col min="5372" max="5372" width="5.85546875" style="23" customWidth="1"/>
    <col min="5373" max="5373" width="4.5703125" style="23" customWidth="1"/>
    <col min="5374" max="5374" width="4.85546875" style="23" customWidth="1"/>
    <col min="5375" max="5375" width="6.5703125" style="23" customWidth="1"/>
    <col min="5376" max="5376" width="6.7109375" style="23" customWidth="1"/>
    <col min="5377" max="5377" width="9" style="23" customWidth="1"/>
    <col min="5378" max="5382" width="7.42578125" style="23" customWidth="1"/>
    <col min="5383" max="5622" width="9.140625" style="23"/>
    <col min="5623" max="5623" width="3.7109375" style="23" customWidth="1"/>
    <col min="5624" max="5624" width="4.42578125" style="23" customWidth="1"/>
    <col min="5625" max="5625" width="48.85546875" style="23" customWidth="1"/>
    <col min="5626" max="5626" width="8.28515625" style="23" customWidth="1"/>
    <col min="5627" max="5627" width="4.85546875" style="23" customWidth="1"/>
    <col min="5628" max="5628" width="5.85546875" style="23" customWidth="1"/>
    <col min="5629" max="5629" width="4.5703125" style="23" customWidth="1"/>
    <col min="5630" max="5630" width="4.85546875" style="23" customWidth="1"/>
    <col min="5631" max="5631" width="6.5703125" style="23" customWidth="1"/>
    <col min="5632" max="5632" width="6.7109375" style="23" customWidth="1"/>
    <col min="5633" max="5633" width="9" style="23" customWidth="1"/>
    <col min="5634" max="5638" width="7.42578125" style="23" customWidth="1"/>
    <col min="5639" max="5878" width="9.140625" style="23"/>
    <col min="5879" max="5879" width="3.7109375" style="23" customWidth="1"/>
    <col min="5880" max="5880" width="4.42578125" style="23" customWidth="1"/>
    <col min="5881" max="5881" width="48.85546875" style="23" customWidth="1"/>
    <col min="5882" max="5882" width="8.28515625" style="23" customWidth="1"/>
    <col min="5883" max="5883" width="4.85546875" style="23" customWidth="1"/>
    <col min="5884" max="5884" width="5.85546875" style="23" customWidth="1"/>
    <col min="5885" max="5885" width="4.5703125" style="23" customWidth="1"/>
    <col min="5886" max="5886" width="4.85546875" style="23" customWidth="1"/>
    <col min="5887" max="5887" width="6.5703125" style="23" customWidth="1"/>
    <col min="5888" max="5888" width="6.7109375" style="23" customWidth="1"/>
    <col min="5889" max="5889" width="9" style="23" customWidth="1"/>
    <col min="5890" max="5894" width="7.42578125" style="23" customWidth="1"/>
    <col min="5895" max="6134" width="9.140625" style="23"/>
    <col min="6135" max="6135" width="3.7109375" style="23" customWidth="1"/>
    <col min="6136" max="6136" width="4.42578125" style="23" customWidth="1"/>
    <col min="6137" max="6137" width="48.85546875" style="23" customWidth="1"/>
    <col min="6138" max="6138" width="8.28515625" style="23" customWidth="1"/>
    <col min="6139" max="6139" width="4.85546875" style="23" customWidth="1"/>
    <col min="6140" max="6140" width="5.85546875" style="23" customWidth="1"/>
    <col min="6141" max="6141" width="4.5703125" style="23" customWidth="1"/>
    <col min="6142" max="6142" width="4.85546875" style="23" customWidth="1"/>
    <col min="6143" max="6143" width="6.5703125" style="23" customWidth="1"/>
    <col min="6144" max="6144" width="6.7109375" style="23" customWidth="1"/>
    <col min="6145" max="6145" width="9" style="23" customWidth="1"/>
    <col min="6146" max="6150" width="7.42578125" style="23" customWidth="1"/>
    <col min="6151" max="6390" width="9.140625" style="23"/>
    <col min="6391" max="6391" width="3.7109375" style="23" customWidth="1"/>
    <col min="6392" max="6392" width="4.42578125" style="23" customWidth="1"/>
    <col min="6393" max="6393" width="48.85546875" style="23" customWidth="1"/>
    <col min="6394" max="6394" width="8.28515625" style="23" customWidth="1"/>
    <col min="6395" max="6395" width="4.85546875" style="23" customWidth="1"/>
    <col min="6396" max="6396" width="5.85546875" style="23" customWidth="1"/>
    <col min="6397" max="6397" width="4.5703125" style="23" customWidth="1"/>
    <col min="6398" max="6398" width="4.85546875" style="23" customWidth="1"/>
    <col min="6399" max="6399" width="6.5703125" style="23" customWidth="1"/>
    <col min="6400" max="6400" width="6.7109375" style="23" customWidth="1"/>
    <col min="6401" max="6401" width="9" style="23" customWidth="1"/>
    <col min="6402" max="6406" width="7.42578125" style="23" customWidth="1"/>
    <col min="6407" max="6646" width="9.140625" style="23"/>
    <col min="6647" max="6647" width="3.7109375" style="23" customWidth="1"/>
    <col min="6648" max="6648" width="4.42578125" style="23" customWidth="1"/>
    <col min="6649" max="6649" width="48.85546875" style="23" customWidth="1"/>
    <col min="6650" max="6650" width="8.28515625" style="23" customWidth="1"/>
    <col min="6651" max="6651" width="4.85546875" style="23" customWidth="1"/>
    <col min="6652" max="6652" width="5.85546875" style="23" customWidth="1"/>
    <col min="6653" max="6653" width="4.5703125" style="23" customWidth="1"/>
    <col min="6654" max="6654" width="4.85546875" style="23" customWidth="1"/>
    <col min="6655" max="6655" width="6.5703125" style="23" customWidth="1"/>
    <col min="6656" max="6656" width="6.7109375" style="23" customWidth="1"/>
    <col min="6657" max="6657" width="9" style="23" customWidth="1"/>
    <col min="6658" max="6662" width="7.42578125" style="23" customWidth="1"/>
    <col min="6663" max="6902" width="9.140625" style="23"/>
    <col min="6903" max="6903" width="3.7109375" style="23" customWidth="1"/>
    <col min="6904" max="6904" width="4.42578125" style="23" customWidth="1"/>
    <col min="6905" max="6905" width="48.85546875" style="23" customWidth="1"/>
    <col min="6906" max="6906" width="8.28515625" style="23" customWidth="1"/>
    <col min="6907" max="6907" width="4.85546875" style="23" customWidth="1"/>
    <col min="6908" max="6908" width="5.85546875" style="23" customWidth="1"/>
    <col min="6909" max="6909" width="4.5703125" style="23" customWidth="1"/>
    <col min="6910" max="6910" width="4.85546875" style="23" customWidth="1"/>
    <col min="6911" max="6911" width="6.5703125" style="23" customWidth="1"/>
    <col min="6912" max="6912" width="6.7109375" style="23" customWidth="1"/>
    <col min="6913" max="6913" width="9" style="23" customWidth="1"/>
    <col min="6914" max="6918" width="7.42578125" style="23" customWidth="1"/>
    <col min="6919" max="7158" width="9.140625" style="23"/>
    <col min="7159" max="7159" width="3.7109375" style="23" customWidth="1"/>
    <col min="7160" max="7160" width="4.42578125" style="23" customWidth="1"/>
    <col min="7161" max="7161" width="48.85546875" style="23" customWidth="1"/>
    <col min="7162" max="7162" width="8.28515625" style="23" customWidth="1"/>
    <col min="7163" max="7163" width="4.85546875" style="23" customWidth="1"/>
    <col min="7164" max="7164" width="5.85546875" style="23" customWidth="1"/>
    <col min="7165" max="7165" width="4.5703125" style="23" customWidth="1"/>
    <col min="7166" max="7166" width="4.85546875" style="23" customWidth="1"/>
    <col min="7167" max="7167" width="6.5703125" style="23" customWidth="1"/>
    <col min="7168" max="7168" width="6.7109375" style="23" customWidth="1"/>
    <col min="7169" max="7169" width="9" style="23" customWidth="1"/>
    <col min="7170" max="7174" width="7.42578125" style="23" customWidth="1"/>
    <col min="7175" max="7414" width="9.140625" style="23"/>
    <col min="7415" max="7415" width="3.7109375" style="23" customWidth="1"/>
    <col min="7416" max="7416" width="4.42578125" style="23" customWidth="1"/>
    <col min="7417" max="7417" width="48.85546875" style="23" customWidth="1"/>
    <col min="7418" max="7418" width="8.28515625" style="23" customWidth="1"/>
    <col min="7419" max="7419" width="4.85546875" style="23" customWidth="1"/>
    <col min="7420" max="7420" width="5.85546875" style="23" customWidth="1"/>
    <col min="7421" max="7421" width="4.5703125" style="23" customWidth="1"/>
    <col min="7422" max="7422" width="4.85546875" style="23" customWidth="1"/>
    <col min="7423" max="7423" width="6.5703125" style="23" customWidth="1"/>
    <col min="7424" max="7424" width="6.7109375" style="23" customWidth="1"/>
    <col min="7425" max="7425" width="9" style="23" customWidth="1"/>
    <col min="7426" max="7430" width="7.42578125" style="23" customWidth="1"/>
    <col min="7431" max="7670" width="9.140625" style="23"/>
    <col min="7671" max="7671" width="3.7109375" style="23" customWidth="1"/>
    <col min="7672" max="7672" width="4.42578125" style="23" customWidth="1"/>
    <col min="7673" max="7673" width="48.85546875" style="23" customWidth="1"/>
    <col min="7674" max="7674" width="8.28515625" style="23" customWidth="1"/>
    <col min="7675" max="7675" width="4.85546875" style="23" customWidth="1"/>
    <col min="7676" max="7676" width="5.85546875" style="23" customWidth="1"/>
    <col min="7677" max="7677" width="4.5703125" style="23" customWidth="1"/>
    <col min="7678" max="7678" width="4.85546875" style="23" customWidth="1"/>
    <col min="7679" max="7679" width="6.5703125" style="23" customWidth="1"/>
    <col min="7680" max="7680" width="6.7109375" style="23" customWidth="1"/>
    <col min="7681" max="7681" width="9" style="23" customWidth="1"/>
    <col min="7682" max="7686" width="7.42578125" style="23" customWidth="1"/>
    <col min="7687" max="7926" width="9.140625" style="23"/>
    <col min="7927" max="7927" width="3.7109375" style="23" customWidth="1"/>
    <col min="7928" max="7928" width="4.42578125" style="23" customWidth="1"/>
    <col min="7929" max="7929" width="48.85546875" style="23" customWidth="1"/>
    <col min="7930" max="7930" width="8.28515625" style="23" customWidth="1"/>
    <col min="7931" max="7931" width="4.85546875" style="23" customWidth="1"/>
    <col min="7932" max="7932" width="5.85546875" style="23" customWidth="1"/>
    <col min="7933" max="7933" width="4.5703125" style="23" customWidth="1"/>
    <col min="7934" max="7934" width="4.85546875" style="23" customWidth="1"/>
    <col min="7935" max="7935" width="6.5703125" style="23" customWidth="1"/>
    <col min="7936" max="7936" width="6.7109375" style="23" customWidth="1"/>
    <col min="7937" max="7937" width="9" style="23" customWidth="1"/>
    <col min="7938" max="7942" width="7.42578125" style="23" customWidth="1"/>
    <col min="7943" max="8182" width="9.140625" style="23"/>
    <col min="8183" max="8183" width="3.7109375" style="23" customWidth="1"/>
    <col min="8184" max="8184" width="4.42578125" style="23" customWidth="1"/>
    <col min="8185" max="8185" width="48.85546875" style="23" customWidth="1"/>
    <col min="8186" max="8186" width="8.28515625" style="23" customWidth="1"/>
    <col min="8187" max="8187" width="4.85546875" style="23" customWidth="1"/>
    <col min="8188" max="8188" width="5.85546875" style="23" customWidth="1"/>
    <col min="8189" max="8189" width="4.5703125" style="23" customWidth="1"/>
    <col min="8190" max="8190" width="4.85546875" style="23" customWidth="1"/>
    <col min="8191" max="8191" width="6.5703125" style="23" customWidth="1"/>
    <col min="8192" max="8192" width="6.7109375" style="23" customWidth="1"/>
    <col min="8193" max="8193" width="9" style="23" customWidth="1"/>
    <col min="8194" max="8198" width="7.42578125" style="23" customWidth="1"/>
    <col min="8199" max="8438" width="9.140625" style="23"/>
    <col min="8439" max="8439" width="3.7109375" style="23" customWidth="1"/>
    <col min="8440" max="8440" width="4.42578125" style="23" customWidth="1"/>
    <col min="8441" max="8441" width="48.85546875" style="23" customWidth="1"/>
    <col min="8442" max="8442" width="8.28515625" style="23" customWidth="1"/>
    <col min="8443" max="8443" width="4.85546875" style="23" customWidth="1"/>
    <col min="8444" max="8444" width="5.85546875" style="23" customWidth="1"/>
    <col min="8445" max="8445" width="4.5703125" style="23" customWidth="1"/>
    <col min="8446" max="8446" width="4.85546875" style="23" customWidth="1"/>
    <col min="8447" max="8447" width="6.5703125" style="23" customWidth="1"/>
    <col min="8448" max="8448" width="6.7109375" style="23" customWidth="1"/>
    <col min="8449" max="8449" width="9" style="23" customWidth="1"/>
    <col min="8450" max="8454" width="7.42578125" style="23" customWidth="1"/>
    <col min="8455" max="8694" width="9.140625" style="23"/>
    <col min="8695" max="8695" width="3.7109375" style="23" customWidth="1"/>
    <col min="8696" max="8696" width="4.42578125" style="23" customWidth="1"/>
    <col min="8697" max="8697" width="48.85546875" style="23" customWidth="1"/>
    <col min="8698" max="8698" width="8.28515625" style="23" customWidth="1"/>
    <col min="8699" max="8699" width="4.85546875" style="23" customWidth="1"/>
    <col min="8700" max="8700" width="5.85546875" style="23" customWidth="1"/>
    <col min="8701" max="8701" width="4.5703125" style="23" customWidth="1"/>
    <col min="8702" max="8702" width="4.85546875" style="23" customWidth="1"/>
    <col min="8703" max="8703" width="6.5703125" style="23" customWidth="1"/>
    <col min="8704" max="8704" width="6.7109375" style="23" customWidth="1"/>
    <col min="8705" max="8705" width="9" style="23" customWidth="1"/>
    <col min="8706" max="8710" width="7.42578125" style="23" customWidth="1"/>
    <col min="8711" max="8950" width="9.140625" style="23"/>
    <col min="8951" max="8951" width="3.7109375" style="23" customWidth="1"/>
    <col min="8952" max="8952" width="4.42578125" style="23" customWidth="1"/>
    <col min="8953" max="8953" width="48.85546875" style="23" customWidth="1"/>
    <col min="8954" max="8954" width="8.28515625" style="23" customWidth="1"/>
    <col min="8955" max="8955" width="4.85546875" style="23" customWidth="1"/>
    <col min="8956" max="8956" width="5.85546875" style="23" customWidth="1"/>
    <col min="8957" max="8957" width="4.5703125" style="23" customWidth="1"/>
    <col min="8958" max="8958" width="4.85546875" style="23" customWidth="1"/>
    <col min="8959" max="8959" width="6.5703125" style="23" customWidth="1"/>
    <col min="8960" max="8960" width="6.7109375" style="23" customWidth="1"/>
    <col min="8961" max="8961" width="9" style="23" customWidth="1"/>
    <col min="8962" max="8966" width="7.42578125" style="23" customWidth="1"/>
    <col min="8967" max="9206" width="9.140625" style="23"/>
    <col min="9207" max="9207" width="3.7109375" style="23" customWidth="1"/>
    <col min="9208" max="9208" width="4.42578125" style="23" customWidth="1"/>
    <col min="9209" max="9209" width="48.85546875" style="23" customWidth="1"/>
    <col min="9210" max="9210" width="8.28515625" style="23" customWidth="1"/>
    <col min="9211" max="9211" width="4.85546875" style="23" customWidth="1"/>
    <col min="9212" max="9212" width="5.85546875" style="23" customWidth="1"/>
    <col min="9213" max="9213" width="4.5703125" style="23" customWidth="1"/>
    <col min="9214" max="9214" width="4.85546875" style="23" customWidth="1"/>
    <col min="9215" max="9215" width="6.5703125" style="23" customWidth="1"/>
    <col min="9216" max="9216" width="6.7109375" style="23" customWidth="1"/>
    <col min="9217" max="9217" width="9" style="23" customWidth="1"/>
    <col min="9218" max="9222" width="7.42578125" style="23" customWidth="1"/>
    <col min="9223" max="9462" width="9.140625" style="23"/>
    <col min="9463" max="9463" width="3.7109375" style="23" customWidth="1"/>
    <col min="9464" max="9464" width="4.42578125" style="23" customWidth="1"/>
    <col min="9465" max="9465" width="48.85546875" style="23" customWidth="1"/>
    <col min="9466" max="9466" width="8.28515625" style="23" customWidth="1"/>
    <col min="9467" max="9467" width="4.85546875" style="23" customWidth="1"/>
    <col min="9468" max="9468" width="5.85546875" style="23" customWidth="1"/>
    <col min="9469" max="9469" width="4.5703125" style="23" customWidth="1"/>
    <col min="9470" max="9470" width="4.85546875" style="23" customWidth="1"/>
    <col min="9471" max="9471" width="6.5703125" style="23" customWidth="1"/>
    <col min="9472" max="9472" width="6.7109375" style="23" customWidth="1"/>
    <col min="9473" max="9473" width="9" style="23" customWidth="1"/>
    <col min="9474" max="9478" width="7.42578125" style="23" customWidth="1"/>
    <col min="9479" max="9718" width="9.140625" style="23"/>
    <col min="9719" max="9719" width="3.7109375" style="23" customWidth="1"/>
    <col min="9720" max="9720" width="4.42578125" style="23" customWidth="1"/>
    <col min="9721" max="9721" width="48.85546875" style="23" customWidth="1"/>
    <col min="9722" max="9722" width="8.28515625" style="23" customWidth="1"/>
    <col min="9723" max="9723" width="4.85546875" style="23" customWidth="1"/>
    <col min="9724" max="9724" width="5.85546875" style="23" customWidth="1"/>
    <col min="9725" max="9725" width="4.5703125" style="23" customWidth="1"/>
    <col min="9726" max="9726" width="4.85546875" style="23" customWidth="1"/>
    <col min="9727" max="9727" width="6.5703125" style="23" customWidth="1"/>
    <col min="9728" max="9728" width="6.7109375" style="23" customWidth="1"/>
    <col min="9729" max="9729" width="9" style="23" customWidth="1"/>
    <col min="9730" max="9734" width="7.42578125" style="23" customWidth="1"/>
    <col min="9735" max="9974" width="9.140625" style="23"/>
    <col min="9975" max="9975" width="3.7109375" style="23" customWidth="1"/>
    <col min="9976" max="9976" width="4.42578125" style="23" customWidth="1"/>
    <col min="9977" max="9977" width="48.85546875" style="23" customWidth="1"/>
    <col min="9978" max="9978" width="8.28515625" style="23" customWidth="1"/>
    <col min="9979" max="9979" width="4.85546875" style="23" customWidth="1"/>
    <col min="9980" max="9980" width="5.85546875" style="23" customWidth="1"/>
    <col min="9981" max="9981" width="4.5703125" style="23" customWidth="1"/>
    <col min="9982" max="9982" width="4.85546875" style="23" customWidth="1"/>
    <col min="9983" max="9983" width="6.5703125" style="23" customWidth="1"/>
    <col min="9984" max="9984" width="6.7109375" style="23" customWidth="1"/>
    <col min="9985" max="9985" width="9" style="23" customWidth="1"/>
    <col min="9986" max="9990" width="7.42578125" style="23" customWidth="1"/>
    <col min="9991" max="10230" width="9.140625" style="23"/>
    <col min="10231" max="10231" width="3.7109375" style="23" customWidth="1"/>
    <col min="10232" max="10232" width="4.42578125" style="23" customWidth="1"/>
    <col min="10233" max="10233" width="48.85546875" style="23" customWidth="1"/>
    <col min="10234" max="10234" width="8.28515625" style="23" customWidth="1"/>
    <col min="10235" max="10235" width="4.85546875" style="23" customWidth="1"/>
    <col min="10236" max="10236" width="5.85546875" style="23" customWidth="1"/>
    <col min="10237" max="10237" width="4.5703125" style="23" customWidth="1"/>
    <col min="10238" max="10238" width="4.85546875" style="23" customWidth="1"/>
    <col min="10239" max="10239" width="6.5703125" style="23" customWidth="1"/>
    <col min="10240" max="10240" width="6.7109375" style="23" customWidth="1"/>
    <col min="10241" max="10241" width="9" style="23" customWidth="1"/>
    <col min="10242" max="10246" width="7.42578125" style="23" customWidth="1"/>
    <col min="10247" max="10486" width="9.140625" style="23"/>
    <col min="10487" max="10487" width="3.7109375" style="23" customWidth="1"/>
    <col min="10488" max="10488" width="4.42578125" style="23" customWidth="1"/>
    <col min="10489" max="10489" width="48.85546875" style="23" customWidth="1"/>
    <col min="10490" max="10490" width="8.28515625" style="23" customWidth="1"/>
    <col min="10491" max="10491" width="4.85546875" style="23" customWidth="1"/>
    <col min="10492" max="10492" width="5.85546875" style="23" customWidth="1"/>
    <col min="10493" max="10493" width="4.5703125" style="23" customWidth="1"/>
    <col min="10494" max="10494" width="4.85546875" style="23" customWidth="1"/>
    <col min="10495" max="10495" width="6.5703125" style="23" customWidth="1"/>
    <col min="10496" max="10496" width="6.7109375" style="23" customWidth="1"/>
    <col min="10497" max="10497" width="9" style="23" customWidth="1"/>
    <col min="10498" max="10502" width="7.42578125" style="23" customWidth="1"/>
    <col min="10503" max="10742" width="9.140625" style="23"/>
    <col min="10743" max="10743" width="3.7109375" style="23" customWidth="1"/>
    <col min="10744" max="10744" width="4.42578125" style="23" customWidth="1"/>
    <col min="10745" max="10745" width="48.85546875" style="23" customWidth="1"/>
    <col min="10746" max="10746" width="8.28515625" style="23" customWidth="1"/>
    <col min="10747" max="10747" width="4.85546875" style="23" customWidth="1"/>
    <col min="10748" max="10748" width="5.85546875" style="23" customWidth="1"/>
    <col min="10749" max="10749" width="4.5703125" style="23" customWidth="1"/>
    <col min="10750" max="10750" width="4.85546875" style="23" customWidth="1"/>
    <col min="10751" max="10751" width="6.5703125" style="23" customWidth="1"/>
    <col min="10752" max="10752" width="6.7109375" style="23" customWidth="1"/>
    <col min="10753" max="10753" width="9" style="23" customWidth="1"/>
    <col min="10754" max="10758" width="7.42578125" style="23" customWidth="1"/>
    <col min="10759" max="10998" width="9.140625" style="23"/>
    <col min="10999" max="10999" width="3.7109375" style="23" customWidth="1"/>
    <col min="11000" max="11000" width="4.42578125" style="23" customWidth="1"/>
    <col min="11001" max="11001" width="48.85546875" style="23" customWidth="1"/>
    <col min="11002" max="11002" width="8.28515625" style="23" customWidth="1"/>
    <col min="11003" max="11003" width="4.85546875" style="23" customWidth="1"/>
    <col min="11004" max="11004" width="5.85546875" style="23" customWidth="1"/>
    <col min="11005" max="11005" width="4.5703125" style="23" customWidth="1"/>
    <col min="11006" max="11006" width="4.85546875" style="23" customWidth="1"/>
    <col min="11007" max="11007" width="6.5703125" style="23" customWidth="1"/>
    <col min="11008" max="11008" width="6.7109375" style="23" customWidth="1"/>
    <col min="11009" max="11009" width="9" style="23" customWidth="1"/>
    <col min="11010" max="11014" width="7.42578125" style="23" customWidth="1"/>
    <col min="11015" max="11254" width="9.140625" style="23"/>
    <col min="11255" max="11255" width="3.7109375" style="23" customWidth="1"/>
    <col min="11256" max="11256" width="4.42578125" style="23" customWidth="1"/>
    <col min="11257" max="11257" width="48.85546875" style="23" customWidth="1"/>
    <col min="11258" max="11258" width="8.28515625" style="23" customWidth="1"/>
    <col min="11259" max="11259" width="4.85546875" style="23" customWidth="1"/>
    <col min="11260" max="11260" width="5.85546875" style="23" customWidth="1"/>
    <col min="11261" max="11261" width="4.5703125" style="23" customWidth="1"/>
    <col min="11262" max="11262" width="4.85546875" style="23" customWidth="1"/>
    <col min="11263" max="11263" width="6.5703125" style="23" customWidth="1"/>
    <col min="11264" max="11264" width="6.7109375" style="23" customWidth="1"/>
    <col min="11265" max="11265" width="9" style="23" customWidth="1"/>
    <col min="11266" max="11270" width="7.42578125" style="23" customWidth="1"/>
    <col min="11271" max="11510" width="9.140625" style="23"/>
    <col min="11511" max="11511" width="3.7109375" style="23" customWidth="1"/>
    <col min="11512" max="11512" width="4.42578125" style="23" customWidth="1"/>
    <col min="11513" max="11513" width="48.85546875" style="23" customWidth="1"/>
    <col min="11514" max="11514" width="8.28515625" style="23" customWidth="1"/>
    <col min="11515" max="11515" width="4.85546875" style="23" customWidth="1"/>
    <col min="11516" max="11516" width="5.85546875" style="23" customWidth="1"/>
    <col min="11517" max="11517" width="4.5703125" style="23" customWidth="1"/>
    <col min="11518" max="11518" width="4.85546875" style="23" customWidth="1"/>
    <col min="11519" max="11519" width="6.5703125" style="23" customWidth="1"/>
    <col min="11520" max="11520" width="6.7109375" style="23" customWidth="1"/>
    <col min="11521" max="11521" width="9" style="23" customWidth="1"/>
    <col min="11522" max="11526" width="7.42578125" style="23" customWidth="1"/>
    <col min="11527" max="11766" width="9.140625" style="23"/>
    <col min="11767" max="11767" width="3.7109375" style="23" customWidth="1"/>
    <col min="11768" max="11768" width="4.42578125" style="23" customWidth="1"/>
    <col min="11769" max="11769" width="48.85546875" style="23" customWidth="1"/>
    <col min="11770" max="11770" width="8.28515625" style="23" customWidth="1"/>
    <col min="11771" max="11771" width="4.85546875" style="23" customWidth="1"/>
    <col min="11772" max="11772" width="5.85546875" style="23" customWidth="1"/>
    <col min="11773" max="11773" width="4.5703125" style="23" customWidth="1"/>
    <col min="11774" max="11774" width="4.85546875" style="23" customWidth="1"/>
    <col min="11775" max="11775" width="6.5703125" style="23" customWidth="1"/>
    <col min="11776" max="11776" width="6.7109375" style="23" customWidth="1"/>
    <col min="11777" max="11777" width="9" style="23" customWidth="1"/>
    <col min="11778" max="11782" width="7.42578125" style="23" customWidth="1"/>
    <col min="11783" max="12022" width="9.140625" style="23"/>
    <col min="12023" max="12023" width="3.7109375" style="23" customWidth="1"/>
    <col min="12024" max="12024" width="4.42578125" style="23" customWidth="1"/>
    <col min="12025" max="12025" width="48.85546875" style="23" customWidth="1"/>
    <col min="12026" max="12026" width="8.28515625" style="23" customWidth="1"/>
    <col min="12027" max="12027" width="4.85546875" style="23" customWidth="1"/>
    <col min="12028" max="12028" width="5.85546875" style="23" customWidth="1"/>
    <col min="12029" max="12029" width="4.5703125" style="23" customWidth="1"/>
    <col min="12030" max="12030" width="4.85546875" style="23" customWidth="1"/>
    <col min="12031" max="12031" width="6.5703125" style="23" customWidth="1"/>
    <col min="12032" max="12032" width="6.7109375" style="23" customWidth="1"/>
    <col min="12033" max="12033" width="9" style="23" customWidth="1"/>
    <col min="12034" max="12038" width="7.42578125" style="23" customWidth="1"/>
    <col min="12039" max="12278" width="9.140625" style="23"/>
    <col min="12279" max="12279" width="3.7109375" style="23" customWidth="1"/>
    <col min="12280" max="12280" width="4.42578125" style="23" customWidth="1"/>
    <col min="12281" max="12281" width="48.85546875" style="23" customWidth="1"/>
    <col min="12282" max="12282" width="8.28515625" style="23" customWidth="1"/>
    <col min="12283" max="12283" width="4.85546875" style="23" customWidth="1"/>
    <col min="12284" max="12284" width="5.85546875" style="23" customWidth="1"/>
    <col min="12285" max="12285" width="4.5703125" style="23" customWidth="1"/>
    <col min="12286" max="12286" width="4.85546875" style="23" customWidth="1"/>
    <col min="12287" max="12287" width="6.5703125" style="23" customWidth="1"/>
    <col min="12288" max="12288" width="6.7109375" style="23" customWidth="1"/>
    <col min="12289" max="12289" width="9" style="23" customWidth="1"/>
    <col min="12290" max="12294" width="7.42578125" style="23" customWidth="1"/>
    <col min="12295" max="12534" width="9.140625" style="23"/>
    <col min="12535" max="12535" width="3.7109375" style="23" customWidth="1"/>
    <col min="12536" max="12536" width="4.42578125" style="23" customWidth="1"/>
    <col min="12537" max="12537" width="48.85546875" style="23" customWidth="1"/>
    <col min="12538" max="12538" width="8.28515625" style="23" customWidth="1"/>
    <col min="12539" max="12539" width="4.85546875" style="23" customWidth="1"/>
    <col min="12540" max="12540" width="5.85546875" style="23" customWidth="1"/>
    <col min="12541" max="12541" width="4.5703125" style="23" customWidth="1"/>
    <col min="12542" max="12542" width="4.85546875" style="23" customWidth="1"/>
    <col min="12543" max="12543" width="6.5703125" style="23" customWidth="1"/>
    <col min="12544" max="12544" width="6.7109375" style="23" customWidth="1"/>
    <col min="12545" max="12545" width="9" style="23" customWidth="1"/>
    <col min="12546" max="12550" width="7.42578125" style="23" customWidth="1"/>
    <col min="12551" max="12790" width="9.140625" style="23"/>
    <col min="12791" max="12791" width="3.7109375" style="23" customWidth="1"/>
    <col min="12792" max="12792" width="4.42578125" style="23" customWidth="1"/>
    <col min="12793" max="12793" width="48.85546875" style="23" customWidth="1"/>
    <col min="12794" max="12794" width="8.28515625" style="23" customWidth="1"/>
    <col min="12795" max="12795" width="4.85546875" style="23" customWidth="1"/>
    <col min="12796" max="12796" width="5.85546875" style="23" customWidth="1"/>
    <col min="12797" max="12797" width="4.5703125" style="23" customWidth="1"/>
    <col min="12798" max="12798" width="4.85546875" style="23" customWidth="1"/>
    <col min="12799" max="12799" width="6.5703125" style="23" customWidth="1"/>
    <col min="12800" max="12800" width="6.7109375" style="23" customWidth="1"/>
    <col min="12801" max="12801" width="9" style="23" customWidth="1"/>
    <col min="12802" max="12806" width="7.42578125" style="23" customWidth="1"/>
    <col min="12807" max="13046" width="9.140625" style="23"/>
    <col min="13047" max="13047" width="3.7109375" style="23" customWidth="1"/>
    <col min="13048" max="13048" width="4.42578125" style="23" customWidth="1"/>
    <col min="13049" max="13049" width="48.85546875" style="23" customWidth="1"/>
    <col min="13050" max="13050" width="8.28515625" style="23" customWidth="1"/>
    <col min="13051" max="13051" width="4.85546875" style="23" customWidth="1"/>
    <col min="13052" max="13052" width="5.85546875" style="23" customWidth="1"/>
    <col min="13053" max="13053" width="4.5703125" style="23" customWidth="1"/>
    <col min="13054" max="13054" width="4.85546875" style="23" customWidth="1"/>
    <col min="13055" max="13055" width="6.5703125" style="23" customWidth="1"/>
    <col min="13056" max="13056" width="6.7109375" style="23" customWidth="1"/>
    <col min="13057" max="13057" width="9" style="23" customWidth="1"/>
    <col min="13058" max="13062" width="7.42578125" style="23" customWidth="1"/>
    <col min="13063" max="13302" width="9.140625" style="23"/>
    <col min="13303" max="13303" width="3.7109375" style="23" customWidth="1"/>
    <col min="13304" max="13304" width="4.42578125" style="23" customWidth="1"/>
    <col min="13305" max="13305" width="48.85546875" style="23" customWidth="1"/>
    <col min="13306" max="13306" width="8.28515625" style="23" customWidth="1"/>
    <col min="13307" max="13307" width="4.85546875" style="23" customWidth="1"/>
    <col min="13308" max="13308" width="5.85546875" style="23" customWidth="1"/>
    <col min="13309" max="13309" width="4.5703125" style="23" customWidth="1"/>
    <col min="13310" max="13310" width="4.85546875" style="23" customWidth="1"/>
    <col min="13311" max="13311" width="6.5703125" style="23" customWidth="1"/>
    <col min="13312" max="13312" width="6.7109375" style="23" customWidth="1"/>
    <col min="13313" max="13313" width="9" style="23" customWidth="1"/>
    <col min="13314" max="13318" width="7.42578125" style="23" customWidth="1"/>
    <col min="13319" max="13558" width="9.140625" style="23"/>
    <col min="13559" max="13559" width="3.7109375" style="23" customWidth="1"/>
    <col min="13560" max="13560" width="4.42578125" style="23" customWidth="1"/>
    <col min="13561" max="13561" width="48.85546875" style="23" customWidth="1"/>
    <col min="13562" max="13562" width="8.28515625" style="23" customWidth="1"/>
    <col min="13563" max="13563" width="4.85546875" style="23" customWidth="1"/>
    <col min="13564" max="13564" width="5.85546875" style="23" customWidth="1"/>
    <col min="13565" max="13565" width="4.5703125" style="23" customWidth="1"/>
    <col min="13566" max="13566" width="4.85546875" style="23" customWidth="1"/>
    <col min="13567" max="13567" width="6.5703125" style="23" customWidth="1"/>
    <col min="13568" max="13568" width="6.7109375" style="23" customWidth="1"/>
    <col min="13569" max="13569" width="9" style="23" customWidth="1"/>
    <col min="13570" max="13574" width="7.42578125" style="23" customWidth="1"/>
    <col min="13575" max="13814" width="9.140625" style="23"/>
    <col min="13815" max="13815" width="3.7109375" style="23" customWidth="1"/>
    <col min="13816" max="13816" width="4.42578125" style="23" customWidth="1"/>
    <col min="13817" max="13817" width="48.85546875" style="23" customWidth="1"/>
    <col min="13818" max="13818" width="8.28515625" style="23" customWidth="1"/>
    <col min="13819" max="13819" width="4.85546875" style="23" customWidth="1"/>
    <col min="13820" max="13820" width="5.85546875" style="23" customWidth="1"/>
    <col min="13821" max="13821" width="4.5703125" style="23" customWidth="1"/>
    <col min="13822" max="13822" width="4.85546875" style="23" customWidth="1"/>
    <col min="13823" max="13823" width="6.5703125" style="23" customWidth="1"/>
    <col min="13824" max="13824" width="6.7109375" style="23" customWidth="1"/>
    <col min="13825" max="13825" width="9" style="23" customWidth="1"/>
    <col min="13826" max="13830" width="7.42578125" style="23" customWidth="1"/>
    <col min="13831" max="14070" width="9.140625" style="23"/>
    <col min="14071" max="14071" width="3.7109375" style="23" customWidth="1"/>
    <col min="14072" max="14072" width="4.42578125" style="23" customWidth="1"/>
    <col min="14073" max="14073" width="48.85546875" style="23" customWidth="1"/>
    <col min="14074" max="14074" width="8.28515625" style="23" customWidth="1"/>
    <col min="14075" max="14075" width="4.85546875" style="23" customWidth="1"/>
    <col min="14076" max="14076" width="5.85546875" style="23" customWidth="1"/>
    <col min="14077" max="14077" width="4.5703125" style="23" customWidth="1"/>
    <col min="14078" max="14078" width="4.85546875" style="23" customWidth="1"/>
    <col min="14079" max="14079" width="6.5703125" style="23" customWidth="1"/>
    <col min="14080" max="14080" width="6.7109375" style="23" customWidth="1"/>
    <col min="14081" max="14081" width="9" style="23" customWidth="1"/>
    <col min="14082" max="14086" width="7.42578125" style="23" customWidth="1"/>
    <col min="14087" max="14326" width="9.140625" style="23"/>
    <col min="14327" max="14327" width="3.7109375" style="23" customWidth="1"/>
    <col min="14328" max="14328" width="4.42578125" style="23" customWidth="1"/>
    <col min="14329" max="14329" width="48.85546875" style="23" customWidth="1"/>
    <col min="14330" max="14330" width="8.28515625" style="23" customWidth="1"/>
    <col min="14331" max="14331" width="4.85546875" style="23" customWidth="1"/>
    <col min="14332" max="14332" width="5.85546875" style="23" customWidth="1"/>
    <col min="14333" max="14333" width="4.5703125" style="23" customWidth="1"/>
    <col min="14334" max="14334" width="4.85546875" style="23" customWidth="1"/>
    <col min="14335" max="14335" width="6.5703125" style="23" customWidth="1"/>
    <col min="14336" max="14336" width="6.7109375" style="23" customWidth="1"/>
    <col min="14337" max="14337" width="9" style="23" customWidth="1"/>
    <col min="14338" max="14342" width="7.42578125" style="23" customWidth="1"/>
    <col min="14343" max="14582" width="9.140625" style="23"/>
    <col min="14583" max="14583" width="3.7109375" style="23" customWidth="1"/>
    <col min="14584" max="14584" width="4.42578125" style="23" customWidth="1"/>
    <col min="14585" max="14585" width="48.85546875" style="23" customWidth="1"/>
    <col min="14586" max="14586" width="8.28515625" style="23" customWidth="1"/>
    <col min="14587" max="14587" width="4.85546875" style="23" customWidth="1"/>
    <col min="14588" max="14588" width="5.85546875" style="23" customWidth="1"/>
    <col min="14589" max="14589" width="4.5703125" style="23" customWidth="1"/>
    <col min="14590" max="14590" width="4.85546875" style="23" customWidth="1"/>
    <col min="14591" max="14591" width="6.5703125" style="23" customWidth="1"/>
    <col min="14592" max="14592" width="6.7109375" style="23" customWidth="1"/>
    <col min="14593" max="14593" width="9" style="23" customWidth="1"/>
    <col min="14594" max="14598" width="7.42578125" style="23" customWidth="1"/>
    <col min="14599" max="14838" width="9.140625" style="23"/>
    <col min="14839" max="14839" width="3.7109375" style="23" customWidth="1"/>
    <col min="14840" max="14840" width="4.42578125" style="23" customWidth="1"/>
    <col min="14841" max="14841" width="48.85546875" style="23" customWidth="1"/>
    <col min="14842" max="14842" width="8.28515625" style="23" customWidth="1"/>
    <col min="14843" max="14843" width="4.85546875" style="23" customWidth="1"/>
    <col min="14844" max="14844" width="5.85546875" style="23" customWidth="1"/>
    <col min="14845" max="14845" width="4.5703125" style="23" customWidth="1"/>
    <col min="14846" max="14846" width="4.85546875" style="23" customWidth="1"/>
    <col min="14847" max="14847" width="6.5703125" style="23" customWidth="1"/>
    <col min="14848" max="14848" width="6.7109375" style="23" customWidth="1"/>
    <col min="14849" max="14849" width="9" style="23" customWidth="1"/>
    <col min="14850" max="14854" width="7.42578125" style="23" customWidth="1"/>
    <col min="14855" max="15094" width="9.140625" style="23"/>
    <col min="15095" max="15095" width="3.7109375" style="23" customWidth="1"/>
    <col min="15096" max="15096" width="4.42578125" style="23" customWidth="1"/>
    <col min="15097" max="15097" width="48.85546875" style="23" customWidth="1"/>
    <col min="15098" max="15098" width="8.28515625" style="23" customWidth="1"/>
    <col min="15099" max="15099" width="4.85546875" style="23" customWidth="1"/>
    <col min="15100" max="15100" width="5.85546875" style="23" customWidth="1"/>
    <col min="15101" max="15101" width="4.5703125" style="23" customWidth="1"/>
    <col min="15102" max="15102" width="4.85546875" style="23" customWidth="1"/>
    <col min="15103" max="15103" width="6.5703125" style="23" customWidth="1"/>
    <col min="15104" max="15104" width="6.7109375" style="23" customWidth="1"/>
    <col min="15105" max="15105" width="9" style="23" customWidth="1"/>
    <col min="15106" max="15110" width="7.42578125" style="23" customWidth="1"/>
    <col min="15111" max="15350" width="9.140625" style="23"/>
    <col min="15351" max="15351" width="3.7109375" style="23" customWidth="1"/>
    <col min="15352" max="15352" width="4.42578125" style="23" customWidth="1"/>
    <col min="15353" max="15353" width="48.85546875" style="23" customWidth="1"/>
    <col min="15354" max="15354" width="8.28515625" style="23" customWidth="1"/>
    <col min="15355" max="15355" width="4.85546875" style="23" customWidth="1"/>
    <col min="15356" max="15356" width="5.85546875" style="23" customWidth="1"/>
    <col min="15357" max="15357" width="4.5703125" style="23" customWidth="1"/>
    <col min="15358" max="15358" width="4.85546875" style="23" customWidth="1"/>
    <col min="15359" max="15359" width="6.5703125" style="23" customWidth="1"/>
    <col min="15360" max="15360" width="6.7109375" style="23" customWidth="1"/>
    <col min="15361" max="15361" width="9" style="23" customWidth="1"/>
    <col min="15362" max="15366" width="7.42578125" style="23" customWidth="1"/>
    <col min="15367" max="15606" width="9.140625" style="23"/>
    <col min="15607" max="15607" width="3.7109375" style="23" customWidth="1"/>
    <col min="15608" max="15608" width="4.42578125" style="23" customWidth="1"/>
    <col min="15609" max="15609" width="48.85546875" style="23" customWidth="1"/>
    <col min="15610" max="15610" width="8.28515625" style="23" customWidth="1"/>
    <col min="15611" max="15611" width="4.85546875" style="23" customWidth="1"/>
    <col min="15612" max="15612" width="5.85546875" style="23" customWidth="1"/>
    <col min="15613" max="15613" width="4.5703125" style="23" customWidth="1"/>
    <col min="15614" max="15614" width="4.85546875" style="23" customWidth="1"/>
    <col min="15615" max="15615" width="6.5703125" style="23" customWidth="1"/>
    <col min="15616" max="15616" width="6.7109375" style="23" customWidth="1"/>
    <col min="15617" max="15617" width="9" style="23" customWidth="1"/>
    <col min="15618" max="15622" width="7.42578125" style="23" customWidth="1"/>
    <col min="15623" max="15862" width="9.140625" style="23"/>
    <col min="15863" max="15863" width="3.7109375" style="23" customWidth="1"/>
    <col min="15864" max="15864" width="4.42578125" style="23" customWidth="1"/>
    <col min="15865" max="15865" width="48.85546875" style="23" customWidth="1"/>
    <col min="15866" max="15866" width="8.28515625" style="23" customWidth="1"/>
    <col min="15867" max="15867" width="4.85546875" style="23" customWidth="1"/>
    <col min="15868" max="15868" width="5.85546875" style="23" customWidth="1"/>
    <col min="15869" max="15869" width="4.5703125" style="23" customWidth="1"/>
    <col min="15870" max="15870" width="4.85546875" style="23" customWidth="1"/>
    <col min="15871" max="15871" width="6.5703125" style="23" customWidth="1"/>
    <col min="15872" max="15872" width="6.7109375" style="23" customWidth="1"/>
    <col min="15873" max="15873" width="9" style="23" customWidth="1"/>
    <col min="15874" max="15878" width="7.42578125" style="23" customWidth="1"/>
    <col min="15879" max="16118" width="9.140625" style="23"/>
    <col min="16119" max="16119" width="3.7109375" style="23" customWidth="1"/>
    <col min="16120" max="16120" width="4.42578125" style="23" customWidth="1"/>
    <col min="16121" max="16121" width="48.85546875" style="23" customWidth="1"/>
    <col min="16122" max="16122" width="8.28515625" style="23" customWidth="1"/>
    <col min="16123" max="16123" width="4.85546875" style="23" customWidth="1"/>
    <col min="16124" max="16124" width="5.85546875" style="23" customWidth="1"/>
    <col min="16125" max="16125" width="4.5703125" style="23" customWidth="1"/>
    <col min="16126" max="16126" width="4.85546875" style="23" customWidth="1"/>
    <col min="16127" max="16127" width="6.5703125" style="23" customWidth="1"/>
    <col min="16128" max="16128" width="6.7109375" style="23" customWidth="1"/>
    <col min="16129" max="16129" width="9" style="23" customWidth="1"/>
    <col min="16130" max="16134" width="7.42578125" style="23" customWidth="1"/>
    <col min="16135" max="16384" width="9.140625" style="23"/>
  </cols>
  <sheetData>
    <row r="1" spans="1:15" ht="15.75">
      <c r="A1" s="149" t="s">
        <v>221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9"/>
      <c r="O1" s="1"/>
    </row>
    <row r="2" spans="1:15" ht="15.75">
      <c r="A2" s="150" t="s">
        <v>241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9"/>
      <c r="O2" s="1"/>
    </row>
    <row r="3" spans="1:15" ht="15.75">
      <c r="A3" s="150" t="s">
        <v>236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9"/>
      <c r="O3" s="1"/>
    </row>
    <row r="4" spans="1:15" ht="15.75" customHeight="1">
      <c r="A4" s="162" t="s">
        <v>0</v>
      </c>
      <c r="B4" s="163" t="s">
        <v>1</v>
      </c>
      <c r="C4" s="156" t="s">
        <v>158</v>
      </c>
      <c r="D4" s="156"/>
      <c r="E4" s="157" t="s">
        <v>160</v>
      </c>
      <c r="F4" s="157"/>
      <c r="G4" s="157"/>
      <c r="H4" s="157" t="s">
        <v>161</v>
      </c>
      <c r="I4" s="157"/>
      <c r="J4" s="157"/>
      <c r="K4" s="157"/>
      <c r="L4" s="157"/>
      <c r="M4" s="151" t="s">
        <v>167</v>
      </c>
      <c r="N4" s="19"/>
      <c r="O4" s="1"/>
    </row>
    <row r="5" spans="1:15" ht="81" customHeight="1">
      <c r="A5" s="146"/>
      <c r="B5" s="159"/>
      <c r="C5" s="46"/>
      <c r="D5" s="30" t="s">
        <v>159</v>
      </c>
      <c r="E5" s="30" t="s">
        <v>225</v>
      </c>
      <c r="F5" s="30" t="s">
        <v>224</v>
      </c>
      <c r="G5" s="30" t="s">
        <v>223</v>
      </c>
      <c r="H5" s="30" t="s">
        <v>162</v>
      </c>
      <c r="I5" s="30" t="s">
        <v>163</v>
      </c>
      <c r="J5" s="42" t="s">
        <v>164</v>
      </c>
      <c r="K5" s="30" t="s">
        <v>165</v>
      </c>
      <c r="L5" s="30" t="s">
        <v>166</v>
      </c>
      <c r="M5" s="152"/>
    </row>
    <row r="6" spans="1:15" s="28" customFormat="1" ht="12" customHeight="1">
      <c r="A6" s="31">
        <v>1</v>
      </c>
      <c r="B6" s="32">
        <v>2</v>
      </c>
      <c r="C6" s="78">
        <v>3</v>
      </c>
      <c r="D6" s="78">
        <v>4</v>
      </c>
      <c r="E6" s="78">
        <v>5</v>
      </c>
      <c r="F6" s="78">
        <v>6</v>
      </c>
      <c r="G6" s="78">
        <v>7</v>
      </c>
      <c r="H6" s="78">
        <v>8</v>
      </c>
      <c r="I6" s="78">
        <v>9</v>
      </c>
      <c r="J6" s="78">
        <v>10</v>
      </c>
      <c r="K6" s="78">
        <v>11</v>
      </c>
      <c r="L6" s="78">
        <v>12</v>
      </c>
      <c r="M6" s="78">
        <v>13</v>
      </c>
    </row>
    <row r="7" spans="1:15" s="1" customFormat="1" ht="12.95" customHeight="1">
      <c r="A7" s="6">
        <v>1</v>
      </c>
      <c r="B7" s="8" t="s">
        <v>201</v>
      </c>
      <c r="C7" s="47">
        <v>4.03</v>
      </c>
      <c r="D7" s="69">
        <v>0.23499999999999999</v>
      </c>
      <c r="E7" s="109">
        <f>4751.46+726.9</f>
        <v>5478.36</v>
      </c>
      <c r="F7" s="3">
        <v>5516</v>
      </c>
      <c r="G7" s="114">
        <v>4137</v>
      </c>
      <c r="H7" s="20">
        <v>5</v>
      </c>
      <c r="I7" s="20">
        <v>90</v>
      </c>
      <c r="J7" s="105">
        <v>1</v>
      </c>
      <c r="K7" s="20">
        <v>6</v>
      </c>
      <c r="L7" s="29"/>
      <c r="M7" s="3">
        <v>1980</v>
      </c>
    </row>
    <row r="8" spans="1:15" s="1" customFormat="1" ht="12.95" customHeight="1">
      <c r="A8" s="6">
        <v>2</v>
      </c>
      <c r="B8" s="8" t="s">
        <v>202</v>
      </c>
      <c r="C8" s="47">
        <v>5.13</v>
      </c>
      <c r="D8" s="69">
        <v>0.105</v>
      </c>
      <c r="E8" s="109">
        <f>4526.63+408.6</f>
        <v>4935.2300000000005</v>
      </c>
      <c r="F8" s="20">
        <v>6143</v>
      </c>
      <c r="G8" s="110">
        <v>2705.51</v>
      </c>
      <c r="H8" s="20">
        <v>9</v>
      </c>
      <c r="I8" s="20">
        <v>170</v>
      </c>
      <c r="J8" s="103">
        <v>2</v>
      </c>
      <c r="K8" s="20">
        <v>1</v>
      </c>
      <c r="L8" s="29">
        <v>1</v>
      </c>
      <c r="M8" s="20">
        <v>1983</v>
      </c>
    </row>
    <row r="9" spans="1:15" s="1" customFormat="1" ht="12.95" customHeight="1">
      <c r="A9" s="6">
        <v>3</v>
      </c>
      <c r="B9" s="8" t="s">
        <v>203</v>
      </c>
      <c r="C9" s="47">
        <v>5.29</v>
      </c>
      <c r="D9" s="69">
        <v>0.105</v>
      </c>
      <c r="E9" s="20">
        <v>4220.3500000000004</v>
      </c>
      <c r="F9" s="20">
        <v>6679</v>
      </c>
      <c r="G9" s="110">
        <v>1322.55</v>
      </c>
      <c r="H9" s="20">
        <v>9</v>
      </c>
      <c r="I9" s="20">
        <v>163</v>
      </c>
      <c r="J9" s="72"/>
      <c r="K9" s="20">
        <v>1</v>
      </c>
      <c r="L9" s="29">
        <v>1</v>
      </c>
      <c r="M9" s="20">
        <v>1981</v>
      </c>
    </row>
    <row r="10" spans="1:15" s="1" customFormat="1" ht="12.95" customHeight="1">
      <c r="A10" s="6">
        <v>4</v>
      </c>
      <c r="B10" s="8" t="s">
        <v>204</v>
      </c>
      <c r="C10" s="47">
        <v>5.3419999999999996</v>
      </c>
      <c r="D10" s="69">
        <v>0.105</v>
      </c>
      <c r="E10" s="102">
        <f>11968.88+644.3</f>
        <v>12613.179999999998</v>
      </c>
      <c r="F10" s="20">
        <v>15185</v>
      </c>
      <c r="G10" s="110">
        <v>1862.78</v>
      </c>
      <c r="H10" s="20">
        <v>9</v>
      </c>
      <c r="I10" s="20">
        <v>224</v>
      </c>
      <c r="J10" s="103">
        <v>13</v>
      </c>
      <c r="K10" s="20">
        <v>7</v>
      </c>
      <c r="L10" s="29">
        <v>7</v>
      </c>
      <c r="M10" s="20">
        <v>1988</v>
      </c>
    </row>
    <row r="11" spans="1:15" s="1" customFormat="1" ht="12.95" customHeight="1">
      <c r="A11" s="6">
        <v>5</v>
      </c>
      <c r="B11" s="8" t="s">
        <v>176</v>
      </c>
      <c r="C11" s="69">
        <v>3.2</v>
      </c>
      <c r="D11" s="47">
        <v>0.01</v>
      </c>
      <c r="E11" s="20">
        <v>3219.86</v>
      </c>
      <c r="F11" s="20">
        <v>4097</v>
      </c>
      <c r="G11" s="37">
        <v>2247.08</v>
      </c>
      <c r="H11" s="20">
        <v>5</v>
      </c>
      <c r="I11" s="20">
        <v>80</v>
      </c>
      <c r="J11" s="21"/>
      <c r="K11" s="20">
        <v>4</v>
      </c>
      <c r="L11" s="73"/>
      <c r="M11" s="3">
        <v>1967</v>
      </c>
    </row>
    <row r="12" spans="1:15" s="1" customFormat="1" ht="12.95" customHeight="1">
      <c r="A12" s="6">
        <v>6</v>
      </c>
      <c r="B12" s="4" t="s">
        <v>205</v>
      </c>
      <c r="C12" s="48">
        <v>5.7249999999999996</v>
      </c>
      <c r="D12" s="56">
        <v>0.05</v>
      </c>
      <c r="E12" s="21">
        <v>4482.29</v>
      </c>
      <c r="F12" s="21">
        <v>5861</v>
      </c>
      <c r="G12" s="110">
        <v>1640.83</v>
      </c>
      <c r="H12" s="21">
        <v>5</v>
      </c>
      <c r="I12" s="21">
        <v>90</v>
      </c>
      <c r="J12" s="111"/>
      <c r="K12" s="21">
        <v>6</v>
      </c>
      <c r="L12" s="21"/>
      <c r="M12" s="21">
        <v>1976</v>
      </c>
    </row>
    <row r="13" spans="1:15" s="1" customFormat="1" ht="12.95" customHeight="1">
      <c r="A13" s="6">
        <v>7</v>
      </c>
      <c r="B13" s="8" t="s">
        <v>206</v>
      </c>
      <c r="C13" s="47">
        <v>5.7</v>
      </c>
      <c r="D13" s="69">
        <v>0.05</v>
      </c>
      <c r="E13" s="112">
        <v>2495.66</v>
      </c>
      <c r="F13" s="20">
        <v>3737</v>
      </c>
      <c r="G13" s="110">
        <v>2400.75</v>
      </c>
      <c r="H13" s="20">
        <v>5</v>
      </c>
      <c r="I13" s="20">
        <v>44</v>
      </c>
      <c r="J13" s="72"/>
      <c r="K13" s="20">
        <v>4</v>
      </c>
      <c r="L13" s="29"/>
      <c r="M13" s="20">
        <v>1977</v>
      </c>
    </row>
    <row r="14" spans="1:15" s="1" customFormat="1" ht="12.95" customHeight="1">
      <c r="A14" s="6">
        <v>8</v>
      </c>
      <c r="B14" s="8" t="s">
        <v>207</v>
      </c>
      <c r="C14" s="47">
        <v>4.444</v>
      </c>
      <c r="D14" s="69">
        <v>0.1</v>
      </c>
      <c r="E14" s="112">
        <v>3178.57</v>
      </c>
      <c r="F14" s="20">
        <v>4082</v>
      </c>
      <c r="G14" s="110">
        <v>4005.42</v>
      </c>
      <c r="H14" s="20">
        <v>5</v>
      </c>
      <c r="I14" s="20">
        <v>70</v>
      </c>
      <c r="J14" s="72"/>
      <c r="K14" s="20">
        <v>4</v>
      </c>
      <c r="L14" s="29"/>
      <c r="M14" s="20">
        <v>1968</v>
      </c>
    </row>
    <row r="15" spans="1:15" s="1" customFormat="1" ht="12.95" customHeight="1">
      <c r="A15" s="6">
        <v>9</v>
      </c>
      <c r="B15" s="4" t="s">
        <v>208</v>
      </c>
      <c r="C15" s="48">
        <v>5.3</v>
      </c>
      <c r="D15" s="56">
        <v>0.105</v>
      </c>
      <c r="E15" s="112">
        <v>4059.98</v>
      </c>
      <c r="F15" s="21">
        <v>6392</v>
      </c>
      <c r="G15" s="115">
        <v>2407</v>
      </c>
      <c r="H15" s="21">
        <v>9</v>
      </c>
      <c r="I15" s="21">
        <v>108</v>
      </c>
      <c r="J15" s="2"/>
      <c r="K15" s="21">
        <v>2</v>
      </c>
      <c r="L15" s="21">
        <v>2</v>
      </c>
      <c r="M15" s="21">
        <v>1993</v>
      </c>
    </row>
    <row r="16" spans="1:15" s="1" customFormat="1" ht="12.95" customHeight="1">
      <c r="A16" s="6">
        <v>10</v>
      </c>
      <c r="B16" s="4" t="s">
        <v>209</v>
      </c>
      <c r="C16" s="48">
        <v>4.2119999999999997</v>
      </c>
      <c r="D16" s="56">
        <v>0.1</v>
      </c>
      <c r="E16" s="113">
        <v>1604.26</v>
      </c>
      <c r="F16" s="21">
        <v>2084</v>
      </c>
      <c r="G16" s="114">
        <v>380</v>
      </c>
      <c r="H16" s="21">
        <v>4</v>
      </c>
      <c r="I16" s="21">
        <v>24</v>
      </c>
      <c r="J16" s="2"/>
      <c r="K16" s="21">
        <v>2</v>
      </c>
      <c r="L16" s="21"/>
      <c r="M16" s="21">
        <v>1976</v>
      </c>
    </row>
    <row r="17" spans="1:13" s="22" customFormat="1" ht="18.75" customHeight="1">
      <c r="A17" s="160"/>
      <c r="B17" s="161"/>
      <c r="C17" s="77">
        <f>SUM(C7:C16)/9</f>
        <v>5.3747777777777781</v>
      </c>
      <c r="D17" s="77"/>
      <c r="E17" s="118">
        <f t="shared" ref="E17:L17" si="0">SUM(E7:E16)</f>
        <v>46287.74</v>
      </c>
      <c r="F17" s="118">
        <f t="shared" si="0"/>
        <v>59776</v>
      </c>
      <c r="G17" s="118">
        <f t="shared" si="0"/>
        <v>23108.92</v>
      </c>
      <c r="H17" s="119">
        <f t="shared" si="0"/>
        <v>65</v>
      </c>
      <c r="I17" s="119">
        <f t="shared" si="0"/>
        <v>1063</v>
      </c>
      <c r="J17" s="119">
        <f t="shared" si="0"/>
        <v>16</v>
      </c>
      <c r="K17" s="119">
        <f t="shared" si="0"/>
        <v>37</v>
      </c>
      <c r="L17" s="119">
        <f t="shared" si="0"/>
        <v>11</v>
      </c>
      <c r="M17" s="76"/>
    </row>
    <row r="18" spans="1:13" ht="15" customHeight="1">
      <c r="A18" s="25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25"/>
    </row>
    <row r="19" spans="1:1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</row>
    <row r="20" spans="1:1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3" ht="18.75">
      <c r="A21" s="12"/>
      <c r="B21" s="14" t="s">
        <v>210</v>
      </c>
      <c r="C21" s="14"/>
      <c r="D21" s="14"/>
      <c r="F21" s="14"/>
      <c r="G21" s="14" t="s">
        <v>233</v>
      </c>
      <c r="H21" s="14"/>
      <c r="I21" s="14"/>
      <c r="J21" s="14"/>
      <c r="K21" s="14"/>
      <c r="L21" s="14"/>
      <c r="M21" s="12"/>
    </row>
    <row r="22" spans="1:13">
      <c r="A22" s="12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2"/>
    </row>
    <row r="23" spans="1:13">
      <c r="A23" s="12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7"/>
    </row>
    <row r="24" spans="1:13" s="1" customForma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3" s="1" customForma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3" s="1" customForma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3" s="1" customForma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3" s="1" customFormat="1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3" s="1" customFormat="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</row>
    <row r="30" spans="1:13" s="1" customFormat="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3" s="1" customForma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</row>
    <row r="32" spans="1:13" s="1" customFormat="1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1:13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</row>
  </sheetData>
  <mergeCells count="10">
    <mergeCell ref="A17:B17"/>
    <mergeCell ref="A1:M1"/>
    <mergeCell ref="A2:M2"/>
    <mergeCell ref="A3:M3"/>
    <mergeCell ref="C4:D4"/>
    <mergeCell ref="E4:G4"/>
    <mergeCell ref="H4:L4"/>
    <mergeCell ref="M4:M5"/>
    <mergeCell ref="A4:A5"/>
    <mergeCell ref="B4:B5"/>
  </mergeCells>
  <printOptions horizontalCentered="1"/>
  <pageMargins left="0" right="0" top="0" bottom="0" header="0.31496062992125984" footer="0.31496062992125984"/>
  <pageSetup paperSize="9" scale="11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7"/>
  <sheetViews>
    <sheetView zoomScale="120" zoomScaleNormal="120" zoomScaleSheetLayoutView="85" workbookViewId="0">
      <pane ySplit="5" topLeftCell="A9" activePane="bottomLeft" state="frozen"/>
      <selection pane="bottomLeft" activeCell="P5" sqref="P5"/>
    </sheetView>
  </sheetViews>
  <sheetFormatPr defaultRowHeight="12.75"/>
  <cols>
    <col min="1" max="1" width="4.28515625" style="1" customWidth="1"/>
    <col min="2" max="2" width="29.85546875" style="1" customWidth="1"/>
    <col min="3" max="3" width="7.7109375" style="1" customWidth="1"/>
    <col min="4" max="4" width="10.7109375" style="1" customWidth="1"/>
    <col min="5" max="5" width="9.42578125" style="1" customWidth="1"/>
    <col min="6" max="11" width="7.7109375" style="1" customWidth="1"/>
    <col min="12" max="12" width="9" style="1" customWidth="1"/>
    <col min="13" max="13" width="16.42578125" style="1" customWidth="1"/>
    <col min="14" max="14" width="9.140625" style="23"/>
    <col min="15" max="15" width="9.42578125" style="23" bestFit="1" customWidth="1"/>
    <col min="16" max="237" width="9.140625" style="23"/>
    <col min="238" max="238" width="3.7109375" style="23" customWidth="1"/>
    <col min="239" max="239" width="4.42578125" style="23" customWidth="1"/>
    <col min="240" max="240" width="48.85546875" style="23" customWidth="1"/>
    <col min="241" max="241" width="8.28515625" style="23" customWidth="1"/>
    <col min="242" max="242" width="4.85546875" style="23" customWidth="1"/>
    <col min="243" max="243" width="5.85546875" style="23" customWidth="1"/>
    <col min="244" max="244" width="4.5703125" style="23" customWidth="1"/>
    <col min="245" max="245" width="4.85546875" style="23" customWidth="1"/>
    <col min="246" max="246" width="6.5703125" style="23" customWidth="1"/>
    <col min="247" max="247" width="6.7109375" style="23" customWidth="1"/>
    <col min="248" max="248" width="9" style="23" customWidth="1"/>
    <col min="249" max="253" width="7.42578125" style="23" customWidth="1"/>
    <col min="254" max="493" width="9.140625" style="23"/>
    <col min="494" max="494" width="3.7109375" style="23" customWidth="1"/>
    <col min="495" max="495" width="4.42578125" style="23" customWidth="1"/>
    <col min="496" max="496" width="48.85546875" style="23" customWidth="1"/>
    <col min="497" max="497" width="8.28515625" style="23" customWidth="1"/>
    <col min="498" max="498" width="4.85546875" style="23" customWidth="1"/>
    <col min="499" max="499" width="5.85546875" style="23" customWidth="1"/>
    <col min="500" max="500" width="4.5703125" style="23" customWidth="1"/>
    <col min="501" max="501" width="4.85546875" style="23" customWidth="1"/>
    <col min="502" max="502" width="6.5703125" style="23" customWidth="1"/>
    <col min="503" max="503" width="6.7109375" style="23" customWidth="1"/>
    <col min="504" max="504" width="9" style="23" customWidth="1"/>
    <col min="505" max="509" width="7.42578125" style="23" customWidth="1"/>
    <col min="510" max="749" width="9.140625" style="23"/>
    <col min="750" max="750" width="3.7109375" style="23" customWidth="1"/>
    <col min="751" max="751" width="4.42578125" style="23" customWidth="1"/>
    <col min="752" max="752" width="48.85546875" style="23" customWidth="1"/>
    <col min="753" max="753" width="8.28515625" style="23" customWidth="1"/>
    <col min="754" max="754" width="4.85546875" style="23" customWidth="1"/>
    <col min="755" max="755" width="5.85546875" style="23" customWidth="1"/>
    <col min="756" max="756" width="4.5703125" style="23" customWidth="1"/>
    <col min="757" max="757" width="4.85546875" style="23" customWidth="1"/>
    <col min="758" max="758" width="6.5703125" style="23" customWidth="1"/>
    <col min="759" max="759" width="6.7109375" style="23" customWidth="1"/>
    <col min="760" max="760" width="9" style="23" customWidth="1"/>
    <col min="761" max="765" width="7.42578125" style="23" customWidth="1"/>
    <col min="766" max="1005" width="9.140625" style="23"/>
    <col min="1006" max="1006" width="3.7109375" style="23" customWidth="1"/>
    <col min="1007" max="1007" width="4.42578125" style="23" customWidth="1"/>
    <col min="1008" max="1008" width="48.85546875" style="23" customWidth="1"/>
    <col min="1009" max="1009" width="8.28515625" style="23" customWidth="1"/>
    <col min="1010" max="1010" width="4.85546875" style="23" customWidth="1"/>
    <col min="1011" max="1011" width="5.85546875" style="23" customWidth="1"/>
    <col min="1012" max="1012" width="4.5703125" style="23" customWidth="1"/>
    <col min="1013" max="1013" width="4.85546875" style="23" customWidth="1"/>
    <col min="1014" max="1014" width="6.5703125" style="23" customWidth="1"/>
    <col min="1015" max="1015" width="6.7109375" style="23" customWidth="1"/>
    <col min="1016" max="1016" width="9" style="23" customWidth="1"/>
    <col min="1017" max="1021" width="7.42578125" style="23" customWidth="1"/>
    <col min="1022" max="1261" width="9.140625" style="23"/>
    <col min="1262" max="1262" width="3.7109375" style="23" customWidth="1"/>
    <col min="1263" max="1263" width="4.42578125" style="23" customWidth="1"/>
    <col min="1264" max="1264" width="48.85546875" style="23" customWidth="1"/>
    <col min="1265" max="1265" width="8.28515625" style="23" customWidth="1"/>
    <col min="1266" max="1266" width="4.85546875" style="23" customWidth="1"/>
    <col min="1267" max="1267" width="5.85546875" style="23" customWidth="1"/>
    <col min="1268" max="1268" width="4.5703125" style="23" customWidth="1"/>
    <col min="1269" max="1269" width="4.85546875" style="23" customWidth="1"/>
    <col min="1270" max="1270" width="6.5703125" style="23" customWidth="1"/>
    <col min="1271" max="1271" width="6.7109375" style="23" customWidth="1"/>
    <col min="1272" max="1272" width="9" style="23" customWidth="1"/>
    <col min="1273" max="1277" width="7.42578125" style="23" customWidth="1"/>
    <col min="1278" max="1517" width="9.140625" style="23"/>
    <col min="1518" max="1518" width="3.7109375" style="23" customWidth="1"/>
    <col min="1519" max="1519" width="4.42578125" style="23" customWidth="1"/>
    <col min="1520" max="1520" width="48.85546875" style="23" customWidth="1"/>
    <col min="1521" max="1521" width="8.28515625" style="23" customWidth="1"/>
    <col min="1522" max="1522" width="4.85546875" style="23" customWidth="1"/>
    <col min="1523" max="1523" width="5.85546875" style="23" customWidth="1"/>
    <col min="1524" max="1524" width="4.5703125" style="23" customWidth="1"/>
    <col min="1525" max="1525" width="4.85546875" style="23" customWidth="1"/>
    <col min="1526" max="1526" width="6.5703125" style="23" customWidth="1"/>
    <col min="1527" max="1527" width="6.7109375" style="23" customWidth="1"/>
    <col min="1528" max="1528" width="9" style="23" customWidth="1"/>
    <col min="1529" max="1533" width="7.42578125" style="23" customWidth="1"/>
    <col min="1534" max="1773" width="9.140625" style="23"/>
    <col min="1774" max="1774" width="3.7109375" style="23" customWidth="1"/>
    <col min="1775" max="1775" width="4.42578125" style="23" customWidth="1"/>
    <col min="1776" max="1776" width="48.85546875" style="23" customWidth="1"/>
    <col min="1777" max="1777" width="8.28515625" style="23" customWidth="1"/>
    <col min="1778" max="1778" width="4.85546875" style="23" customWidth="1"/>
    <col min="1779" max="1779" width="5.85546875" style="23" customWidth="1"/>
    <col min="1780" max="1780" width="4.5703125" style="23" customWidth="1"/>
    <col min="1781" max="1781" width="4.85546875" style="23" customWidth="1"/>
    <col min="1782" max="1782" width="6.5703125" style="23" customWidth="1"/>
    <col min="1783" max="1783" width="6.7109375" style="23" customWidth="1"/>
    <col min="1784" max="1784" width="9" style="23" customWidth="1"/>
    <col min="1785" max="1789" width="7.42578125" style="23" customWidth="1"/>
    <col min="1790" max="2029" width="9.140625" style="23"/>
    <col min="2030" max="2030" width="3.7109375" style="23" customWidth="1"/>
    <col min="2031" max="2031" width="4.42578125" style="23" customWidth="1"/>
    <col min="2032" max="2032" width="48.85546875" style="23" customWidth="1"/>
    <col min="2033" max="2033" width="8.28515625" style="23" customWidth="1"/>
    <col min="2034" max="2034" width="4.85546875" style="23" customWidth="1"/>
    <col min="2035" max="2035" width="5.85546875" style="23" customWidth="1"/>
    <col min="2036" max="2036" width="4.5703125" style="23" customWidth="1"/>
    <col min="2037" max="2037" width="4.85546875" style="23" customWidth="1"/>
    <col min="2038" max="2038" width="6.5703125" style="23" customWidth="1"/>
    <col min="2039" max="2039" width="6.7109375" style="23" customWidth="1"/>
    <col min="2040" max="2040" width="9" style="23" customWidth="1"/>
    <col min="2041" max="2045" width="7.42578125" style="23" customWidth="1"/>
    <col min="2046" max="2285" width="9.140625" style="23"/>
    <col min="2286" max="2286" width="3.7109375" style="23" customWidth="1"/>
    <col min="2287" max="2287" width="4.42578125" style="23" customWidth="1"/>
    <col min="2288" max="2288" width="48.85546875" style="23" customWidth="1"/>
    <col min="2289" max="2289" width="8.28515625" style="23" customWidth="1"/>
    <col min="2290" max="2290" width="4.85546875" style="23" customWidth="1"/>
    <col min="2291" max="2291" width="5.85546875" style="23" customWidth="1"/>
    <col min="2292" max="2292" width="4.5703125" style="23" customWidth="1"/>
    <col min="2293" max="2293" width="4.85546875" style="23" customWidth="1"/>
    <col min="2294" max="2294" width="6.5703125" style="23" customWidth="1"/>
    <col min="2295" max="2295" width="6.7109375" style="23" customWidth="1"/>
    <col min="2296" max="2296" width="9" style="23" customWidth="1"/>
    <col min="2297" max="2301" width="7.42578125" style="23" customWidth="1"/>
    <col min="2302" max="2541" width="9.140625" style="23"/>
    <col min="2542" max="2542" width="3.7109375" style="23" customWidth="1"/>
    <col min="2543" max="2543" width="4.42578125" style="23" customWidth="1"/>
    <col min="2544" max="2544" width="48.85546875" style="23" customWidth="1"/>
    <col min="2545" max="2545" width="8.28515625" style="23" customWidth="1"/>
    <col min="2546" max="2546" width="4.85546875" style="23" customWidth="1"/>
    <col min="2547" max="2547" width="5.85546875" style="23" customWidth="1"/>
    <col min="2548" max="2548" width="4.5703125" style="23" customWidth="1"/>
    <col min="2549" max="2549" width="4.85546875" style="23" customWidth="1"/>
    <col min="2550" max="2550" width="6.5703125" style="23" customWidth="1"/>
    <col min="2551" max="2551" width="6.7109375" style="23" customWidth="1"/>
    <col min="2552" max="2552" width="9" style="23" customWidth="1"/>
    <col min="2553" max="2557" width="7.42578125" style="23" customWidth="1"/>
    <col min="2558" max="2797" width="9.140625" style="23"/>
    <col min="2798" max="2798" width="3.7109375" style="23" customWidth="1"/>
    <col min="2799" max="2799" width="4.42578125" style="23" customWidth="1"/>
    <col min="2800" max="2800" width="48.85546875" style="23" customWidth="1"/>
    <col min="2801" max="2801" width="8.28515625" style="23" customWidth="1"/>
    <col min="2802" max="2802" width="4.85546875" style="23" customWidth="1"/>
    <col min="2803" max="2803" width="5.85546875" style="23" customWidth="1"/>
    <col min="2804" max="2804" width="4.5703125" style="23" customWidth="1"/>
    <col min="2805" max="2805" width="4.85546875" style="23" customWidth="1"/>
    <col min="2806" max="2806" width="6.5703125" style="23" customWidth="1"/>
    <col min="2807" max="2807" width="6.7109375" style="23" customWidth="1"/>
    <col min="2808" max="2808" width="9" style="23" customWidth="1"/>
    <col min="2809" max="2813" width="7.42578125" style="23" customWidth="1"/>
    <col min="2814" max="3053" width="9.140625" style="23"/>
    <col min="3054" max="3054" width="3.7109375" style="23" customWidth="1"/>
    <col min="3055" max="3055" width="4.42578125" style="23" customWidth="1"/>
    <col min="3056" max="3056" width="48.85546875" style="23" customWidth="1"/>
    <col min="3057" max="3057" width="8.28515625" style="23" customWidth="1"/>
    <col min="3058" max="3058" width="4.85546875" style="23" customWidth="1"/>
    <col min="3059" max="3059" width="5.85546875" style="23" customWidth="1"/>
    <col min="3060" max="3060" width="4.5703125" style="23" customWidth="1"/>
    <col min="3061" max="3061" width="4.85546875" style="23" customWidth="1"/>
    <col min="3062" max="3062" width="6.5703125" style="23" customWidth="1"/>
    <col min="3063" max="3063" width="6.7109375" style="23" customWidth="1"/>
    <col min="3064" max="3064" width="9" style="23" customWidth="1"/>
    <col min="3065" max="3069" width="7.42578125" style="23" customWidth="1"/>
    <col min="3070" max="3309" width="9.140625" style="23"/>
    <col min="3310" max="3310" width="3.7109375" style="23" customWidth="1"/>
    <col min="3311" max="3311" width="4.42578125" style="23" customWidth="1"/>
    <col min="3312" max="3312" width="48.85546875" style="23" customWidth="1"/>
    <col min="3313" max="3313" width="8.28515625" style="23" customWidth="1"/>
    <col min="3314" max="3314" width="4.85546875" style="23" customWidth="1"/>
    <col min="3315" max="3315" width="5.85546875" style="23" customWidth="1"/>
    <col min="3316" max="3316" width="4.5703125" style="23" customWidth="1"/>
    <col min="3317" max="3317" width="4.85546875" style="23" customWidth="1"/>
    <col min="3318" max="3318" width="6.5703125" style="23" customWidth="1"/>
    <col min="3319" max="3319" width="6.7109375" style="23" customWidth="1"/>
    <col min="3320" max="3320" width="9" style="23" customWidth="1"/>
    <col min="3321" max="3325" width="7.42578125" style="23" customWidth="1"/>
    <col min="3326" max="3565" width="9.140625" style="23"/>
    <col min="3566" max="3566" width="3.7109375" style="23" customWidth="1"/>
    <col min="3567" max="3567" width="4.42578125" style="23" customWidth="1"/>
    <col min="3568" max="3568" width="48.85546875" style="23" customWidth="1"/>
    <col min="3569" max="3569" width="8.28515625" style="23" customWidth="1"/>
    <col min="3570" max="3570" width="4.85546875" style="23" customWidth="1"/>
    <col min="3571" max="3571" width="5.85546875" style="23" customWidth="1"/>
    <col min="3572" max="3572" width="4.5703125" style="23" customWidth="1"/>
    <col min="3573" max="3573" width="4.85546875" style="23" customWidth="1"/>
    <col min="3574" max="3574" width="6.5703125" style="23" customWidth="1"/>
    <col min="3575" max="3575" width="6.7109375" style="23" customWidth="1"/>
    <col min="3576" max="3576" width="9" style="23" customWidth="1"/>
    <col min="3577" max="3581" width="7.42578125" style="23" customWidth="1"/>
    <col min="3582" max="3821" width="9.140625" style="23"/>
    <col min="3822" max="3822" width="3.7109375" style="23" customWidth="1"/>
    <col min="3823" max="3823" width="4.42578125" style="23" customWidth="1"/>
    <col min="3824" max="3824" width="48.85546875" style="23" customWidth="1"/>
    <col min="3825" max="3825" width="8.28515625" style="23" customWidth="1"/>
    <col min="3826" max="3826" width="4.85546875" style="23" customWidth="1"/>
    <col min="3827" max="3827" width="5.85546875" style="23" customWidth="1"/>
    <col min="3828" max="3828" width="4.5703125" style="23" customWidth="1"/>
    <col min="3829" max="3829" width="4.85546875" style="23" customWidth="1"/>
    <col min="3830" max="3830" width="6.5703125" style="23" customWidth="1"/>
    <col min="3831" max="3831" width="6.7109375" style="23" customWidth="1"/>
    <col min="3832" max="3832" width="9" style="23" customWidth="1"/>
    <col min="3833" max="3837" width="7.42578125" style="23" customWidth="1"/>
    <col min="3838" max="4077" width="9.140625" style="23"/>
    <col min="4078" max="4078" width="3.7109375" style="23" customWidth="1"/>
    <col min="4079" max="4079" width="4.42578125" style="23" customWidth="1"/>
    <col min="4080" max="4080" width="48.85546875" style="23" customWidth="1"/>
    <col min="4081" max="4081" width="8.28515625" style="23" customWidth="1"/>
    <col min="4082" max="4082" width="4.85546875" style="23" customWidth="1"/>
    <col min="4083" max="4083" width="5.85546875" style="23" customWidth="1"/>
    <col min="4084" max="4084" width="4.5703125" style="23" customWidth="1"/>
    <col min="4085" max="4085" width="4.85546875" style="23" customWidth="1"/>
    <col min="4086" max="4086" width="6.5703125" style="23" customWidth="1"/>
    <col min="4087" max="4087" width="6.7109375" style="23" customWidth="1"/>
    <col min="4088" max="4088" width="9" style="23" customWidth="1"/>
    <col min="4089" max="4093" width="7.42578125" style="23" customWidth="1"/>
    <col min="4094" max="4333" width="9.140625" style="23"/>
    <col min="4334" max="4334" width="3.7109375" style="23" customWidth="1"/>
    <col min="4335" max="4335" width="4.42578125" style="23" customWidth="1"/>
    <col min="4336" max="4336" width="48.85546875" style="23" customWidth="1"/>
    <col min="4337" max="4337" width="8.28515625" style="23" customWidth="1"/>
    <col min="4338" max="4338" width="4.85546875" style="23" customWidth="1"/>
    <col min="4339" max="4339" width="5.85546875" style="23" customWidth="1"/>
    <col min="4340" max="4340" width="4.5703125" style="23" customWidth="1"/>
    <col min="4341" max="4341" width="4.85546875" style="23" customWidth="1"/>
    <col min="4342" max="4342" width="6.5703125" style="23" customWidth="1"/>
    <col min="4343" max="4343" width="6.7109375" style="23" customWidth="1"/>
    <col min="4344" max="4344" width="9" style="23" customWidth="1"/>
    <col min="4345" max="4349" width="7.42578125" style="23" customWidth="1"/>
    <col min="4350" max="4589" width="9.140625" style="23"/>
    <col min="4590" max="4590" width="3.7109375" style="23" customWidth="1"/>
    <col min="4591" max="4591" width="4.42578125" style="23" customWidth="1"/>
    <col min="4592" max="4592" width="48.85546875" style="23" customWidth="1"/>
    <col min="4593" max="4593" width="8.28515625" style="23" customWidth="1"/>
    <col min="4594" max="4594" width="4.85546875" style="23" customWidth="1"/>
    <col min="4595" max="4595" width="5.85546875" style="23" customWidth="1"/>
    <col min="4596" max="4596" width="4.5703125" style="23" customWidth="1"/>
    <col min="4597" max="4597" width="4.85546875" style="23" customWidth="1"/>
    <col min="4598" max="4598" width="6.5703125" style="23" customWidth="1"/>
    <col min="4599" max="4599" width="6.7109375" style="23" customWidth="1"/>
    <col min="4600" max="4600" width="9" style="23" customWidth="1"/>
    <col min="4601" max="4605" width="7.42578125" style="23" customWidth="1"/>
    <col min="4606" max="4845" width="9.140625" style="23"/>
    <col min="4846" max="4846" width="3.7109375" style="23" customWidth="1"/>
    <col min="4847" max="4847" width="4.42578125" style="23" customWidth="1"/>
    <col min="4848" max="4848" width="48.85546875" style="23" customWidth="1"/>
    <col min="4849" max="4849" width="8.28515625" style="23" customWidth="1"/>
    <col min="4850" max="4850" width="4.85546875" style="23" customWidth="1"/>
    <col min="4851" max="4851" width="5.85546875" style="23" customWidth="1"/>
    <col min="4852" max="4852" width="4.5703125" style="23" customWidth="1"/>
    <col min="4853" max="4853" width="4.85546875" style="23" customWidth="1"/>
    <col min="4854" max="4854" width="6.5703125" style="23" customWidth="1"/>
    <col min="4855" max="4855" width="6.7109375" style="23" customWidth="1"/>
    <col min="4856" max="4856" width="9" style="23" customWidth="1"/>
    <col min="4857" max="4861" width="7.42578125" style="23" customWidth="1"/>
    <col min="4862" max="5101" width="9.140625" style="23"/>
    <col min="5102" max="5102" width="3.7109375" style="23" customWidth="1"/>
    <col min="5103" max="5103" width="4.42578125" style="23" customWidth="1"/>
    <col min="5104" max="5104" width="48.85546875" style="23" customWidth="1"/>
    <col min="5105" max="5105" width="8.28515625" style="23" customWidth="1"/>
    <col min="5106" max="5106" width="4.85546875" style="23" customWidth="1"/>
    <col min="5107" max="5107" width="5.85546875" style="23" customWidth="1"/>
    <col min="5108" max="5108" width="4.5703125" style="23" customWidth="1"/>
    <col min="5109" max="5109" width="4.85546875" style="23" customWidth="1"/>
    <col min="5110" max="5110" width="6.5703125" style="23" customWidth="1"/>
    <col min="5111" max="5111" width="6.7109375" style="23" customWidth="1"/>
    <col min="5112" max="5112" width="9" style="23" customWidth="1"/>
    <col min="5113" max="5117" width="7.42578125" style="23" customWidth="1"/>
    <col min="5118" max="5357" width="9.140625" style="23"/>
    <col min="5358" max="5358" width="3.7109375" style="23" customWidth="1"/>
    <col min="5359" max="5359" width="4.42578125" style="23" customWidth="1"/>
    <col min="5360" max="5360" width="48.85546875" style="23" customWidth="1"/>
    <col min="5361" max="5361" width="8.28515625" style="23" customWidth="1"/>
    <col min="5362" max="5362" width="4.85546875" style="23" customWidth="1"/>
    <col min="5363" max="5363" width="5.85546875" style="23" customWidth="1"/>
    <col min="5364" max="5364" width="4.5703125" style="23" customWidth="1"/>
    <col min="5365" max="5365" width="4.85546875" style="23" customWidth="1"/>
    <col min="5366" max="5366" width="6.5703125" style="23" customWidth="1"/>
    <col min="5367" max="5367" width="6.7109375" style="23" customWidth="1"/>
    <col min="5368" max="5368" width="9" style="23" customWidth="1"/>
    <col min="5369" max="5373" width="7.42578125" style="23" customWidth="1"/>
    <col min="5374" max="5613" width="9.140625" style="23"/>
    <col min="5614" max="5614" width="3.7109375" style="23" customWidth="1"/>
    <col min="5615" max="5615" width="4.42578125" style="23" customWidth="1"/>
    <col min="5616" max="5616" width="48.85546875" style="23" customWidth="1"/>
    <col min="5617" max="5617" width="8.28515625" style="23" customWidth="1"/>
    <col min="5618" max="5618" width="4.85546875" style="23" customWidth="1"/>
    <col min="5619" max="5619" width="5.85546875" style="23" customWidth="1"/>
    <col min="5620" max="5620" width="4.5703125" style="23" customWidth="1"/>
    <col min="5621" max="5621" width="4.85546875" style="23" customWidth="1"/>
    <col min="5622" max="5622" width="6.5703125" style="23" customWidth="1"/>
    <col min="5623" max="5623" width="6.7109375" style="23" customWidth="1"/>
    <col min="5624" max="5624" width="9" style="23" customWidth="1"/>
    <col min="5625" max="5629" width="7.42578125" style="23" customWidth="1"/>
    <col min="5630" max="5869" width="9.140625" style="23"/>
    <col min="5870" max="5870" width="3.7109375" style="23" customWidth="1"/>
    <col min="5871" max="5871" width="4.42578125" style="23" customWidth="1"/>
    <col min="5872" max="5872" width="48.85546875" style="23" customWidth="1"/>
    <col min="5873" max="5873" width="8.28515625" style="23" customWidth="1"/>
    <col min="5874" max="5874" width="4.85546875" style="23" customWidth="1"/>
    <col min="5875" max="5875" width="5.85546875" style="23" customWidth="1"/>
    <col min="5876" max="5876" width="4.5703125" style="23" customWidth="1"/>
    <col min="5877" max="5877" width="4.85546875" style="23" customWidth="1"/>
    <col min="5878" max="5878" width="6.5703125" style="23" customWidth="1"/>
    <col min="5879" max="5879" width="6.7109375" style="23" customWidth="1"/>
    <col min="5880" max="5880" width="9" style="23" customWidth="1"/>
    <col min="5881" max="5885" width="7.42578125" style="23" customWidth="1"/>
    <col min="5886" max="6125" width="9.140625" style="23"/>
    <col min="6126" max="6126" width="3.7109375" style="23" customWidth="1"/>
    <col min="6127" max="6127" width="4.42578125" style="23" customWidth="1"/>
    <col min="6128" max="6128" width="48.85546875" style="23" customWidth="1"/>
    <col min="6129" max="6129" width="8.28515625" style="23" customWidth="1"/>
    <col min="6130" max="6130" width="4.85546875" style="23" customWidth="1"/>
    <col min="6131" max="6131" width="5.85546875" style="23" customWidth="1"/>
    <col min="6132" max="6132" width="4.5703125" style="23" customWidth="1"/>
    <col min="6133" max="6133" width="4.85546875" style="23" customWidth="1"/>
    <col min="6134" max="6134" width="6.5703125" style="23" customWidth="1"/>
    <col min="6135" max="6135" width="6.7109375" style="23" customWidth="1"/>
    <col min="6136" max="6136" width="9" style="23" customWidth="1"/>
    <col min="6137" max="6141" width="7.42578125" style="23" customWidth="1"/>
    <col min="6142" max="6381" width="9.140625" style="23"/>
    <col min="6382" max="6382" width="3.7109375" style="23" customWidth="1"/>
    <col min="6383" max="6383" width="4.42578125" style="23" customWidth="1"/>
    <col min="6384" max="6384" width="48.85546875" style="23" customWidth="1"/>
    <col min="6385" max="6385" width="8.28515625" style="23" customWidth="1"/>
    <col min="6386" max="6386" width="4.85546875" style="23" customWidth="1"/>
    <col min="6387" max="6387" width="5.85546875" style="23" customWidth="1"/>
    <col min="6388" max="6388" width="4.5703125" style="23" customWidth="1"/>
    <col min="6389" max="6389" width="4.85546875" style="23" customWidth="1"/>
    <col min="6390" max="6390" width="6.5703125" style="23" customWidth="1"/>
    <col min="6391" max="6391" width="6.7109375" style="23" customWidth="1"/>
    <col min="6392" max="6392" width="9" style="23" customWidth="1"/>
    <col min="6393" max="6397" width="7.42578125" style="23" customWidth="1"/>
    <col min="6398" max="6637" width="9.140625" style="23"/>
    <col min="6638" max="6638" width="3.7109375" style="23" customWidth="1"/>
    <col min="6639" max="6639" width="4.42578125" style="23" customWidth="1"/>
    <col min="6640" max="6640" width="48.85546875" style="23" customWidth="1"/>
    <col min="6641" max="6641" width="8.28515625" style="23" customWidth="1"/>
    <col min="6642" max="6642" width="4.85546875" style="23" customWidth="1"/>
    <col min="6643" max="6643" width="5.85546875" style="23" customWidth="1"/>
    <col min="6644" max="6644" width="4.5703125" style="23" customWidth="1"/>
    <col min="6645" max="6645" width="4.85546875" style="23" customWidth="1"/>
    <col min="6646" max="6646" width="6.5703125" style="23" customWidth="1"/>
    <col min="6647" max="6647" width="6.7109375" style="23" customWidth="1"/>
    <col min="6648" max="6648" width="9" style="23" customWidth="1"/>
    <col min="6649" max="6653" width="7.42578125" style="23" customWidth="1"/>
    <col min="6654" max="6893" width="9.140625" style="23"/>
    <col min="6894" max="6894" width="3.7109375" style="23" customWidth="1"/>
    <col min="6895" max="6895" width="4.42578125" style="23" customWidth="1"/>
    <col min="6896" max="6896" width="48.85546875" style="23" customWidth="1"/>
    <col min="6897" max="6897" width="8.28515625" style="23" customWidth="1"/>
    <col min="6898" max="6898" width="4.85546875" style="23" customWidth="1"/>
    <col min="6899" max="6899" width="5.85546875" style="23" customWidth="1"/>
    <col min="6900" max="6900" width="4.5703125" style="23" customWidth="1"/>
    <col min="6901" max="6901" width="4.85546875" style="23" customWidth="1"/>
    <col min="6902" max="6902" width="6.5703125" style="23" customWidth="1"/>
    <col min="6903" max="6903" width="6.7109375" style="23" customWidth="1"/>
    <col min="6904" max="6904" width="9" style="23" customWidth="1"/>
    <col min="6905" max="6909" width="7.42578125" style="23" customWidth="1"/>
    <col min="6910" max="7149" width="9.140625" style="23"/>
    <col min="7150" max="7150" width="3.7109375" style="23" customWidth="1"/>
    <col min="7151" max="7151" width="4.42578125" style="23" customWidth="1"/>
    <col min="7152" max="7152" width="48.85546875" style="23" customWidth="1"/>
    <col min="7153" max="7153" width="8.28515625" style="23" customWidth="1"/>
    <col min="7154" max="7154" width="4.85546875" style="23" customWidth="1"/>
    <col min="7155" max="7155" width="5.85546875" style="23" customWidth="1"/>
    <col min="7156" max="7156" width="4.5703125" style="23" customWidth="1"/>
    <col min="7157" max="7157" width="4.85546875" style="23" customWidth="1"/>
    <col min="7158" max="7158" width="6.5703125" style="23" customWidth="1"/>
    <col min="7159" max="7159" width="6.7109375" style="23" customWidth="1"/>
    <col min="7160" max="7160" width="9" style="23" customWidth="1"/>
    <col min="7161" max="7165" width="7.42578125" style="23" customWidth="1"/>
    <col min="7166" max="7405" width="9.140625" style="23"/>
    <col min="7406" max="7406" width="3.7109375" style="23" customWidth="1"/>
    <col min="7407" max="7407" width="4.42578125" style="23" customWidth="1"/>
    <col min="7408" max="7408" width="48.85546875" style="23" customWidth="1"/>
    <col min="7409" max="7409" width="8.28515625" style="23" customWidth="1"/>
    <col min="7410" max="7410" width="4.85546875" style="23" customWidth="1"/>
    <col min="7411" max="7411" width="5.85546875" style="23" customWidth="1"/>
    <col min="7412" max="7412" width="4.5703125" style="23" customWidth="1"/>
    <col min="7413" max="7413" width="4.85546875" style="23" customWidth="1"/>
    <col min="7414" max="7414" width="6.5703125" style="23" customWidth="1"/>
    <col min="7415" max="7415" width="6.7109375" style="23" customWidth="1"/>
    <col min="7416" max="7416" width="9" style="23" customWidth="1"/>
    <col min="7417" max="7421" width="7.42578125" style="23" customWidth="1"/>
    <col min="7422" max="7661" width="9.140625" style="23"/>
    <col min="7662" max="7662" width="3.7109375" style="23" customWidth="1"/>
    <col min="7663" max="7663" width="4.42578125" style="23" customWidth="1"/>
    <col min="7664" max="7664" width="48.85546875" style="23" customWidth="1"/>
    <col min="7665" max="7665" width="8.28515625" style="23" customWidth="1"/>
    <col min="7666" max="7666" width="4.85546875" style="23" customWidth="1"/>
    <col min="7667" max="7667" width="5.85546875" style="23" customWidth="1"/>
    <col min="7668" max="7668" width="4.5703125" style="23" customWidth="1"/>
    <col min="7669" max="7669" width="4.85546875" style="23" customWidth="1"/>
    <col min="7670" max="7670" width="6.5703125" style="23" customWidth="1"/>
    <col min="7671" max="7671" width="6.7109375" style="23" customWidth="1"/>
    <col min="7672" max="7672" width="9" style="23" customWidth="1"/>
    <col min="7673" max="7677" width="7.42578125" style="23" customWidth="1"/>
    <col min="7678" max="7917" width="9.140625" style="23"/>
    <col min="7918" max="7918" width="3.7109375" style="23" customWidth="1"/>
    <col min="7919" max="7919" width="4.42578125" style="23" customWidth="1"/>
    <col min="7920" max="7920" width="48.85546875" style="23" customWidth="1"/>
    <col min="7921" max="7921" width="8.28515625" style="23" customWidth="1"/>
    <col min="7922" max="7922" width="4.85546875" style="23" customWidth="1"/>
    <col min="7923" max="7923" width="5.85546875" style="23" customWidth="1"/>
    <col min="7924" max="7924" width="4.5703125" style="23" customWidth="1"/>
    <col min="7925" max="7925" width="4.85546875" style="23" customWidth="1"/>
    <col min="7926" max="7926" width="6.5703125" style="23" customWidth="1"/>
    <col min="7927" max="7927" width="6.7109375" style="23" customWidth="1"/>
    <col min="7928" max="7928" width="9" style="23" customWidth="1"/>
    <col min="7929" max="7933" width="7.42578125" style="23" customWidth="1"/>
    <col min="7934" max="8173" width="9.140625" style="23"/>
    <col min="8174" max="8174" width="3.7109375" style="23" customWidth="1"/>
    <col min="8175" max="8175" width="4.42578125" style="23" customWidth="1"/>
    <col min="8176" max="8176" width="48.85546875" style="23" customWidth="1"/>
    <col min="8177" max="8177" width="8.28515625" style="23" customWidth="1"/>
    <col min="8178" max="8178" width="4.85546875" style="23" customWidth="1"/>
    <col min="8179" max="8179" width="5.85546875" style="23" customWidth="1"/>
    <col min="8180" max="8180" width="4.5703125" style="23" customWidth="1"/>
    <col min="8181" max="8181" width="4.85546875" style="23" customWidth="1"/>
    <col min="8182" max="8182" width="6.5703125" style="23" customWidth="1"/>
    <col min="8183" max="8183" width="6.7109375" style="23" customWidth="1"/>
    <col min="8184" max="8184" width="9" style="23" customWidth="1"/>
    <col min="8185" max="8189" width="7.42578125" style="23" customWidth="1"/>
    <col min="8190" max="8429" width="9.140625" style="23"/>
    <col min="8430" max="8430" width="3.7109375" style="23" customWidth="1"/>
    <col min="8431" max="8431" width="4.42578125" style="23" customWidth="1"/>
    <col min="8432" max="8432" width="48.85546875" style="23" customWidth="1"/>
    <col min="8433" max="8433" width="8.28515625" style="23" customWidth="1"/>
    <col min="8434" max="8434" width="4.85546875" style="23" customWidth="1"/>
    <col min="8435" max="8435" width="5.85546875" style="23" customWidth="1"/>
    <col min="8436" max="8436" width="4.5703125" style="23" customWidth="1"/>
    <col min="8437" max="8437" width="4.85546875" style="23" customWidth="1"/>
    <col min="8438" max="8438" width="6.5703125" style="23" customWidth="1"/>
    <col min="8439" max="8439" width="6.7109375" style="23" customWidth="1"/>
    <col min="8440" max="8440" width="9" style="23" customWidth="1"/>
    <col min="8441" max="8445" width="7.42578125" style="23" customWidth="1"/>
    <col min="8446" max="8685" width="9.140625" style="23"/>
    <col min="8686" max="8686" width="3.7109375" style="23" customWidth="1"/>
    <col min="8687" max="8687" width="4.42578125" style="23" customWidth="1"/>
    <col min="8688" max="8688" width="48.85546875" style="23" customWidth="1"/>
    <col min="8689" max="8689" width="8.28515625" style="23" customWidth="1"/>
    <col min="8690" max="8690" width="4.85546875" style="23" customWidth="1"/>
    <col min="8691" max="8691" width="5.85546875" style="23" customWidth="1"/>
    <col min="8692" max="8692" width="4.5703125" style="23" customWidth="1"/>
    <col min="8693" max="8693" width="4.85546875" style="23" customWidth="1"/>
    <col min="8694" max="8694" width="6.5703125" style="23" customWidth="1"/>
    <col min="8695" max="8695" width="6.7109375" style="23" customWidth="1"/>
    <col min="8696" max="8696" width="9" style="23" customWidth="1"/>
    <col min="8697" max="8701" width="7.42578125" style="23" customWidth="1"/>
    <col min="8702" max="8941" width="9.140625" style="23"/>
    <col min="8942" max="8942" width="3.7109375" style="23" customWidth="1"/>
    <col min="8943" max="8943" width="4.42578125" style="23" customWidth="1"/>
    <col min="8944" max="8944" width="48.85546875" style="23" customWidth="1"/>
    <col min="8945" max="8945" width="8.28515625" style="23" customWidth="1"/>
    <col min="8946" max="8946" width="4.85546875" style="23" customWidth="1"/>
    <col min="8947" max="8947" width="5.85546875" style="23" customWidth="1"/>
    <col min="8948" max="8948" width="4.5703125" style="23" customWidth="1"/>
    <col min="8949" max="8949" width="4.85546875" style="23" customWidth="1"/>
    <col min="8950" max="8950" width="6.5703125" style="23" customWidth="1"/>
    <col min="8951" max="8951" width="6.7109375" style="23" customWidth="1"/>
    <col min="8952" max="8952" width="9" style="23" customWidth="1"/>
    <col min="8953" max="8957" width="7.42578125" style="23" customWidth="1"/>
    <col min="8958" max="9197" width="9.140625" style="23"/>
    <col min="9198" max="9198" width="3.7109375" style="23" customWidth="1"/>
    <col min="9199" max="9199" width="4.42578125" style="23" customWidth="1"/>
    <col min="9200" max="9200" width="48.85546875" style="23" customWidth="1"/>
    <col min="9201" max="9201" width="8.28515625" style="23" customWidth="1"/>
    <col min="9202" max="9202" width="4.85546875" style="23" customWidth="1"/>
    <col min="9203" max="9203" width="5.85546875" style="23" customWidth="1"/>
    <col min="9204" max="9204" width="4.5703125" style="23" customWidth="1"/>
    <col min="9205" max="9205" width="4.85546875" style="23" customWidth="1"/>
    <col min="9206" max="9206" width="6.5703125" style="23" customWidth="1"/>
    <col min="9207" max="9207" width="6.7109375" style="23" customWidth="1"/>
    <col min="9208" max="9208" width="9" style="23" customWidth="1"/>
    <col min="9209" max="9213" width="7.42578125" style="23" customWidth="1"/>
    <col min="9214" max="9453" width="9.140625" style="23"/>
    <col min="9454" max="9454" width="3.7109375" style="23" customWidth="1"/>
    <col min="9455" max="9455" width="4.42578125" style="23" customWidth="1"/>
    <col min="9456" max="9456" width="48.85546875" style="23" customWidth="1"/>
    <col min="9457" max="9457" width="8.28515625" style="23" customWidth="1"/>
    <col min="9458" max="9458" width="4.85546875" style="23" customWidth="1"/>
    <col min="9459" max="9459" width="5.85546875" style="23" customWidth="1"/>
    <col min="9460" max="9460" width="4.5703125" style="23" customWidth="1"/>
    <col min="9461" max="9461" width="4.85546875" style="23" customWidth="1"/>
    <col min="9462" max="9462" width="6.5703125" style="23" customWidth="1"/>
    <col min="9463" max="9463" width="6.7109375" style="23" customWidth="1"/>
    <col min="9464" max="9464" width="9" style="23" customWidth="1"/>
    <col min="9465" max="9469" width="7.42578125" style="23" customWidth="1"/>
    <col min="9470" max="9709" width="9.140625" style="23"/>
    <col min="9710" max="9710" width="3.7109375" style="23" customWidth="1"/>
    <col min="9711" max="9711" width="4.42578125" style="23" customWidth="1"/>
    <col min="9712" max="9712" width="48.85546875" style="23" customWidth="1"/>
    <col min="9713" max="9713" width="8.28515625" style="23" customWidth="1"/>
    <col min="9714" max="9714" width="4.85546875" style="23" customWidth="1"/>
    <col min="9715" max="9715" width="5.85546875" style="23" customWidth="1"/>
    <col min="9716" max="9716" width="4.5703125" style="23" customWidth="1"/>
    <col min="9717" max="9717" width="4.85546875" style="23" customWidth="1"/>
    <col min="9718" max="9718" width="6.5703125" style="23" customWidth="1"/>
    <col min="9719" max="9719" width="6.7109375" style="23" customWidth="1"/>
    <col min="9720" max="9720" width="9" style="23" customWidth="1"/>
    <col min="9721" max="9725" width="7.42578125" style="23" customWidth="1"/>
    <col min="9726" max="9965" width="9.140625" style="23"/>
    <col min="9966" max="9966" width="3.7109375" style="23" customWidth="1"/>
    <col min="9967" max="9967" width="4.42578125" style="23" customWidth="1"/>
    <col min="9968" max="9968" width="48.85546875" style="23" customWidth="1"/>
    <col min="9969" max="9969" width="8.28515625" style="23" customWidth="1"/>
    <col min="9970" max="9970" width="4.85546875" style="23" customWidth="1"/>
    <col min="9971" max="9971" width="5.85546875" style="23" customWidth="1"/>
    <col min="9972" max="9972" width="4.5703125" style="23" customWidth="1"/>
    <col min="9973" max="9973" width="4.85546875" style="23" customWidth="1"/>
    <col min="9974" max="9974" width="6.5703125" style="23" customWidth="1"/>
    <col min="9975" max="9975" width="6.7109375" style="23" customWidth="1"/>
    <col min="9976" max="9976" width="9" style="23" customWidth="1"/>
    <col min="9977" max="9981" width="7.42578125" style="23" customWidth="1"/>
    <col min="9982" max="10221" width="9.140625" style="23"/>
    <col min="10222" max="10222" width="3.7109375" style="23" customWidth="1"/>
    <col min="10223" max="10223" width="4.42578125" style="23" customWidth="1"/>
    <col min="10224" max="10224" width="48.85546875" style="23" customWidth="1"/>
    <col min="10225" max="10225" width="8.28515625" style="23" customWidth="1"/>
    <col min="10226" max="10226" width="4.85546875" style="23" customWidth="1"/>
    <col min="10227" max="10227" width="5.85546875" style="23" customWidth="1"/>
    <col min="10228" max="10228" width="4.5703125" style="23" customWidth="1"/>
    <col min="10229" max="10229" width="4.85546875" style="23" customWidth="1"/>
    <col min="10230" max="10230" width="6.5703125" style="23" customWidth="1"/>
    <col min="10231" max="10231" width="6.7109375" style="23" customWidth="1"/>
    <col min="10232" max="10232" width="9" style="23" customWidth="1"/>
    <col min="10233" max="10237" width="7.42578125" style="23" customWidth="1"/>
    <col min="10238" max="10477" width="9.140625" style="23"/>
    <col min="10478" max="10478" width="3.7109375" style="23" customWidth="1"/>
    <col min="10479" max="10479" width="4.42578125" style="23" customWidth="1"/>
    <col min="10480" max="10480" width="48.85546875" style="23" customWidth="1"/>
    <col min="10481" max="10481" width="8.28515625" style="23" customWidth="1"/>
    <col min="10482" max="10482" width="4.85546875" style="23" customWidth="1"/>
    <col min="10483" max="10483" width="5.85546875" style="23" customWidth="1"/>
    <col min="10484" max="10484" width="4.5703125" style="23" customWidth="1"/>
    <col min="10485" max="10485" width="4.85546875" style="23" customWidth="1"/>
    <col min="10486" max="10486" width="6.5703125" style="23" customWidth="1"/>
    <col min="10487" max="10487" width="6.7109375" style="23" customWidth="1"/>
    <col min="10488" max="10488" width="9" style="23" customWidth="1"/>
    <col min="10489" max="10493" width="7.42578125" style="23" customWidth="1"/>
    <col min="10494" max="10733" width="9.140625" style="23"/>
    <col min="10734" max="10734" width="3.7109375" style="23" customWidth="1"/>
    <col min="10735" max="10735" width="4.42578125" style="23" customWidth="1"/>
    <col min="10736" max="10736" width="48.85546875" style="23" customWidth="1"/>
    <col min="10737" max="10737" width="8.28515625" style="23" customWidth="1"/>
    <col min="10738" max="10738" width="4.85546875" style="23" customWidth="1"/>
    <col min="10739" max="10739" width="5.85546875" style="23" customWidth="1"/>
    <col min="10740" max="10740" width="4.5703125" style="23" customWidth="1"/>
    <col min="10741" max="10741" width="4.85546875" style="23" customWidth="1"/>
    <col min="10742" max="10742" width="6.5703125" style="23" customWidth="1"/>
    <col min="10743" max="10743" width="6.7109375" style="23" customWidth="1"/>
    <col min="10744" max="10744" width="9" style="23" customWidth="1"/>
    <col min="10745" max="10749" width="7.42578125" style="23" customWidth="1"/>
    <col min="10750" max="10989" width="9.140625" style="23"/>
    <col min="10990" max="10990" width="3.7109375" style="23" customWidth="1"/>
    <col min="10991" max="10991" width="4.42578125" style="23" customWidth="1"/>
    <col min="10992" max="10992" width="48.85546875" style="23" customWidth="1"/>
    <col min="10993" max="10993" width="8.28515625" style="23" customWidth="1"/>
    <col min="10994" max="10994" width="4.85546875" style="23" customWidth="1"/>
    <col min="10995" max="10995" width="5.85546875" style="23" customWidth="1"/>
    <col min="10996" max="10996" width="4.5703125" style="23" customWidth="1"/>
    <col min="10997" max="10997" width="4.85546875" style="23" customWidth="1"/>
    <col min="10998" max="10998" width="6.5703125" style="23" customWidth="1"/>
    <col min="10999" max="10999" width="6.7109375" style="23" customWidth="1"/>
    <col min="11000" max="11000" width="9" style="23" customWidth="1"/>
    <col min="11001" max="11005" width="7.42578125" style="23" customWidth="1"/>
    <col min="11006" max="11245" width="9.140625" style="23"/>
    <col min="11246" max="11246" width="3.7109375" style="23" customWidth="1"/>
    <col min="11247" max="11247" width="4.42578125" style="23" customWidth="1"/>
    <col min="11248" max="11248" width="48.85546875" style="23" customWidth="1"/>
    <col min="11249" max="11249" width="8.28515625" style="23" customWidth="1"/>
    <col min="11250" max="11250" width="4.85546875" style="23" customWidth="1"/>
    <col min="11251" max="11251" width="5.85546875" style="23" customWidth="1"/>
    <col min="11252" max="11252" width="4.5703125" style="23" customWidth="1"/>
    <col min="11253" max="11253" width="4.85546875" style="23" customWidth="1"/>
    <col min="11254" max="11254" width="6.5703125" style="23" customWidth="1"/>
    <col min="11255" max="11255" width="6.7109375" style="23" customWidth="1"/>
    <col min="11256" max="11256" width="9" style="23" customWidth="1"/>
    <col min="11257" max="11261" width="7.42578125" style="23" customWidth="1"/>
    <col min="11262" max="11501" width="9.140625" style="23"/>
    <col min="11502" max="11502" width="3.7109375" style="23" customWidth="1"/>
    <col min="11503" max="11503" width="4.42578125" style="23" customWidth="1"/>
    <col min="11504" max="11504" width="48.85546875" style="23" customWidth="1"/>
    <col min="11505" max="11505" width="8.28515625" style="23" customWidth="1"/>
    <col min="11506" max="11506" width="4.85546875" style="23" customWidth="1"/>
    <col min="11507" max="11507" width="5.85546875" style="23" customWidth="1"/>
    <col min="11508" max="11508" width="4.5703125" style="23" customWidth="1"/>
    <col min="11509" max="11509" width="4.85546875" style="23" customWidth="1"/>
    <col min="11510" max="11510" width="6.5703125" style="23" customWidth="1"/>
    <col min="11511" max="11511" width="6.7109375" style="23" customWidth="1"/>
    <col min="11512" max="11512" width="9" style="23" customWidth="1"/>
    <col min="11513" max="11517" width="7.42578125" style="23" customWidth="1"/>
    <col min="11518" max="11757" width="9.140625" style="23"/>
    <col min="11758" max="11758" width="3.7109375" style="23" customWidth="1"/>
    <col min="11759" max="11759" width="4.42578125" style="23" customWidth="1"/>
    <col min="11760" max="11760" width="48.85546875" style="23" customWidth="1"/>
    <col min="11761" max="11761" width="8.28515625" style="23" customWidth="1"/>
    <col min="11762" max="11762" width="4.85546875" style="23" customWidth="1"/>
    <col min="11763" max="11763" width="5.85546875" style="23" customWidth="1"/>
    <col min="11764" max="11764" width="4.5703125" style="23" customWidth="1"/>
    <col min="11765" max="11765" width="4.85546875" style="23" customWidth="1"/>
    <col min="11766" max="11766" width="6.5703125" style="23" customWidth="1"/>
    <col min="11767" max="11767" width="6.7109375" style="23" customWidth="1"/>
    <col min="11768" max="11768" width="9" style="23" customWidth="1"/>
    <col min="11769" max="11773" width="7.42578125" style="23" customWidth="1"/>
    <col min="11774" max="12013" width="9.140625" style="23"/>
    <col min="12014" max="12014" width="3.7109375" style="23" customWidth="1"/>
    <col min="12015" max="12015" width="4.42578125" style="23" customWidth="1"/>
    <col min="12016" max="12016" width="48.85546875" style="23" customWidth="1"/>
    <col min="12017" max="12017" width="8.28515625" style="23" customWidth="1"/>
    <col min="12018" max="12018" width="4.85546875" style="23" customWidth="1"/>
    <col min="12019" max="12019" width="5.85546875" style="23" customWidth="1"/>
    <col min="12020" max="12020" width="4.5703125" style="23" customWidth="1"/>
    <col min="12021" max="12021" width="4.85546875" style="23" customWidth="1"/>
    <col min="12022" max="12022" width="6.5703125" style="23" customWidth="1"/>
    <col min="12023" max="12023" width="6.7109375" style="23" customWidth="1"/>
    <col min="12024" max="12024" width="9" style="23" customWidth="1"/>
    <col min="12025" max="12029" width="7.42578125" style="23" customWidth="1"/>
    <col min="12030" max="12269" width="9.140625" style="23"/>
    <col min="12270" max="12270" width="3.7109375" style="23" customWidth="1"/>
    <col min="12271" max="12271" width="4.42578125" style="23" customWidth="1"/>
    <col min="12272" max="12272" width="48.85546875" style="23" customWidth="1"/>
    <col min="12273" max="12273" width="8.28515625" style="23" customWidth="1"/>
    <col min="12274" max="12274" width="4.85546875" style="23" customWidth="1"/>
    <col min="12275" max="12275" width="5.85546875" style="23" customWidth="1"/>
    <col min="12276" max="12276" width="4.5703125" style="23" customWidth="1"/>
    <col min="12277" max="12277" width="4.85546875" style="23" customWidth="1"/>
    <col min="12278" max="12278" width="6.5703125" style="23" customWidth="1"/>
    <col min="12279" max="12279" width="6.7109375" style="23" customWidth="1"/>
    <col min="12280" max="12280" width="9" style="23" customWidth="1"/>
    <col min="12281" max="12285" width="7.42578125" style="23" customWidth="1"/>
    <col min="12286" max="12525" width="9.140625" style="23"/>
    <col min="12526" max="12526" width="3.7109375" style="23" customWidth="1"/>
    <col min="12527" max="12527" width="4.42578125" style="23" customWidth="1"/>
    <col min="12528" max="12528" width="48.85546875" style="23" customWidth="1"/>
    <col min="12529" max="12529" width="8.28515625" style="23" customWidth="1"/>
    <col min="12530" max="12530" width="4.85546875" style="23" customWidth="1"/>
    <col min="12531" max="12531" width="5.85546875" style="23" customWidth="1"/>
    <col min="12532" max="12532" width="4.5703125" style="23" customWidth="1"/>
    <col min="12533" max="12533" width="4.85546875" style="23" customWidth="1"/>
    <col min="12534" max="12534" width="6.5703125" style="23" customWidth="1"/>
    <col min="12535" max="12535" width="6.7109375" style="23" customWidth="1"/>
    <col min="12536" max="12536" width="9" style="23" customWidth="1"/>
    <col min="12537" max="12541" width="7.42578125" style="23" customWidth="1"/>
    <col min="12542" max="12781" width="9.140625" style="23"/>
    <col min="12782" max="12782" width="3.7109375" style="23" customWidth="1"/>
    <col min="12783" max="12783" width="4.42578125" style="23" customWidth="1"/>
    <col min="12784" max="12784" width="48.85546875" style="23" customWidth="1"/>
    <col min="12785" max="12785" width="8.28515625" style="23" customWidth="1"/>
    <col min="12786" max="12786" width="4.85546875" style="23" customWidth="1"/>
    <col min="12787" max="12787" width="5.85546875" style="23" customWidth="1"/>
    <col min="12788" max="12788" width="4.5703125" style="23" customWidth="1"/>
    <col min="12789" max="12789" width="4.85546875" style="23" customWidth="1"/>
    <col min="12790" max="12790" width="6.5703125" style="23" customWidth="1"/>
    <col min="12791" max="12791" width="6.7109375" style="23" customWidth="1"/>
    <col min="12792" max="12792" width="9" style="23" customWidth="1"/>
    <col min="12793" max="12797" width="7.42578125" style="23" customWidth="1"/>
    <col min="12798" max="13037" width="9.140625" style="23"/>
    <col min="13038" max="13038" width="3.7109375" style="23" customWidth="1"/>
    <col min="13039" max="13039" width="4.42578125" style="23" customWidth="1"/>
    <col min="13040" max="13040" width="48.85546875" style="23" customWidth="1"/>
    <col min="13041" max="13041" width="8.28515625" style="23" customWidth="1"/>
    <col min="13042" max="13042" width="4.85546875" style="23" customWidth="1"/>
    <col min="13043" max="13043" width="5.85546875" style="23" customWidth="1"/>
    <col min="13044" max="13044" width="4.5703125" style="23" customWidth="1"/>
    <col min="13045" max="13045" width="4.85546875" style="23" customWidth="1"/>
    <col min="13046" max="13046" width="6.5703125" style="23" customWidth="1"/>
    <col min="13047" max="13047" width="6.7109375" style="23" customWidth="1"/>
    <col min="13048" max="13048" width="9" style="23" customWidth="1"/>
    <col min="13049" max="13053" width="7.42578125" style="23" customWidth="1"/>
    <col min="13054" max="13293" width="9.140625" style="23"/>
    <col min="13294" max="13294" width="3.7109375" style="23" customWidth="1"/>
    <col min="13295" max="13295" width="4.42578125" style="23" customWidth="1"/>
    <col min="13296" max="13296" width="48.85546875" style="23" customWidth="1"/>
    <col min="13297" max="13297" width="8.28515625" style="23" customWidth="1"/>
    <col min="13298" max="13298" width="4.85546875" style="23" customWidth="1"/>
    <col min="13299" max="13299" width="5.85546875" style="23" customWidth="1"/>
    <col min="13300" max="13300" width="4.5703125" style="23" customWidth="1"/>
    <col min="13301" max="13301" width="4.85546875" style="23" customWidth="1"/>
    <col min="13302" max="13302" width="6.5703125" style="23" customWidth="1"/>
    <col min="13303" max="13303" width="6.7109375" style="23" customWidth="1"/>
    <col min="13304" max="13304" width="9" style="23" customWidth="1"/>
    <col min="13305" max="13309" width="7.42578125" style="23" customWidth="1"/>
    <col min="13310" max="13549" width="9.140625" style="23"/>
    <col min="13550" max="13550" width="3.7109375" style="23" customWidth="1"/>
    <col min="13551" max="13551" width="4.42578125" style="23" customWidth="1"/>
    <col min="13552" max="13552" width="48.85546875" style="23" customWidth="1"/>
    <col min="13553" max="13553" width="8.28515625" style="23" customWidth="1"/>
    <col min="13554" max="13554" width="4.85546875" style="23" customWidth="1"/>
    <col min="13555" max="13555" width="5.85546875" style="23" customWidth="1"/>
    <col min="13556" max="13556" width="4.5703125" style="23" customWidth="1"/>
    <col min="13557" max="13557" width="4.85546875" style="23" customWidth="1"/>
    <col min="13558" max="13558" width="6.5703125" style="23" customWidth="1"/>
    <col min="13559" max="13559" width="6.7109375" style="23" customWidth="1"/>
    <col min="13560" max="13560" width="9" style="23" customWidth="1"/>
    <col min="13561" max="13565" width="7.42578125" style="23" customWidth="1"/>
    <col min="13566" max="13805" width="9.140625" style="23"/>
    <col min="13806" max="13806" width="3.7109375" style="23" customWidth="1"/>
    <col min="13807" max="13807" width="4.42578125" style="23" customWidth="1"/>
    <col min="13808" max="13808" width="48.85546875" style="23" customWidth="1"/>
    <col min="13809" max="13809" width="8.28515625" style="23" customWidth="1"/>
    <col min="13810" max="13810" width="4.85546875" style="23" customWidth="1"/>
    <col min="13811" max="13811" width="5.85546875" style="23" customWidth="1"/>
    <col min="13812" max="13812" width="4.5703125" style="23" customWidth="1"/>
    <col min="13813" max="13813" width="4.85546875" style="23" customWidth="1"/>
    <col min="13814" max="13814" width="6.5703125" style="23" customWidth="1"/>
    <col min="13815" max="13815" width="6.7109375" style="23" customWidth="1"/>
    <col min="13816" max="13816" width="9" style="23" customWidth="1"/>
    <col min="13817" max="13821" width="7.42578125" style="23" customWidth="1"/>
    <col min="13822" max="14061" width="9.140625" style="23"/>
    <col min="14062" max="14062" width="3.7109375" style="23" customWidth="1"/>
    <col min="14063" max="14063" width="4.42578125" style="23" customWidth="1"/>
    <col min="14064" max="14064" width="48.85546875" style="23" customWidth="1"/>
    <col min="14065" max="14065" width="8.28515625" style="23" customWidth="1"/>
    <col min="14066" max="14066" width="4.85546875" style="23" customWidth="1"/>
    <col min="14067" max="14067" width="5.85546875" style="23" customWidth="1"/>
    <col min="14068" max="14068" width="4.5703125" style="23" customWidth="1"/>
    <col min="14069" max="14069" width="4.85546875" style="23" customWidth="1"/>
    <col min="14070" max="14070" width="6.5703125" style="23" customWidth="1"/>
    <col min="14071" max="14071" width="6.7109375" style="23" customWidth="1"/>
    <col min="14072" max="14072" width="9" style="23" customWidth="1"/>
    <col min="14073" max="14077" width="7.42578125" style="23" customWidth="1"/>
    <col min="14078" max="14317" width="9.140625" style="23"/>
    <col min="14318" max="14318" width="3.7109375" style="23" customWidth="1"/>
    <col min="14319" max="14319" width="4.42578125" style="23" customWidth="1"/>
    <col min="14320" max="14320" width="48.85546875" style="23" customWidth="1"/>
    <col min="14321" max="14321" width="8.28515625" style="23" customWidth="1"/>
    <col min="14322" max="14322" width="4.85546875" style="23" customWidth="1"/>
    <col min="14323" max="14323" width="5.85546875" style="23" customWidth="1"/>
    <col min="14324" max="14324" width="4.5703125" style="23" customWidth="1"/>
    <col min="14325" max="14325" width="4.85546875" style="23" customWidth="1"/>
    <col min="14326" max="14326" width="6.5703125" style="23" customWidth="1"/>
    <col min="14327" max="14327" width="6.7109375" style="23" customWidth="1"/>
    <col min="14328" max="14328" width="9" style="23" customWidth="1"/>
    <col min="14329" max="14333" width="7.42578125" style="23" customWidth="1"/>
    <col min="14334" max="14573" width="9.140625" style="23"/>
    <col min="14574" max="14574" width="3.7109375" style="23" customWidth="1"/>
    <col min="14575" max="14575" width="4.42578125" style="23" customWidth="1"/>
    <col min="14576" max="14576" width="48.85546875" style="23" customWidth="1"/>
    <col min="14577" max="14577" width="8.28515625" style="23" customWidth="1"/>
    <col min="14578" max="14578" width="4.85546875" style="23" customWidth="1"/>
    <col min="14579" max="14579" width="5.85546875" style="23" customWidth="1"/>
    <col min="14580" max="14580" width="4.5703125" style="23" customWidth="1"/>
    <col min="14581" max="14581" width="4.85546875" style="23" customWidth="1"/>
    <col min="14582" max="14582" width="6.5703125" style="23" customWidth="1"/>
    <col min="14583" max="14583" width="6.7109375" style="23" customWidth="1"/>
    <col min="14584" max="14584" width="9" style="23" customWidth="1"/>
    <col min="14585" max="14589" width="7.42578125" style="23" customWidth="1"/>
    <col min="14590" max="14829" width="9.140625" style="23"/>
    <col min="14830" max="14830" width="3.7109375" style="23" customWidth="1"/>
    <col min="14831" max="14831" width="4.42578125" style="23" customWidth="1"/>
    <col min="14832" max="14832" width="48.85546875" style="23" customWidth="1"/>
    <col min="14833" max="14833" width="8.28515625" style="23" customWidth="1"/>
    <col min="14834" max="14834" width="4.85546875" style="23" customWidth="1"/>
    <col min="14835" max="14835" width="5.85546875" style="23" customWidth="1"/>
    <col min="14836" max="14836" width="4.5703125" style="23" customWidth="1"/>
    <col min="14837" max="14837" width="4.85546875" style="23" customWidth="1"/>
    <col min="14838" max="14838" width="6.5703125" style="23" customWidth="1"/>
    <col min="14839" max="14839" width="6.7109375" style="23" customWidth="1"/>
    <col min="14840" max="14840" width="9" style="23" customWidth="1"/>
    <col min="14841" max="14845" width="7.42578125" style="23" customWidth="1"/>
    <col min="14846" max="15085" width="9.140625" style="23"/>
    <col min="15086" max="15086" width="3.7109375" style="23" customWidth="1"/>
    <col min="15087" max="15087" width="4.42578125" style="23" customWidth="1"/>
    <col min="15088" max="15088" width="48.85546875" style="23" customWidth="1"/>
    <col min="15089" max="15089" width="8.28515625" style="23" customWidth="1"/>
    <col min="15090" max="15090" width="4.85546875" style="23" customWidth="1"/>
    <col min="15091" max="15091" width="5.85546875" style="23" customWidth="1"/>
    <col min="15092" max="15092" width="4.5703125" style="23" customWidth="1"/>
    <col min="15093" max="15093" width="4.85546875" style="23" customWidth="1"/>
    <col min="15094" max="15094" width="6.5703125" style="23" customWidth="1"/>
    <col min="15095" max="15095" width="6.7109375" style="23" customWidth="1"/>
    <col min="15096" max="15096" width="9" style="23" customWidth="1"/>
    <col min="15097" max="15101" width="7.42578125" style="23" customWidth="1"/>
    <col min="15102" max="15341" width="9.140625" style="23"/>
    <col min="15342" max="15342" width="3.7109375" style="23" customWidth="1"/>
    <col min="15343" max="15343" width="4.42578125" style="23" customWidth="1"/>
    <col min="15344" max="15344" width="48.85546875" style="23" customWidth="1"/>
    <col min="15345" max="15345" width="8.28515625" style="23" customWidth="1"/>
    <col min="15346" max="15346" width="4.85546875" style="23" customWidth="1"/>
    <col min="15347" max="15347" width="5.85546875" style="23" customWidth="1"/>
    <col min="15348" max="15348" width="4.5703125" style="23" customWidth="1"/>
    <col min="15349" max="15349" width="4.85546875" style="23" customWidth="1"/>
    <col min="15350" max="15350" width="6.5703125" style="23" customWidth="1"/>
    <col min="15351" max="15351" width="6.7109375" style="23" customWidth="1"/>
    <col min="15352" max="15352" width="9" style="23" customWidth="1"/>
    <col min="15353" max="15357" width="7.42578125" style="23" customWidth="1"/>
    <col min="15358" max="15597" width="9.140625" style="23"/>
    <col min="15598" max="15598" width="3.7109375" style="23" customWidth="1"/>
    <col min="15599" max="15599" width="4.42578125" style="23" customWidth="1"/>
    <col min="15600" max="15600" width="48.85546875" style="23" customWidth="1"/>
    <col min="15601" max="15601" width="8.28515625" style="23" customWidth="1"/>
    <col min="15602" max="15602" width="4.85546875" style="23" customWidth="1"/>
    <col min="15603" max="15603" width="5.85546875" style="23" customWidth="1"/>
    <col min="15604" max="15604" width="4.5703125" style="23" customWidth="1"/>
    <col min="15605" max="15605" width="4.85546875" style="23" customWidth="1"/>
    <col min="15606" max="15606" width="6.5703125" style="23" customWidth="1"/>
    <col min="15607" max="15607" width="6.7109375" style="23" customWidth="1"/>
    <col min="15608" max="15608" width="9" style="23" customWidth="1"/>
    <col min="15609" max="15613" width="7.42578125" style="23" customWidth="1"/>
    <col min="15614" max="15853" width="9.140625" style="23"/>
    <col min="15854" max="15854" width="3.7109375" style="23" customWidth="1"/>
    <col min="15855" max="15855" width="4.42578125" style="23" customWidth="1"/>
    <col min="15856" max="15856" width="48.85546875" style="23" customWidth="1"/>
    <col min="15857" max="15857" width="8.28515625" style="23" customWidth="1"/>
    <col min="15858" max="15858" width="4.85546875" style="23" customWidth="1"/>
    <col min="15859" max="15859" width="5.85546875" style="23" customWidth="1"/>
    <col min="15860" max="15860" width="4.5703125" style="23" customWidth="1"/>
    <col min="15861" max="15861" width="4.85546875" style="23" customWidth="1"/>
    <col min="15862" max="15862" width="6.5703125" style="23" customWidth="1"/>
    <col min="15863" max="15863" width="6.7109375" style="23" customWidth="1"/>
    <col min="15864" max="15864" width="9" style="23" customWidth="1"/>
    <col min="15865" max="15869" width="7.42578125" style="23" customWidth="1"/>
    <col min="15870" max="16109" width="9.140625" style="23"/>
    <col min="16110" max="16110" width="3.7109375" style="23" customWidth="1"/>
    <col min="16111" max="16111" width="4.42578125" style="23" customWidth="1"/>
    <col min="16112" max="16112" width="48.85546875" style="23" customWidth="1"/>
    <col min="16113" max="16113" width="8.28515625" style="23" customWidth="1"/>
    <col min="16114" max="16114" width="4.85546875" style="23" customWidth="1"/>
    <col min="16115" max="16115" width="5.85546875" style="23" customWidth="1"/>
    <col min="16116" max="16116" width="4.5703125" style="23" customWidth="1"/>
    <col min="16117" max="16117" width="4.85546875" style="23" customWidth="1"/>
    <col min="16118" max="16118" width="6.5703125" style="23" customWidth="1"/>
    <col min="16119" max="16119" width="6.7109375" style="23" customWidth="1"/>
    <col min="16120" max="16120" width="9" style="23" customWidth="1"/>
    <col min="16121" max="16125" width="7.42578125" style="23" customWidth="1"/>
    <col min="16126" max="16384" width="9.140625" style="23"/>
  </cols>
  <sheetData>
    <row r="1" spans="1:13" ht="15.75">
      <c r="A1" s="149" t="s">
        <v>222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5.75">
      <c r="A2" s="150" t="s">
        <v>245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ht="15.75">
      <c r="A3" s="150" t="s">
        <v>242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33" customFormat="1" ht="15.75" customHeight="1">
      <c r="A4" s="162" t="s">
        <v>0</v>
      </c>
      <c r="B4" s="163" t="s">
        <v>1</v>
      </c>
      <c r="C4" s="156" t="s">
        <v>158</v>
      </c>
      <c r="D4" s="156"/>
      <c r="E4" s="157" t="s">
        <v>160</v>
      </c>
      <c r="F4" s="157"/>
      <c r="G4" s="157"/>
      <c r="H4" s="157" t="s">
        <v>161</v>
      </c>
      <c r="I4" s="157"/>
      <c r="J4" s="157"/>
      <c r="K4" s="157"/>
      <c r="L4" s="157"/>
      <c r="M4" s="151" t="s">
        <v>167</v>
      </c>
    </row>
    <row r="5" spans="1:13" ht="97.5" customHeight="1">
      <c r="A5" s="146"/>
      <c r="B5" s="159"/>
      <c r="C5" s="46"/>
      <c r="D5" s="30" t="s">
        <v>159</v>
      </c>
      <c r="E5" s="30" t="s">
        <v>225</v>
      </c>
      <c r="F5" s="30" t="s">
        <v>224</v>
      </c>
      <c r="G5" s="30" t="s">
        <v>223</v>
      </c>
      <c r="H5" s="30" t="s">
        <v>162</v>
      </c>
      <c r="I5" s="30" t="s">
        <v>163</v>
      </c>
      <c r="J5" s="42" t="s">
        <v>164</v>
      </c>
      <c r="K5" s="30" t="s">
        <v>165</v>
      </c>
      <c r="L5" s="30" t="s">
        <v>166</v>
      </c>
      <c r="M5" s="152"/>
    </row>
    <row r="6" spans="1:13" s="28" customFormat="1" ht="12" customHeight="1">
      <c r="A6" s="31">
        <v>1</v>
      </c>
      <c r="B6" s="32">
        <v>2</v>
      </c>
      <c r="C6" s="78">
        <v>3</v>
      </c>
      <c r="D6" s="78">
        <v>4</v>
      </c>
      <c r="E6" s="78">
        <v>5</v>
      </c>
      <c r="F6" s="78">
        <v>6</v>
      </c>
      <c r="G6" s="78">
        <v>7</v>
      </c>
      <c r="H6" s="78">
        <v>8</v>
      </c>
      <c r="I6" s="78">
        <v>9</v>
      </c>
      <c r="J6" s="78">
        <v>10</v>
      </c>
      <c r="K6" s="78">
        <v>11</v>
      </c>
      <c r="L6" s="78">
        <v>12</v>
      </c>
      <c r="M6" s="78">
        <v>13</v>
      </c>
    </row>
    <row r="7" spans="1:13" s="1" customFormat="1" ht="12.95" customHeight="1">
      <c r="A7" s="6">
        <v>1</v>
      </c>
      <c r="B7" s="8" t="s">
        <v>211</v>
      </c>
      <c r="C7" s="121">
        <v>4</v>
      </c>
      <c r="D7" s="27">
        <v>0.2</v>
      </c>
      <c r="E7" s="82">
        <v>457</v>
      </c>
      <c r="F7" s="20"/>
      <c r="G7" s="136"/>
      <c r="H7" s="20">
        <v>2</v>
      </c>
      <c r="I7" s="20">
        <v>8</v>
      </c>
      <c r="J7" s="2"/>
      <c r="K7" s="20">
        <v>2</v>
      </c>
      <c r="L7" s="21"/>
      <c r="M7" s="20"/>
    </row>
    <row r="8" spans="1:13" s="1" customFormat="1" ht="12.95" customHeight="1">
      <c r="A8" s="6">
        <v>2</v>
      </c>
      <c r="B8" s="8" t="s">
        <v>212</v>
      </c>
      <c r="C8" s="121">
        <v>4.33</v>
      </c>
      <c r="D8" s="27">
        <v>0.216</v>
      </c>
      <c r="E8" s="83">
        <v>2878.73</v>
      </c>
      <c r="F8" s="20">
        <v>3709</v>
      </c>
      <c r="G8" s="137">
        <v>4522.3</v>
      </c>
      <c r="H8" s="20">
        <v>5</v>
      </c>
      <c r="I8" s="20">
        <v>80</v>
      </c>
      <c r="J8" s="2"/>
      <c r="K8" s="20">
        <v>4</v>
      </c>
      <c r="L8" s="21"/>
      <c r="M8" s="20">
        <v>1968</v>
      </c>
    </row>
    <row r="9" spans="1:13" s="1" customFormat="1" ht="12.95" customHeight="1">
      <c r="A9" s="6">
        <v>3</v>
      </c>
      <c r="B9" s="8" t="s">
        <v>213</v>
      </c>
      <c r="C9" s="121">
        <v>5.75</v>
      </c>
      <c r="D9" s="27">
        <v>0.189</v>
      </c>
      <c r="E9" s="140">
        <v>9459.18</v>
      </c>
      <c r="F9" s="20">
        <v>9695.8700000000008</v>
      </c>
      <c r="G9" s="137">
        <v>3125.95</v>
      </c>
      <c r="H9" s="20">
        <v>13</v>
      </c>
      <c r="I9" s="20">
        <v>166</v>
      </c>
      <c r="J9" s="139">
        <v>1</v>
      </c>
      <c r="K9" s="20">
        <v>3</v>
      </c>
      <c r="L9" s="21">
        <v>6</v>
      </c>
      <c r="M9" s="20">
        <v>1992</v>
      </c>
    </row>
    <row r="10" spans="1:13" s="1" customFormat="1" ht="12.95" customHeight="1">
      <c r="A10" s="6">
        <v>4</v>
      </c>
      <c r="B10" s="8" t="s">
        <v>214</v>
      </c>
      <c r="C10" s="121">
        <v>5.73</v>
      </c>
      <c r="D10" s="27">
        <v>0.158</v>
      </c>
      <c r="E10" s="83">
        <v>4139.8999999999996</v>
      </c>
      <c r="F10" s="20">
        <v>6679</v>
      </c>
      <c r="G10" s="138">
        <v>752.5</v>
      </c>
      <c r="H10" s="20">
        <v>9</v>
      </c>
      <c r="I10" s="20">
        <v>163</v>
      </c>
      <c r="J10" s="2"/>
      <c r="K10" s="20">
        <v>1</v>
      </c>
      <c r="L10" s="21">
        <v>1</v>
      </c>
      <c r="M10" s="20">
        <v>1983</v>
      </c>
    </row>
    <row r="11" spans="1:13" s="1" customFormat="1" ht="12.95" customHeight="1">
      <c r="A11" s="6">
        <v>5</v>
      </c>
      <c r="B11" s="8" t="s">
        <v>215</v>
      </c>
      <c r="C11" s="122">
        <v>5.34</v>
      </c>
      <c r="D11" s="6">
        <v>0.26700000000000002</v>
      </c>
      <c r="E11" s="107">
        <f>5890.12+50</f>
        <v>5940.12</v>
      </c>
      <c r="F11" s="20">
        <v>7289</v>
      </c>
      <c r="G11" s="138">
        <v>2203.1</v>
      </c>
      <c r="H11" s="20">
        <v>9</v>
      </c>
      <c r="I11" s="20">
        <v>106</v>
      </c>
      <c r="J11" s="105">
        <v>1</v>
      </c>
      <c r="K11" s="20">
        <v>3</v>
      </c>
      <c r="L11" s="20">
        <v>3</v>
      </c>
      <c r="M11" s="20">
        <v>1981</v>
      </c>
    </row>
    <row r="12" spans="1:13" s="1" customFormat="1" ht="12.95" customHeight="1">
      <c r="A12" s="6">
        <v>6</v>
      </c>
      <c r="B12" s="4" t="s">
        <v>216</v>
      </c>
      <c r="C12" s="121">
        <v>4</v>
      </c>
      <c r="D12" s="27">
        <v>0.2</v>
      </c>
      <c r="E12" s="83">
        <v>565.54999999999995</v>
      </c>
      <c r="F12" s="21"/>
      <c r="G12" s="136"/>
      <c r="H12" s="21">
        <v>2</v>
      </c>
      <c r="I12" s="21">
        <v>14</v>
      </c>
      <c r="J12" s="2"/>
      <c r="K12" s="21">
        <v>2</v>
      </c>
      <c r="L12" s="21"/>
      <c r="M12" s="21"/>
    </row>
    <row r="13" spans="1:13" s="1" customFormat="1" ht="12.95" customHeight="1">
      <c r="A13" s="6">
        <v>7</v>
      </c>
      <c r="B13" s="8" t="s">
        <v>217</v>
      </c>
      <c r="C13" s="122">
        <v>4.03</v>
      </c>
      <c r="D13" s="6">
        <v>0.104</v>
      </c>
      <c r="E13" s="107">
        <f>3106.76+314.3</f>
        <v>3421.0600000000004</v>
      </c>
      <c r="F13" s="20">
        <v>3504</v>
      </c>
      <c r="G13" s="138">
        <v>882.3</v>
      </c>
      <c r="H13" s="20">
        <v>5</v>
      </c>
      <c r="I13" s="20">
        <v>70</v>
      </c>
      <c r="J13" s="105">
        <v>1</v>
      </c>
      <c r="K13" s="20">
        <v>4</v>
      </c>
      <c r="L13" s="20"/>
      <c r="M13" s="20"/>
    </row>
    <row r="14" spans="1:13" s="1" customFormat="1" ht="12.95" customHeight="1">
      <c r="A14" s="6">
        <v>8</v>
      </c>
      <c r="B14" s="4" t="s">
        <v>218</v>
      </c>
      <c r="C14" s="121">
        <v>6</v>
      </c>
      <c r="D14" s="27">
        <v>0.23</v>
      </c>
      <c r="E14" s="108">
        <f>2028.17+498.6</f>
        <v>2526.77</v>
      </c>
      <c r="F14" s="21"/>
      <c r="G14" s="138">
        <v>1326.5</v>
      </c>
      <c r="H14" s="21">
        <v>5</v>
      </c>
      <c r="I14" s="21">
        <v>48</v>
      </c>
      <c r="J14" s="105">
        <v>5</v>
      </c>
      <c r="K14" s="21">
        <v>3</v>
      </c>
      <c r="L14" s="21"/>
      <c r="M14" s="21"/>
    </row>
    <row r="15" spans="1:13" s="1" customFormat="1" ht="12.95" customHeight="1">
      <c r="A15" s="6">
        <v>9</v>
      </c>
      <c r="B15" s="8" t="s">
        <v>239</v>
      </c>
      <c r="C15" s="122">
        <v>7</v>
      </c>
      <c r="D15" s="6">
        <v>0.35</v>
      </c>
      <c r="E15" s="21">
        <v>1846</v>
      </c>
      <c r="F15" s="21">
        <v>1970</v>
      </c>
      <c r="G15" s="138">
        <v>3880</v>
      </c>
      <c r="H15" s="20">
        <v>5</v>
      </c>
      <c r="I15" s="20">
        <v>60</v>
      </c>
      <c r="J15" s="2"/>
      <c r="K15" s="20">
        <v>2</v>
      </c>
      <c r="L15" s="20"/>
      <c r="M15" s="20">
        <v>1990</v>
      </c>
    </row>
    <row r="16" spans="1:13" s="1" customFormat="1" ht="12.95" customHeight="1">
      <c r="A16" s="6">
        <v>10</v>
      </c>
      <c r="B16" s="4" t="s">
        <v>240</v>
      </c>
      <c r="C16" s="121">
        <v>5.87</v>
      </c>
      <c r="D16" s="27">
        <v>0.01</v>
      </c>
      <c r="E16" s="141">
        <v>5077.2299999999996</v>
      </c>
      <c r="F16" s="142">
        <v>5977.23</v>
      </c>
      <c r="G16" s="138">
        <v>4621</v>
      </c>
      <c r="H16" s="21">
        <v>6</v>
      </c>
      <c r="I16" s="21">
        <v>60</v>
      </c>
      <c r="J16" s="2"/>
      <c r="K16" s="21">
        <v>4</v>
      </c>
      <c r="L16" s="21"/>
      <c r="M16" s="21">
        <v>2001</v>
      </c>
    </row>
    <row r="17" spans="1:15" s="22" customFormat="1" ht="18.75" customHeight="1">
      <c r="A17" s="160"/>
      <c r="B17" s="161"/>
      <c r="C17" s="123">
        <f>SUM(C7:C16)/8</f>
        <v>6.5062499999999996</v>
      </c>
      <c r="D17" s="75"/>
      <c r="E17" s="120">
        <f>SUM(E7:E16)</f>
        <v>36311.539999999994</v>
      </c>
      <c r="F17" s="85">
        <f t="shared" ref="F17:L17" si="0">SUM(F7:F16)</f>
        <v>38824.100000000006</v>
      </c>
      <c r="G17" s="85">
        <f t="shared" si="0"/>
        <v>21313.65</v>
      </c>
      <c r="H17" s="86">
        <f t="shared" si="0"/>
        <v>61</v>
      </c>
      <c r="I17" s="86">
        <f t="shared" si="0"/>
        <v>775</v>
      </c>
      <c r="J17" s="86">
        <f t="shared" si="0"/>
        <v>8</v>
      </c>
      <c r="K17" s="86">
        <f t="shared" si="0"/>
        <v>28</v>
      </c>
      <c r="L17" s="86">
        <f t="shared" si="0"/>
        <v>10</v>
      </c>
      <c r="M17" s="76"/>
      <c r="O17" s="135"/>
    </row>
    <row r="18" spans="1:15" ht="15" customHeight="1">
      <c r="A18" s="25"/>
      <c r="B18" s="10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1:1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</row>
    <row r="20" spans="1:1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5" ht="18.75">
      <c r="A21" s="14" t="s">
        <v>219</v>
      </c>
      <c r="B21" s="23"/>
      <c r="C21" s="14"/>
      <c r="D21" s="14"/>
      <c r="F21" s="14"/>
      <c r="G21" s="14"/>
      <c r="H21" s="14"/>
      <c r="I21" s="14"/>
      <c r="J21" s="14" t="s">
        <v>234</v>
      </c>
      <c r="K21" s="14"/>
      <c r="L21" s="14"/>
      <c r="M21" s="90"/>
    </row>
    <row r="22" spans="1:15">
      <c r="A22" s="1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</row>
    <row r="23" spans="1:15" s="1" customFormat="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5" s="1" customForma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5" s="1" customForma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5" s="1" customForma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5" s="1" customForma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5" s="1" customFormat="1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5" s="1" customFormat="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</row>
    <row r="30" spans="1:15" s="1" customFormat="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5" s="1" customForma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</row>
    <row r="32" spans="1: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2:12">
      <c r="B33" s="12"/>
    </row>
    <row r="46" spans="2:12"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2:12">
      <c r="C47" s="12"/>
      <c r="D47" s="12"/>
      <c r="E47" s="12"/>
      <c r="F47" s="12"/>
      <c r="G47" s="12"/>
      <c r="H47" s="12"/>
      <c r="I47" s="12"/>
      <c r="J47" s="12"/>
      <c r="K47" s="12"/>
      <c r="L47" s="12"/>
    </row>
  </sheetData>
  <mergeCells count="10">
    <mergeCell ref="A17:B17"/>
    <mergeCell ref="A1:M1"/>
    <mergeCell ref="A2:M2"/>
    <mergeCell ref="A3:M3"/>
    <mergeCell ref="C4:D4"/>
    <mergeCell ref="E4:G4"/>
    <mergeCell ref="H4:L4"/>
    <mergeCell ref="B4:B5"/>
    <mergeCell ref="A4:A5"/>
    <mergeCell ref="M4:M5"/>
  </mergeCells>
  <printOptions horizontalCentered="1"/>
  <pageMargins left="0" right="0" top="0" bottom="0" header="0.31496062992125984" footer="0.31496062992125984"/>
  <pageSetup paperSize="9" scale="1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КК "Коменерго-Суми"</vt:lpstr>
      <vt:lpstr>Коменерго Суми</vt:lpstr>
      <vt:lpstr>Коменерго Суми 1</vt:lpstr>
      <vt:lpstr>КК КОМЕНЕРГО СУМИ</vt:lpstr>
      <vt:lpstr>'КК "Коменерго-Суми"'!Заголовки_для_печати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2025-01-21T13:54:09Z</dcterms:modified>
</cp:coreProperties>
</file>