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S:\Sektor_zb\0 ЛИСТИ СКИРТАЧ на узгодженя\БЮДЖЕТ 2025 оприлюднення\Наказ\"/>
    </mc:Choice>
  </mc:AlternateContent>
  <bookViews>
    <workbookView xWindow="0" yWindow="0" windowWidth="28800" windowHeight="12345" tabRatio="322" activeTab="1"/>
  </bookViews>
  <sheets>
    <sheet name="дод 3" sheetId="1" r:id="rId1"/>
    <sheet name="дод 9" sheetId="3" r:id="rId2"/>
  </sheets>
  <definedNames>
    <definedName name="_xlnm.Print_Titles" localSheetId="0">'дод 3'!$13:$16</definedName>
    <definedName name="_xlnm.Print_Titles" localSheetId="1">'дод 9'!$13:$16</definedName>
    <definedName name="_xlnm.Print_Area" localSheetId="0">'дод 3'!$A$1:$Q$177</definedName>
    <definedName name="_xlnm.Print_Area" localSheetId="1">'дод 9'!$A$1:$P$130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0" i="1" l="1"/>
  <c r="D92" i="1" l="1"/>
  <c r="C163" i="1"/>
  <c r="D169" i="1"/>
  <c r="C169" i="1"/>
  <c r="B169" i="1"/>
  <c r="C166" i="1"/>
  <c r="D166" i="1"/>
  <c r="B166" i="1"/>
  <c r="C128" i="1"/>
  <c r="D128" i="1"/>
  <c r="B128" i="1"/>
  <c r="D126" i="1"/>
  <c r="C126" i="1"/>
  <c r="B126" i="1"/>
  <c r="D110" i="1"/>
  <c r="C110" i="1"/>
  <c r="B110" i="1"/>
  <c r="D101" i="1"/>
  <c r="C101" i="1"/>
  <c r="B101" i="1"/>
  <c r="D97" i="1"/>
  <c r="C96" i="1"/>
  <c r="C97" i="1"/>
  <c r="B97" i="1"/>
  <c r="D96" i="1"/>
  <c r="B96" i="1"/>
  <c r="D60" i="1"/>
  <c r="C60" i="1"/>
  <c r="B60" i="1"/>
  <c r="D59" i="1"/>
  <c r="C59" i="1"/>
  <c r="B59" i="1"/>
  <c r="C58" i="1"/>
  <c r="B58" i="1"/>
  <c r="D57" i="1"/>
  <c r="C57" i="1"/>
  <c r="B57" i="1"/>
  <c r="B56" i="1"/>
  <c r="D55" i="1"/>
  <c r="C54" i="1"/>
  <c r="C55" i="1"/>
  <c r="B55" i="1"/>
  <c r="D53" i="1"/>
  <c r="D54" i="1"/>
  <c r="C53" i="1"/>
  <c r="B53" i="1"/>
  <c r="B54" i="1"/>
  <c r="D52" i="1"/>
  <c r="C52" i="1"/>
  <c r="B52" i="1"/>
  <c r="C51" i="1"/>
  <c r="D51" i="1"/>
  <c r="B51" i="1"/>
  <c r="C50" i="1"/>
  <c r="D50" i="1"/>
  <c r="B50" i="1"/>
  <c r="C49" i="1"/>
  <c r="D49" i="1"/>
  <c r="B49" i="1"/>
  <c r="D48" i="1"/>
  <c r="C48" i="1"/>
  <c r="B48" i="1"/>
  <c r="D26" i="1"/>
  <c r="C26" i="1"/>
  <c r="B25" i="1"/>
  <c r="D24" i="1"/>
  <c r="C24" i="1"/>
  <c r="B24" i="1"/>
  <c r="E166" i="1" l="1"/>
  <c r="F116" i="1"/>
  <c r="G160" i="1" l="1"/>
  <c r="F160" i="1"/>
  <c r="G74" i="1"/>
  <c r="F74" i="1"/>
  <c r="G100" i="1" l="1"/>
  <c r="F100" i="1"/>
  <c r="G95" i="1"/>
  <c r="F95" i="1"/>
  <c r="G140" i="1" l="1"/>
  <c r="F140" i="1"/>
  <c r="L51" i="1"/>
  <c r="J51" i="1"/>
  <c r="F108" i="1" l="1"/>
  <c r="G108" i="1"/>
  <c r="I108" i="1"/>
  <c r="K108" i="1"/>
  <c r="M108" i="1"/>
  <c r="N108" i="1"/>
  <c r="O108" i="1"/>
  <c r="F159" i="1"/>
  <c r="G159" i="1"/>
  <c r="H159" i="1"/>
  <c r="I159" i="1"/>
  <c r="K159" i="1"/>
  <c r="L159" i="1"/>
  <c r="M159" i="1"/>
  <c r="N159" i="1"/>
  <c r="O159" i="1"/>
  <c r="F150" i="1"/>
  <c r="G150" i="1"/>
  <c r="H150" i="1"/>
  <c r="I150" i="1"/>
  <c r="K150" i="1"/>
  <c r="L150" i="1"/>
  <c r="M150" i="1"/>
  <c r="N150" i="1"/>
  <c r="O150" i="1"/>
  <c r="F146" i="1"/>
  <c r="G146" i="1"/>
  <c r="H146" i="1"/>
  <c r="I146" i="1"/>
  <c r="K146" i="1"/>
  <c r="L146" i="1"/>
  <c r="M146" i="1"/>
  <c r="N146" i="1"/>
  <c r="O146" i="1"/>
  <c r="F142" i="1"/>
  <c r="G142" i="1"/>
  <c r="H142" i="1"/>
  <c r="I142" i="1"/>
  <c r="L142" i="1"/>
  <c r="M142" i="1"/>
  <c r="N142" i="1"/>
  <c r="F132" i="1"/>
  <c r="G132" i="1"/>
  <c r="H132" i="1"/>
  <c r="I132" i="1"/>
  <c r="K132" i="1"/>
  <c r="L132" i="1"/>
  <c r="M132" i="1"/>
  <c r="N132" i="1"/>
  <c r="O132" i="1"/>
  <c r="F99" i="1"/>
  <c r="G99" i="1"/>
  <c r="H99" i="1"/>
  <c r="I99" i="1"/>
  <c r="K99" i="1"/>
  <c r="L99" i="1"/>
  <c r="M99" i="1"/>
  <c r="N99" i="1"/>
  <c r="O99" i="1"/>
  <c r="F94" i="1"/>
  <c r="G94" i="1"/>
  <c r="H94" i="1"/>
  <c r="I94" i="1"/>
  <c r="L94" i="1"/>
  <c r="M94" i="1"/>
  <c r="N94" i="1"/>
  <c r="I72" i="1"/>
  <c r="K72" i="1"/>
  <c r="L72" i="1"/>
  <c r="M72" i="1"/>
  <c r="N72" i="1"/>
  <c r="O72" i="1"/>
  <c r="F62" i="1"/>
  <c r="G62" i="1"/>
  <c r="H62" i="1"/>
  <c r="I62" i="1"/>
  <c r="K62" i="1"/>
  <c r="L62" i="1"/>
  <c r="M62" i="1"/>
  <c r="N62" i="1"/>
  <c r="O62" i="1"/>
  <c r="F44" i="1"/>
  <c r="G44" i="1"/>
  <c r="H44" i="1"/>
  <c r="I44" i="1"/>
  <c r="K44" i="1"/>
  <c r="L44" i="1"/>
  <c r="M44" i="1"/>
  <c r="N44" i="1"/>
  <c r="O44" i="1"/>
  <c r="G18" i="1"/>
  <c r="H18" i="1"/>
  <c r="I18" i="1"/>
  <c r="K18" i="1"/>
  <c r="L18" i="1"/>
  <c r="M18" i="1"/>
  <c r="N18" i="1"/>
  <c r="O18" i="1"/>
  <c r="E123" i="3"/>
  <c r="F123" i="3"/>
  <c r="G123" i="3"/>
  <c r="H123" i="3"/>
  <c r="J123" i="3"/>
  <c r="K123" i="3"/>
  <c r="L123" i="3"/>
  <c r="M123" i="3"/>
  <c r="N123" i="3"/>
  <c r="N113" i="3"/>
  <c r="M113" i="3"/>
  <c r="L113" i="3"/>
  <c r="K113" i="3"/>
  <c r="J113" i="3"/>
  <c r="H113" i="3"/>
  <c r="G113" i="3"/>
  <c r="F113" i="3"/>
  <c r="E113" i="3"/>
  <c r="N104" i="3"/>
  <c r="M104" i="3"/>
  <c r="L104" i="3"/>
  <c r="K104" i="3"/>
  <c r="J104" i="3"/>
  <c r="H104" i="3"/>
  <c r="G104" i="3"/>
  <c r="F104" i="3"/>
  <c r="E104" i="3"/>
  <c r="E100" i="3"/>
  <c r="F100" i="3"/>
  <c r="G100" i="3"/>
  <c r="H100" i="3"/>
  <c r="J100" i="3"/>
  <c r="K100" i="3"/>
  <c r="L100" i="3"/>
  <c r="M100" i="3"/>
  <c r="N100" i="3"/>
  <c r="E99" i="3"/>
  <c r="F99" i="3"/>
  <c r="G99" i="3"/>
  <c r="H99" i="3"/>
  <c r="K99" i="3"/>
  <c r="L99" i="3"/>
  <c r="M99" i="3"/>
  <c r="E93" i="3"/>
  <c r="F93" i="3"/>
  <c r="G93" i="3"/>
  <c r="H93" i="3"/>
  <c r="J93" i="3"/>
  <c r="K93" i="3"/>
  <c r="L93" i="3"/>
  <c r="M93" i="3"/>
  <c r="N93" i="3"/>
  <c r="E92" i="3"/>
  <c r="F92" i="3"/>
  <c r="G92" i="3"/>
  <c r="H92" i="3"/>
  <c r="J92" i="3"/>
  <c r="K92" i="3"/>
  <c r="L92" i="3"/>
  <c r="M92" i="3"/>
  <c r="N92" i="3"/>
  <c r="E90" i="3"/>
  <c r="F90" i="3"/>
  <c r="G90" i="3"/>
  <c r="H90" i="3"/>
  <c r="J90" i="3"/>
  <c r="K90" i="3"/>
  <c r="L90" i="3"/>
  <c r="M90" i="3"/>
  <c r="N90" i="3"/>
  <c r="E89" i="3"/>
  <c r="F89" i="3"/>
  <c r="G89" i="3"/>
  <c r="H89" i="3"/>
  <c r="J89" i="3"/>
  <c r="K89" i="3"/>
  <c r="L89" i="3"/>
  <c r="M89" i="3"/>
  <c r="N89" i="3"/>
  <c r="E87" i="3"/>
  <c r="F87" i="3"/>
  <c r="G87" i="3"/>
  <c r="H87" i="3"/>
  <c r="J87" i="3"/>
  <c r="K87" i="3"/>
  <c r="L87" i="3"/>
  <c r="M87" i="3"/>
  <c r="N87" i="3"/>
  <c r="E82" i="3"/>
  <c r="F82" i="3"/>
  <c r="G82" i="3"/>
  <c r="H82" i="3"/>
  <c r="J82" i="3"/>
  <c r="K82" i="3"/>
  <c r="L82" i="3"/>
  <c r="M82" i="3"/>
  <c r="N82" i="3"/>
  <c r="E81" i="3"/>
  <c r="F81" i="3"/>
  <c r="G81" i="3"/>
  <c r="H81" i="3"/>
  <c r="J81" i="3"/>
  <c r="K81" i="3"/>
  <c r="L81" i="3"/>
  <c r="M81" i="3"/>
  <c r="N81" i="3"/>
  <c r="E79" i="3"/>
  <c r="F79" i="3"/>
  <c r="H79" i="3"/>
  <c r="J79" i="3"/>
  <c r="K79" i="3"/>
  <c r="L79" i="3"/>
  <c r="M79" i="3"/>
  <c r="N79" i="3"/>
  <c r="E58" i="3"/>
  <c r="F58" i="3"/>
  <c r="G58" i="3"/>
  <c r="H58" i="3"/>
  <c r="J58" i="3"/>
  <c r="K58" i="3"/>
  <c r="L58" i="3"/>
  <c r="M58" i="3"/>
  <c r="N58" i="3"/>
  <c r="E19" i="3"/>
  <c r="F19" i="3"/>
  <c r="G19" i="3"/>
  <c r="H19" i="3"/>
  <c r="J19" i="3"/>
  <c r="K19" i="3"/>
  <c r="L19" i="3"/>
  <c r="M19" i="3"/>
  <c r="N19" i="3"/>
  <c r="E21" i="3"/>
  <c r="F21" i="3"/>
  <c r="G21" i="3"/>
  <c r="H21" i="3"/>
  <c r="J21" i="3"/>
  <c r="K21" i="3"/>
  <c r="L21" i="3"/>
  <c r="M21" i="3"/>
  <c r="N21" i="3"/>
  <c r="F88" i="3" l="1"/>
  <c r="N88" i="3"/>
  <c r="J88" i="3"/>
  <c r="L88" i="3"/>
  <c r="H88" i="3"/>
  <c r="K88" i="3"/>
  <c r="G88" i="3"/>
  <c r="M88" i="3"/>
  <c r="E88" i="3"/>
  <c r="K71" i="1"/>
  <c r="H17" i="1"/>
  <c r="I17" i="1"/>
  <c r="L17" i="1"/>
  <c r="M17" i="1"/>
  <c r="G17" i="1"/>
  <c r="K17" i="1"/>
  <c r="N17" i="1"/>
  <c r="O17" i="1"/>
  <c r="L129" i="1" l="1"/>
  <c r="L108" i="1" s="1"/>
  <c r="F73" i="1" l="1"/>
  <c r="F171" i="1" s="1"/>
  <c r="G73" i="1"/>
  <c r="G171" i="1" s="1"/>
  <c r="H73" i="1"/>
  <c r="H171" i="1" s="1"/>
  <c r="I73" i="1"/>
  <c r="I171" i="1" s="1"/>
  <c r="K73" i="1"/>
  <c r="K171" i="1" s="1"/>
  <c r="L73" i="1"/>
  <c r="L171" i="1" s="1"/>
  <c r="M73" i="1"/>
  <c r="M171" i="1" s="1"/>
  <c r="N73" i="1"/>
  <c r="N171" i="1" s="1"/>
  <c r="O73" i="1"/>
  <c r="O171" i="1" s="1"/>
  <c r="J80" i="1" l="1"/>
  <c r="E106" i="3" l="1"/>
  <c r="F106" i="3"/>
  <c r="G106" i="3"/>
  <c r="H106" i="3"/>
  <c r="J106" i="3"/>
  <c r="K106" i="3"/>
  <c r="L106" i="3"/>
  <c r="M106" i="3"/>
  <c r="N106" i="3"/>
  <c r="C156" i="1"/>
  <c r="D156" i="1"/>
  <c r="B156" i="1"/>
  <c r="J156" i="1"/>
  <c r="E156" i="1"/>
  <c r="E54" i="3"/>
  <c r="F54" i="3"/>
  <c r="G54" i="3"/>
  <c r="H54" i="3"/>
  <c r="J54" i="3"/>
  <c r="K54" i="3"/>
  <c r="L54" i="3"/>
  <c r="M54" i="3"/>
  <c r="N54" i="3"/>
  <c r="J84" i="1"/>
  <c r="I54" i="3" s="1"/>
  <c r="E84" i="1"/>
  <c r="D54" i="3" s="1"/>
  <c r="H59" i="3"/>
  <c r="J59" i="3"/>
  <c r="K59" i="3"/>
  <c r="L59" i="3"/>
  <c r="M59" i="3"/>
  <c r="N59" i="3"/>
  <c r="E49" i="3"/>
  <c r="F49" i="3"/>
  <c r="G49" i="3"/>
  <c r="H49" i="3"/>
  <c r="J49" i="3"/>
  <c r="K49" i="3"/>
  <c r="L49" i="3"/>
  <c r="M49" i="3"/>
  <c r="N49" i="3"/>
  <c r="H88" i="1"/>
  <c r="H72" i="1" s="1"/>
  <c r="G88" i="1"/>
  <c r="G72" i="1" s="1"/>
  <c r="F88" i="1"/>
  <c r="F72" i="1" s="1"/>
  <c r="C81" i="1"/>
  <c r="D81" i="1"/>
  <c r="B81" i="1"/>
  <c r="J81" i="1"/>
  <c r="I49" i="3" s="1"/>
  <c r="E81" i="1"/>
  <c r="D49" i="3" s="1"/>
  <c r="P156" i="1" l="1"/>
  <c r="F59" i="3"/>
  <c r="E59" i="3"/>
  <c r="G59" i="3"/>
  <c r="P84" i="1"/>
  <c r="O54" i="3" s="1"/>
  <c r="P81" i="1"/>
  <c r="O49" i="3" s="1"/>
  <c r="F30" i="1"/>
  <c r="F29" i="1"/>
  <c r="F18" i="1" s="1"/>
  <c r="F17" i="1" s="1"/>
  <c r="E118" i="1"/>
  <c r="D82" i="3" s="1"/>
  <c r="C118" i="1"/>
  <c r="D118" i="1"/>
  <c r="B118" i="1"/>
  <c r="J118" i="1"/>
  <c r="I82" i="3" s="1"/>
  <c r="P118" i="1" l="1"/>
  <c r="O82" i="3" s="1"/>
  <c r="J27" i="1"/>
  <c r="H116" i="1" l="1"/>
  <c r="H108" i="1" l="1"/>
  <c r="G79" i="3"/>
  <c r="E61" i="3"/>
  <c r="E40" i="3" s="1"/>
  <c r="E126" i="3" s="1"/>
  <c r="F61" i="3"/>
  <c r="F40" i="3" s="1"/>
  <c r="F126" i="3" s="1"/>
  <c r="G61" i="3"/>
  <c r="G40" i="3" s="1"/>
  <c r="G126" i="3" s="1"/>
  <c r="H61" i="3"/>
  <c r="H40" i="3" s="1"/>
  <c r="H126" i="3" s="1"/>
  <c r="J61" i="3"/>
  <c r="J40" i="3" s="1"/>
  <c r="J126" i="3" s="1"/>
  <c r="K61" i="3"/>
  <c r="K40" i="3" s="1"/>
  <c r="K126" i="3" s="1"/>
  <c r="L61" i="3"/>
  <c r="L40" i="3" s="1"/>
  <c r="L126" i="3" s="1"/>
  <c r="M61" i="3"/>
  <c r="M40" i="3" s="1"/>
  <c r="M126" i="3" s="1"/>
  <c r="N61" i="3"/>
  <c r="N40" i="3" s="1"/>
  <c r="N126" i="3" s="1"/>
  <c r="F172" i="1"/>
  <c r="G172" i="1"/>
  <c r="H172" i="1"/>
  <c r="I172" i="1"/>
  <c r="K172" i="1"/>
  <c r="L172" i="1"/>
  <c r="M172" i="1"/>
  <c r="N172" i="1"/>
  <c r="O172" i="1"/>
  <c r="J90" i="1"/>
  <c r="J73" i="1" s="1"/>
  <c r="J171" i="1" s="1"/>
  <c r="E90" i="1"/>
  <c r="E73" i="1" s="1"/>
  <c r="E171" i="1" s="1"/>
  <c r="J172" i="1" l="1"/>
  <c r="E172" i="1"/>
  <c r="K127" i="3"/>
  <c r="F127" i="3"/>
  <c r="N127" i="3"/>
  <c r="J127" i="3"/>
  <c r="E127" i="3"/>
  <c r="M127" i="3"/>
  <c r="H127" i="3"/>
  <c r="L127" i="3"/>
  <c r="G127" i="3"/>
  <c r="D61" i="3"/>
  <c r="D40" i="3" s="1"/>
  <c r="D126" i="3" s="1"/>
  <c r="I61" i="3"/>
  <c r="I40" i="3" s="1"/>
  <c r="I126" i="3" s="1"/>
  <c r="P90" i="1"/>
  <c r="P73" i="1" s="1"/>
  <c r="P171" i="1" s="1"/>
  <c r="D127" i="3" l="1"/>
  <c r="I127" i="3"/>
  <c r="O61" i="3"/>
  <c r="O40" i="3" s="1"/>
  <c r="O126" i="3" s="1"/>
  <c r="P172" i="1"/>
  <c r="O127" i="3" l="1"/>
  <c r="C123" i="1"/>
  <c r="D123" i="1"/>
  <c r="B123" i="1"/>
  <c r="E94" i="3"/>
  <c r="F94" i="3"/>
  <c r="G94" i="3"/>
  <c r="H94" i="3"/>
  <c r="J94" i="3"/>
  <c r="K94" i="3"/>
  <c r="L94" i="3"/>
  <c r="M94" i="3"/>
  <c r="N94" i="3"/>
  <c r="E122" i="1"/>
  <c r="D93" i="3" s="1"/>
  <c r="C122" i="1"/>
  <c r="D122" i="1"/>
  <c r="B122" i="1"/>
  <c r="J123" i="1"/>
  <c r="I94" i="3" s="1"/>
  <c r="E123" i="1"/>
  <c r="J122" i="1"/>
  <c r="I93" i="3" s="1"/>
  <c r="J121" i="1"/>
  <c r="I92" i="3" s="1"/>
  <c r="E121" i="1"/>
  <c r="D92" i="3" s="1"/>
  <c r="C121" i="1"/>
  <c r="D121" i="1"/>
  <c r="B121" i="1"/>
  <c r="J119" i="1"/>
  <c r="I83" i="3" s="1"/>
  <c r="E119" i="1"/>
  <c r="E83" i="3"/>
  <c r="F83" i="3"/>
  <c r="G83" i="3"/>
  <c r="H83" i="3"/>
  <c r="J83" i="3"/>
  <c r="K83" i="3"/>
  <c r="L83" i="3"/>
  <c r="M83" i="3"/>
  <c r="N83" i="3"/>
  <c r="C119" i="1"/>
  <c r="D119" i="1"/>
  <c r="B119" i="1"/>
  <c r="E76" i="3"/>
  <c r="F76" i="3"/>
  <c r="G76" i="3"/>
  <c r="H76" i="3"/>
  <c r="J76" i="3"/>
  <c r="K76" i="3"/>
  <c r="L76" i="3"/>
  <c r="M76" i="3"/>
  <c r="N76" i="3"/>
  <c r="J113" i="1"/>
  <c r="I76" i="3" s="1"/>
  <c r="E113" i="1"/>
  <c r="C113" i="1"/>
  <c r="D113" i="1"/>
  <c r="B113" i="1"/>
  <c r="E83" i="1"/>
  <c r="E82" i="1"/>
  <c r="P82" i="1" s="1"/>
  <c r="O52" i="3" s="1"/>
  <c r="C82" i="1"/>
  <c r="D82" i="1"/>
  <c r="B82" i="1"/>
  <c r="E52" i="3"/>
  <c r="F52" i="3"/>
  <c r="G52" i="3"/>
  <c r="H52" i="3"/>
  <c r="I52" i="3"/>
  <c r="J52" i="3"/>
  <c r="K52" i="3"/>
  <c r="L52" i="3"/>
  <c r="M52" i="3"/>
  <c r="N52" i="3"/>
  <c r="P123" i="1" l="1"/>
  <c r="O94" i="3" s="1"/>
  <c r="P121" i="1"/>
  <c r="O92" i="3" s="1"/>
  <c r="P122" i="1"/>
  <c r="O93" i="3" s="1"/>
  <c r="P113" i="1"/>
  <c r="O76" i="3" s="1"/>
  <c r="D76" i="3"/>
  <c r="P119" i="1"/>
  <c r="O83" i="3" s="1"/>
  <c r="D94" i="3"/>
  <c r="N91" i="3"/>
  <c r="J91" i="3"/>
  <c r="H91" i="3"/>
  <c r="M91" i="3"/>
  <c r="F91" i="3"/>
  <c r="L91" i="3"/>
  <c r="G91" i="3"/>
  <c r="K91" i="3"/>
  <c r="E91" i="3"/>
  <c r="D83" i="3"/>
  <c r="D52" i="3"/>
  <c r="D77" i="1" l="1"/>
  <c r="D80" i="1"/>
  <c r="D89" i="1"/>
  <c r="D140" i="1"/>
  <c r="D134" i="1"/>
  <c r="D109" i="1"/>
  <c r="D100" i="1"/>
  <c r="D95" i="1"/>
  <c r="D74" i="1"/>
  <c r="D63" i="1"/>
  <c r="D45" i="1"/>
  <c r="D19" i="1"/>
  <c r="H18" i="3" l="1"/>
  <c r="K18" i="3"/>
  <c r="L18" i="3"/>
  <c r="M18" i="3"/>
  <c r="F22" i="3"/>
  <c r="H22" i="3"/>
  <c r="L22" i="3"/>
  <c r="M22" i="3"/>
  <c r="F23" i="3"/>
  <c r="H23" i="3"/>
  <c r="J23" i="3"/>
  <c r="K23" i="3"/>
  <c r="L23" i="3"/>
  <c r="M23" i="3"/>
  <c r="N23" i="3"/>
  <c r="F33" i="3"/>
  <c r="G33" i="3"/>
  <c r="H33" i="3"/>
  <c r="K33" i="3"/>
  <c r="L33" i="3"/>
  <c r="M33" i="3"/>
  <c r="F60" i="3"/>
  <c r="G60" i="3"/>
  <c r="H60" i="3"/>
  <c r="J60" i="3"/>
  <c r="K60" i="3"/>
  <c r="L60" i="3"/>
  <c r="M60" i="3"/>
  <c r="N60" i="3"/>
  <c r="F66" i="3"/>
  <c r="G66" i="3"/>
  <c r="H66" i="3"/>
  <c r="J66" i="3"/>
  <c r="K66" i="3"/>
  <c r="L66" i="3"/>
  <c r="M66" i="3"/>
  <c r="N66" i="3"/>
  <c r="G64" i="3"/>
  <c r="H64" i="3"/>
  <c r="K64" i="3"/>
  <c r="L64" i="3"/>
  <c r="M64" i="3"/>
  <c r="F96" i="3"/>
  <c r="G96" i="3"/>
  <c r="H96" i="3"/>
  <c r="K96" i="3"/>
  <c r="L96" i="3"/>
  <c r="M96" i="3"/>
  <c r="E102" i="3"/>
  <c r="F102" i="3"/>
  <c r="G102" i="3"/>
  <c r="H102" i="3"/>
  <c r="J102" i="3"/>
  <c r="K102" i="3"/>
  <c r="L102" i="3"/>
  <c r="M102" i="3"/>
  <c r="N102" i="3"/>
  <c r="E103" i="3"/>
  <c r="F103" i="3"/>
  <c r="G103" i="3"/>
  <c r="H103" i="3"/>
  <c r="J103" i="3"/>
  <c r="K103" i="3"/>
  <c r="L103" i="3"/>
  <c r="M103" i="3"/>
  <c r="N103" i="3"/>
  <c r="E101" i="3"/>
  <c r="F101" i="3"/>
  <c r="G101" i="3"/>
  <c r="H101" i="3"/>
  <c r="J101" i="3"/>
  <c r="K101" i="3"/>
  <c r="L101" i="3"/>
  <c r="M101" i="3"/>
  <c r="N101" i="3"/>
  <c r="F107" i="3"/>
  <c r="G107" i="3"/>
  <c r="H107" i="3"/>
  <c r="J107" i="3"/>
  <c r="K107" i="3"/>
  <c r="L107" i="3"/>
  <c r="M107" i="3"/>
  <c r="N107" i="3"/>
  <c r="F124" i="3"/>
  <c r="G124" i="3"/>
  <c r="H124" i="3"/>
  <c r="K124" i="3"/>
  <c r="L124" i="3"/>
  <c r="M124" i="3"/>
  <c r="C135" i="1" l="1"/>
  <c r="D135" i="1"/>
  <c r="B135" i="1"/>
  <c r="E80" i="3"/>
  <c r="F80" i="3"/>
  <c r="G80" i="3"/>
  <c r="H80" i="3"/>
  <c r="J80" i="3"/>
  <c r="K80" i="3"/>
  <c r="L80" i="3"/>
  <c r="M80" i="3"/>
  <c r="N80" i="3"/>
  <c r="D143" i="1"/>
  <c r="D147" i="1"/>
  <c r="D151" i="1"/>
  <c r="D160" i="1"/>
  <c r="C42" i="1" l="1"/>
  <c r="D42" i="1"/>
  <c r="B42" i="1"/>
  <c r="F122" i="3" l="1"/>
  <c r="F121" i="3" s="1"/>
  <c r="G122" i="3"/>
  <c r="G121" i="3" s="1"/>
  <c r="H122" i="3"/>
  <c r="H121" i="3" s="1"/>
  <c r="K122" i="3"/>
  <c r="K121" i="3" s="1"/>
  <c r="L122" i="3"/>
  <c r="L121" i="3" s="1"/>
  <c r="M122" i="3"/>
  <c r="M121" i="3" s="1"/>
  <c r="J166" i="1"/>
  <c r="E122" i="3" l="1"/>
  <c r="E33" i="3" l="1"/>
  <c r="N22" i="3" l="1"/>
  <c r="J22" i="3"/>
  <c r="E22" i="3"/>
  <c r="E124" i="3" l="1"/>
  <c r="E121" i="3" s="1"/>
  <c r="N124" i="3" l="1"/>
  <c r="J124" i="3"/>
  <c r="G23" i="3" l="1"/>
  <c r="E23" i="3"/>
  <c r="G22" i="3"/>
  <c r="J96" i="3"/>
  <c r="E96" i="3"/>
  <c r="N96" i="3" l="1"/>
  <c r="E60" i="3" l="1"/>
  <c r="N122" i="3" l="1"/>
  <c r="N121" i="3" s="1"/>
  <c r="J122" i="3"/>
  <c r="J121" i="3" s="1"/>
  <c r="J33" i="3" l="1"/>
  <c r="N33" i="3"/>
  <c r="F18" i="3" l="1"/>
  <c r="E18" i="3"/>
  <c r="G18" i="3" l="1"/>
  <c r="K22" i="3" l="1"/>
  <c r="J64" i="3" l="1"/>
  <c r="N64" i="3"/>
  <c r="D38" i="1" l="1"/>
  <c r="E80" i="1" l="1"/>
  <c r="J101" i="1" l="1"/>
  <c r="J169" i="1" l="1"/>
  <c r="E64" i="3" l="1"/>
  <c r="E143" i="1" l="1"/>
  <c r="E19" i="1"/>
  <c r="J102" i="1" l="1"/>
  <c r="E66" i="3" l="1"/>
  <c r="E107" i="3"/>
  <c r="F64" i="3" l="1"/>
  <c r="J33" i="1" l="1"/>
  <c r="I96" i="3" s="1"/>
  <c r="I98" i="1" l="1"/>
  <c r="E78" i="3" l="1"/>
  <c r="F78" i="3"/>
  <c r="G78" i="3"/>
  <c r="H78" i="3"/>
  <c r="J78" i="3"/>
  <c r="K78" i="3"/>
  <c r="L78" i="3"/>
  <c r="M78" i="3"/>
  <c r="N78" i="3"/>
  <c r="I107" i="1"/>
  <c r="G107" i="1"/>
  <c r="H107" i="1"/>
  <c r="F107" i="1" l="1"/>
  <c r="E115" i="1" l="1"/>
  <c r="E162" i="1" l="1"/>
  <c r="E169" i="1"/>
  <c r="P169" i="1" l="1"/>
  <c r="E168" i="1"/>
  <c r="E167" i="1" s="1"/>
  <c r="F168" i="1"/>
  <c r="F167" i="1" s="1"/>
  <c r="G168" i="1"/>
  <c r="G167" i="1" s="1"/>
  <c r="H168" i="1"/>
  <c r="H167" i="1" s="1"/>
  <c r="I168" i="1"/>
  <c r="I167" i="1" s="1"/>
  <c r="J168" i="1"/>
  <c r="J167" i="1" s="1"/>
  <c r="K168" i="1"/>
  <c r="K167" i="1" s="1"/>
  <c r="L168" i="1"/>
  <c r="L167" i="1" s="1"/>
  <c r="M168" i="1"/>
  <c r="M167" i="1" s="1"/>
  <c r="N168" i="1"/>
  <c r="N167" i="1" s="1"/>
  <c r="O168" i="1"/>
  <c r="O167" i="1" s="1"/>
  <c r="P167" i="1" l="1"/>
  <c r="P168" i="1"/>
  <c r="E46" i="1" l="1"/>
  <c r="D21" i="3" s="1"/>
  <c r="E47" i="1"/>
  <c r="D22" i="3" s="1"/>
  <c r="E48" i="1"/>
  <c r="D23" i="3" s="1"/>
  <c r="E49" i="1"/>
  <c r="E50" i="1"/>
  <c r="E51" i="1"/>
  <c r="E52" i="1"/>
  <c r="E53" i="1"/>
  <c r="E54" i="1"/>
  <c r="E55" i="1"/>
  <c r="E56" i="1"/>
  <c r="E57" i="1"/>
  <c r="E58" i="1"/>
  <c r="E59" i="1"/>
  <c r="E60" i="1"/>
  <c r="E45" i="1"/>
  <c r="E44" i="1" s="1"/>
  <c r="E100" i="1" l="1"/>
  <c r="E101" i="1"/>
  <c r="E102" i="1"/>
  <c r="E103" i="1"/>
  <c r="D64" i="3" s="1"/>
  <c r="E104" i="1"/>
  <c r="E105" i="1"/>
  <c r="D66" i="3" s="1"/>
  <c r="J58" i="1" l="1"/>
  <c r="E135" i="1" l="1"/>
  <c r="D80" i="3" s="1"/>
  <c r="J56" i="1" l="1"/>
  <c r="E114" i="3" l="1"/>
  <c r="F114" i="3"/>
  <c r="H114" i="3"/>
  <c r="J114" i="3"/>
  <c r="K114" i="3"/>
  <c r="L114" i="3"/>
  <c r="M114" i="3"/>
  <c r="N114" i="3"/>
  <c r="J59" i="1"/>
  <c r="P59" i="1" l="1"/>
  <c r="J125" i="1"/>
  <c r="I104" i="3" s="1"/>
  <c r="J120" i="1"/>
  <c r="I89" i="3" s="1"/>
  <c r="F116" i="3" l="1"/>
  <c r="G116" i="3"/>
  <c r="H116" i="3"/>
  <c r="J116" i="3"/>
  <c r="K116" i="3"/>
  <c r="L116" i="3"/>
  <c r="M116" i="3"/>
  <c r="N116" i="3"/>
  <c r="E125" i="1"/>
  <c r="D104" i="3" s="1"/>
  <c r="P125" i="1" l="1"/>
  <c r="O104" i="3" s="1"/>
  <c r="E42" i="1"/>
  <c r="D124" i="3" s="1"/>
  <c r="E128" i="1"/>
  <c r="J127" i="1" l="1"/>
  <c r="J128" i="1"/>
  <c r="E129" i="1"/>
  <c r="G114" i="3"/>
  <c r="P128" i="1" l="1"/>
  <c r="C144" i="1"/>
  <c r="D144" i="1"/>
  <c r="B144" i="1"/>
  <c r="C143" i="1"/>
  <c r="B143" i="1"/>
  <c r="O144" i="1"/>
  <c r="N99" i="3" s="1"/>
  <c r="K144" i="1"/>
  <c r="J99" i="3" s="1"/>
  <c r="E144" i="1"/>
  <c r="O143" i="1"/>
  <c r="O142" i="1" s="1"/>
  <c r="K143" i="1"/>
  <c r="N141" i="1"/>
  <c r="M141" i="1"/>
  <c r="L141" i="1"/>
  <c r="I141" i="1"/>
  <c r="H141" i="1"/>
  <c r="G141" i="1"/>
  <c r="F141" i="1"/>
  <c r="K142" i="1" l="1"/>
  <c r="K141" i="1" s="1"/>
  <c r="D99" i="3"/>
  <c r="E142" i="1"/>
  <c r="E141" i="1" s="1"/>
  <c r="J143" i="1"/>
  <c r="J144" i="1"/>
  <c r="I99" i="3" s="1"/>
  <c r="O141" i="1"/>
  <c r="J142" i="1" l="1"/>
  <c r="P143" i="1"/>
  <c r="P144" i="1"/>
  <c r="O99" i="3" s="1"/>
  <c r="J141" i="1"/>
  <c r="E64" i="1"/>
  <c r="D33" i="3" s="1"/>
  <c r="P142" i="1" l="1"/>
  <c r="P141" i="1"/>
  <c r="E116" i="3" l="1"/>
  <c r="D64" i="1" l="1"/>
  <c r="D47" i="1"/>
  <c r="J129" i="1" l="1"/>
  <c r="E160" i="1" l="1"/>
  <c r="C154" i="1" l="1"/>
  <c r="D154" i="1"/>
  <c r="C155" i="1"/>
  <c r="D155" i="1"/>
  <c r="C157" i="1"/>
  <c r="D157" i="1"/>
  <c r="B157" i="1"/>
  <c r="B155" i="1"/>
  <c r="B154" i="1"/>
  <c r="C153" i="1"/>
  <c r="D153" i="1"/>
  <c r="B153" i="1"/>
  <c r="C152" i="1"/>
  <c r="D152" i="1"/>
  <c r="B152" i="1"/>
  <c r="F149" i="1"/>
  <c r="G149" i="1"/>
  <c r="H149" i="1"/>
  <c r="I149" i="1"/>
  <c r="L149" i="1"/>
  <c r="M149" i="1"/>
  <c r="N149" i="1"/>
  <c r="E157" i="1"/>
  <c r="J155" i="1"/>
  <c r="I103" i="3" s="1"/>
  <c r="E155" i="1"/>
  <c r="D103" i="3" s="1"/>
  <c r="J154" i="1"/>
  <c r="I102" i="3" s="1"/>
  <c r="E154" i="1"/>
  <c r="D102" i="3" s="1"/>
  <c r="E153" i="1"/>
  <c r="D90" i="3" s="1"/>
  <c r="J152" i="1"/>
  <c r="I87" i="3" s="1"/>
  <c r="E152" i="1"/>
  <c r="D87" i="3" s="1"/>
  <c r="C148" i="1"/>
  <c r="B148" i="1"/>
  <c r="C151" i="1"/>
  <c r="B151" i="1"/>
  <c r="C147" i="1"/>
  <c r="B147" i="1"/>
  <c r="D148" i="1"/>
  <c r="E151" i="1"/>
  <c r="J148" i="1"/>
  <c r="E148" i="1"/>
  <c r="J147" i="1"/>
  <c r="E147" i="1"/>
  <c r="O145" i="1"/>
  <c r="N145" i="1"/>
  <c r="M145" i="1"/>
  <c r="L145" i="1"/>
  <c r="K145" i="1"/>
  <c r="I145" i="1"/>
  <c r="H145" i="1"/>
  <c r="G145" i="1"/>
  <c r="F145" i="1"/>
  <c r="E150" i="1" l="1"/>
  <c r="E146" i="1"/>
  <c r="J146" i="1"/>
  <c r="J145" i="1" s="1"/>
  <c r="E149" i="1"/>
  <c r="E145" i="1"/>
  <c r="O149" i="1"/>
  <c r="K149" i="1"/>
  <c r="J151" i="1"/>
  <c r="J153" i="1"/>
  <c r="I90" i="3" s="1"/>
  <c r="I88" i="3" s="1"/>
  <c r="J157" i="1"/>
  <c r="P152" i="1"/>
  <c r="O87" i="3" s="1"/>
  <c r="P154" i="1"/>
  <c r="O102" i="3" s="1"/>
  <c r="P155" i="1"/>
  <c r="O103" i="3" s="1"/>
  <c r="P148" i="1"/>
  <c r="P147" i="1"/>
  <c r="P146" i="1" s="1"/>
  <c r="J150" i="1" l="1"/>
  <c r="J149" i="1" s="1"/>
  <c r="P145" i="1"/>
  <c r="P157" i="1"/>
  <c r="P151" i="1"/>
  <c r="P153" i="1"/>
  <c r="O90" i="3" s="1"/>
  <c r="P150" i="1" l="1"/>
  <c r="P149" i="1"/>
  <c r="J114" i="1" l="1"/>
  <c r="K107" i="1" l="1"/>
  <c r="L107" i="1"/>
  <c r="M107" i="1"/>
  <c r="O107" i="1"/>
  <c r="J117" i="1"/>
  <c r="I81" i="3" s="1"/>
  <c r="H71" i="1" l="1"/>
  <c r="I71" i="1"/>
  <c r="L71" i="1"/>
  <c r="M71" i="1"/>
  <c r="N71" i="1"/>
  <c r="C40" i="1" l="1"/>
  <c r="D40" i="1"/>
  <c r="B40" i="1"/>
  <c r="J40" i="1"/>
  <c r="E40" i="1"/>
  <c r="I114" i="3" l="1"/>
  <c r="D114" i="3"/>
  <c r="P40" i="1"/>
  <c r="O114" i="3" s="1"/>
  <c r="I131" i="1" l="1"/>
  <c r="G71" i="1" l="1"/>
  <c r="F71" i="1" l="1"/>
  <c r="E27" i="3" l="1"/>
  <c r="F27" i="3"/>
  <c r="G27" i="3"/>
  <c r="H27" i="3"/>
  <c r="J27" i="3"/>
  <c r="K27" i="3"/>
  <c r="L27" i="3"/>
  <c r="M27" i="3"/>
  <c r="N27" i="3"/>
  <c r="D27" i="3"/>
  <c r="I27" i="3" l="1"/>
  <c r="P51" i="1"/>
  <c r="O27" i="3" l="1"/>
  <c r="D86" i="1" l="1"/>
  <c r="D136" i="1"/>
  <c r="D66" i="1"/>
  <c r="D65" i="1"/>
  <c r="D46" i="1"/>
  <c r="D33" i="1"/>
  <c r="D31" i="1"/>
  <c r="D30" i="1"/>
  <c r="D29" i="1"/>
  <c r="D28" i="1"/>
  <c r="D27" i="1"/>
  <c r="E24" i="1" l="1"/>
  <c r="E117" i="3" l="1"/>
  <c r="E115" i="3" s="1"/>
  <c r="F117" i="3"/>
  <c r="F115" i="3" s="1"/>
  <c r="G117" i="3"/>
  <c r="G115" i="3" s="1"/>
  <c r="H117" i="3"/>
  <c r="H115" i="3" s="1"/>
  <c r="J117" i="3"/>
  <c r="J115" i="3" s="1"/>
  <c r="K117" i="3"/>
  <c r="K115" i="3" s="1"/>
  <c r="L117" i="3"/>
  <c r="L115" i="3" s="1"/>
  <c r="M117" i="3"/>
  <c r="M115" i="3" s="1"/>
  <c r="N117" i="3"/>
  <c r="N115" i="3" s="1"/>
  <c r="E51" i="3" l="1"/>
  <c r="F51" i="3"/>
  <c r="G51" i="3"/>
  <c r="H51" i="3"/>
  <c r="J51" i="3"/>
  <c r="K51" i="3"/>
  <c r="L51" i="3"/>
  <c r="M51" i="3"/>
  <c r="N51" i="3"/>
  <c r="D51" i="3"/>
  <c r="J24" i="1"/>
  <c r="I51" i="3" l="1"/>
  <c r="P24" i="1"/>
  <c r="O51" i="3" l="1"/>
  <c r="O71" i="1" l="1"/>
  <c r="N24" i="3"/>
  <c r="M24" i="3"/>
  <c r="L24" i="3"/>
  <c r="K24" i="3"/>
  <c r="J24" i="3"/>
  <c r="H24" i="3"/>
  <c r="G24" i="3"/>
  <c r="F24" i="3"/>
  <c r="E24" i="3"/>
  <c r="J49" i="1"/>
  <c r="I24" i="3" l="1"/>
  <c r="P49" i="1"/>
  <c r="D24" i="3"/>
  <c r="O24" i="3" l="1"/>
  <c r="D91" i="3" l="1"/>
  <c r="M17" i="3" l="1"/>
  <c r="L17" i="3"/>
  <c r="K17" i="3"/>
  <c r="H17" i="3"/>
  <c r="G17" i="3"/>
  <c r="F17" i="3"/>
  <c r="E17" i="3"/>
  <c r="J110" i="1"/>
  <c r="E110" i="1"/>
  <c r="O96" i="1"/>
  <c r="K96" i="1"/>
  <c r="O95" i="1"/>
  <c r="K95" i="1"/>
  <c r="N18" i="3" l="1"/>
  <c r="N17" i="3" s="1"/>
  <c r="O94" i="1"/>
  <c r="K94" i="1"/>
  <c r="J18" i="3"/>
  <c r="J17" i="3" s="1"/>
  <c r="P110" i="1"/>
  <c r="N26" i="3" l="1"/>
  <c r="M26" i="3"/>
  <c r="L26" i="3"/>
  <c r="K26" i="3"/>
  <c r="J26" i="3"/>
  <c r="H26" i="3"/>
  <c r="G26" i="3"/>
  <c r="F26" i="3"/>
  <c r="E26" i="3"/>
  <c r="I26" i="3" l="1"/>
  <c r="D26" i="3"/>
  <c r="P101" i="1"/>
  <c r="O26" i="3" l="1"/>
  <c r="N70" i="3"/>
  <c r="M70" i="3"/>
  <c r="L70" i="3"/>
  <c r="K70" i="3"/>
  <c r="J70" i="3"/>
  <c r="H70" i="3"/>
  <c r="G70" i="3"/>
  <c r="F70" i="3"/>
  <c r="E70" i="3"/>
  <c r="N31" i="3"/>
  <c r="M31" i="3"/>
  <c r="L31" i="3"/>
  <c r="K31" i="3"/>
  <c r="J31" i="3"/>
  <c r="H31" i="3"/>
  <c r="G31" i="3"/>
  <c r="F31" i="3"/>
  <c r="E31" i="3"/>
  <c r="N30" i="3"/>
  <c r="M30" i="3"/>
  <c r="L30" i="3"/>
  <c r="K30" i="3"/>
  <c r="J30" i="3"/>
  <c r="H30" i="3"/>
  <c r="G30" i="3"/>
  <c r="F30" i="3"/>
  <c r="E30" i="3"/>
  <c r="N29" i="3"/>
  <c r="M29" i="3"/>
  <c r="L29" i="3"/>
  <c r="K29" i="3"/>
  <c r="J29" i="3"/>
  <c r="H29" i="3"/>
  <c r="G29" i="3"/>
  <c r="F29" i="3"/>
  <c r="E29" i="3"/>
  <c r="N28" i="3"/>
  <c r="M28" i="3"/>
  <c r="L28" i="3"/>
  <c r="K28" i="3"/>
  <c r="J28" i="3"/>
  <c r="H28" i="3"/>
  <c r="G28" i="3"/>
  <c r="F28" i="3"/>
  <c r="E28" i="3"/>
  <c r="N25" i="3"/>
  <c r="M25" i="3"/>
  <c r="L25" i="3"/>
  <c r="K25" i="3"/>
  <c r="J25" i="3"/>
  <c r="H25" i="3"/>
  <c r="G25" i="3"/>
  <c r="F25" i="3"/>
  <c r="E25" i="3"/>
  <c r="J20" i="3" l="1"/>
  <c r="E20" i="3"/>
  <c r="N20" i="3"/>
  <c r="F20" i="3"/>
  <c r="L20" i="3"/>
  <c r="K20" i="3"/>
  <c r="G20" i="3"/>
  <c r="H20" i="3"/>
  <c r="M20" i="3"/>
  <c r="J60" i="1"/>
  <c r="J57" i="1"/>
  <c r="N179" i="1" l="1"/>
  <c r="G179" i="1"/>
  <c r="M179" i="1"/>
  <c r="H179" i="1"/>
  <c r="F179" i="1"/>
  <c r="L179" i="1"/>
  <c r="I179" i="1"/>
  <c r="O179" i="1"/>
  <c r="K179" i="1"/>
  <c r="P57" i="1"/>
  <c r="P58" i="1"/>
  <c r="P60" i="1"/>
  <c r="P56" i="1"/>
  <c r="D103" i="1" l="1"/>
  <c r="F180" i="1" l="1"/>
  <c r="G180" i="1"/>
  <c r="H180" i="1"/>
  <c r="I180" i="1"/>
  <c r="K180" i="1"/>
  <c r="L180" i="1"/>
  <c r="M180" i="1"/>
  <c r="N180" i="1"/>
  <c r="O180" i="1"/>
  <c r="J20" i="1"/>
  <c r="I19" i="3" s="1"/>
  <c r="E137" i="1" l="1"/>
  <c r="D101" i="3" s="1"/>
  <c r="J53" i="1" l="1"/>
  <c r="D29" i="3" l="1"/>
  <c r="I29" i="3"/>
  <c r="P53" i="1"/>
  <c r="O29" i="3" l="1"/>
  <c r="M95" i="3"/>
  <c r="L95" i="3"/>
  <c r="K95" i="3"/>
  <c r="H95" i="3"/>
  <c r="G95" i="3"/>
  <c r="F95" i="3"/>
  <c r="N95" i="3" l="1"/>
  <c r="J95" i="3"/>
  <c r="N98" i="3" l="1"/>
  <c r="N85" i="3" s="1"/>
  <c r="N128" i="3" s="1"/>
  <c r="M98" i="3"/>
  <c r="M85" i="3" s="1"/>
  <c r="M128" i="3" s="1"/>
  <c r="L98" i="3"/>
  <c r="L85" i="3" s="1"/>
  <c r="L128" i="3" s="1"/>
  <c r="K98" i="3"/>
  <c r="K85" i="3" s="1"/>
  <c r="K128" i="3" s="1"/>
  <c r="J98" i="3"/>
  <c r="J85" i="3" s="1"/>
  <c r="J128" i="3" s="1"/>
  <c r="H98" i="3"/>
  <c r="H85" i="3" s="1"/>
  <c r="H128" i="3" s="1"/>
  <c r="G98" i="3"/>
  <c r="G85" i="3" s="1"/>
  <c r="G128" i="3" s="1"/>
  <c r="F98" i="3"/>
  <c r="F85" i="3" s="1"/>
  <c r="F128" i="3" s="1"/>
  <c r="E98" i="3"/>
  <c r="E85" i="3" s="1"/>
  <c r="E128" i="3" s="1"/>
  <c r="O133" i="1" l="1"/>
  <c r="O173" i="1" s="1"/>
  <c r="N133" i="1"/>
  <c r="N173" i="1" s="1"/>
  <c r="M133" i="1"/>
  <c r="M173" i="1" s="1"/>
  <c r="L133" i="1"/>
  <c r="L173" i="1" s="1"/>
  <c r="K133" i="1"/>
  <c r="K173" i="1" s="1"/>
  <c r="I133" i="1"/>
  <c r="I173" i="1" s="1"/>
  <c r="H133" i="1"/>
  <c r="H173" i="1" s="1"/>
  <c r="G133" i="1"/>
  <c r="G173" i="1" s="1"/>
  <c r="F133" i="1"/>
  <c r="F173" i="1" s="1"/>
  <c r="E133" i="1"/>
  <c r="E173" i="1" s="1"/>
  <c r="H182" i="1" l="1"/>
  <c r="N182" i="1"/>
  <c r="F182" i="1"/>
  <c r="O182" i="1"/>
  <c r="G182" i="1"/>
  <c r="I182" i="1"/>
  <c r="K182" i="1"/>
  <c r="L182" i="1"/>
  <c r="M182" i="1"/>
  <c r="E95" i="3" l="1"/>
  <c r="D98" i="3" l="1"/>
  <c r="D85" i="3" s="1"/>
  <c r="D128" i="3" s="1"/>
  <c r="J137" i="1"/>
  <c r="I101" i="3" s="1"/>
  <c r="J133" i="1" l="1"/>
  <c r="J173" i="1" s="1"/>
  <c r="I98" i="3"/>
  <c r="I85" i="3" s="1"/>
  <c r="I128" i="3" s="1"/>
  <c r="P137" i="1"/>
  <c r="P133" i="1" l="1"/>
  <c r="P173" i="1" s="1"/>
  <c r="O101" i="3"/>
  <c r="O98" i="3" s="1"/>
  <c r="O85" i="3" s="1"/>
  <c r="O128" i="3" s="1"/>
  <c r="J182" i="1" l="1"/>
  <c r="E182" i="1"/>
  <c r="P182" i="1" l="1"/>
  <c r="J91" i="1" l="1"/>
  <c r="J52" i="1"/>
  <c r="D28" i="3"/>
  <c r="J48" i="1"/>
  <c r="I23" i="3" s="1"/>
  <c r="I28" i="3" l="1"/>
  <c r="E91" i="1"/>
  <c r="P52" i="1"/>
  <c r="E180" i="1" l="1"/>
  <c r="E179" i="1"/>
  <c r="J180" i="1"/>
  <c r="J179" i="1"/>
  <c r="O28" i="3"/>
  <c r="P91" i="1"/>
  <c r="P48" i="1"/>
  <c r="O23" i="3" s="1"/>
  <c r="P180" i="1" l="1"/>
  <c r="P179" i="1"/>
  <c r="H181" i="1" l="1"/>
  <c r="I181" i="1"/>
  <c r="K181" i="1"/>
  <c r="L181" i="1"/>
  <c r="G181" i="1"/>
  <c r="O181" i="1"/>
  <c r="N181" i="1"/>
  <c r="F181" i="1"/>
  <c r="M181" i="1"/>
  <c r="E181" i="1" l="1"/>
  <c r="J181" i="1"/>
  <c r="E69" i="1"/>
  <c r="J42" i="1"/>
  <c r="I124" i="3" s="1"/>
  <c r="P181" i="1" l="1"/>
  <c r="P42" i="1"/>
  <c r="O124" i="3" s="1"/>
  <c r="E110" i="3" l="1"/>
  <c r="F110" i="3"/>
  <c r="G110" i="3"/>
  <c r="H110" i="3"/>
  <c r="J110" i="3"/>
  <c r="K110" i="3"/>
  <c r="L110" i="3"/>
  <c r="M110" i="3"/>
  <c r="N110" i="3"/>
  <c r="E127" i="1"/>
  <c r="C127" i="1"/>
  <c r="D127" i="1"/>
  <c r="B127" i="1"/>
  <c r="P127" i="1" l="1"/>
  <c r="E112" i="3" l="1"/>
  <c r="F112" i="3"/>
  <c r="G112" i="3"/>
  <c r="H112" i="3"/>
  <c r="J112" i="3"/>
  <c r="K112" i="3"/>
  <c r="L112" i="3"/>
  <c r="M112" i="3"/>
  <c r="N112" i="3"/>
  <c r="I91" i="3" l="1"/>
  <c r="D76" i="1" l="1"/>
  <c r="G61" i="1" l="1"/>
  <c r="H61" i="1"/>
  <c r="I61" i="1"/>
  <c r="L61" i="1"/>
  <c r="M61" i="1"/>
  <c r="N61" i="1"/>
  <c r="F61" i="1" l="1"/>
  <c r="D130" i="1" l="1"/>
  <c r="O61" i="1" l="1"/>
  <c r="K61" i="1"/>
  <c r="J106" i="1"/>
  <c r="E106" i="1"/>
  <c r="E99" i="1" s="1"/>
  <c r="C106" i="1"/>
  <c r="D106" i="1"/>
  <c r="B106" i="1"/>
  <c r="P106" i="1" l="1"/>
  <c r="E34" i="3"/>
  <c r="F34" i="3"/>
  <c r="G34" i="3"/>
  <c r="H34" i="3"/>
  <c r="J34" i="3"/>
  <c r="K34" i="3"/>
  <c r="L34" i="3"/>
  <c r="M34" i="3"/>
  <c r="N34" i="3"/>
  <c r="E35" i="3"/>
  <c r="F35" i="3"/>
  <c r="G35" i="3"/>
  <c r="H35" i="3"/>
  <c r="J35" i="3"/>
  <c r="K35" i="3"/>
  <c r="L35" i="3"/>
  <c r="M35" i="3"/>
  <c r="N35" i="3"/>
  <c r="E36" i="3"/>
  <c r="F36" i="3"/>
  <c r="G36" i="3"/>
  <c r="H36" i="3"/>
  <c r="J36" i="3"/>
  <c r="K36" i="3"/>
  <c r="L36" i="3"/>
  <c r="M36" i="3"/>
  <c r="N36" i="3"/>
  <c r="E37" i="3"/>
  <c r="F37" i="3"/>
  <c r="G37" i="3"/>
  <c r="H37" i="3"/>
  <c r="J37" i="3"/>
  <c r="K37" i="3"/>
  <c r="L37" i="3"/>
  <c r="M37" i="3"/>
  <c r="N37" i="3"/>
  <c r="E38" i="3"/>
  <c r="F38" i="3"/>
  <c r="G38" i="3"/>
  <c r="H38" i="3"/>
  <c r="J38" i="3"/>
  <c r="K38" i="3"/>
  <c r="L38" i="3"/>
  <c r="M38" i="3"/>
  <c r="N38" i="3"/>
  <c r="E41" i="3"/>
  <c r="F41" i="3"/>
  <c r="G41" i="3"/>
  <c r="H41" i="3"/>
  <c r="K41" i="3"/>
  <c r="L41" i="3"/>
  <c r="M41" i="3"/>
  <c r="E42" i="3"/>
  <c r="F42" i="3"/>
  <c r="G42" i="3"/>
  <c r="H42" i="3"/>
  <c r="J42" i="3"/>
  <c r="K42" i="3"/>
  <c r="L42" i="3"/>
  <c r="M42" i="3"/>
  <c r="N42" i="3"/>
  <c r="E43" i="3"/>
  <c r="F43" i="3"/>
  <c r="G43" i="3"/>
  <c r="H43" i="3"/>
  <c r="J43" i="3"/>
  <c r="K43" i="3"/>
  <c r="L43" i="3"/>
  <c r="M43" i="3"/>
  <c r="N43" i="3"/>
  <c r="E44" i="3"/>
  <c r="F44" i="3"/>
  <c r="G44" i="3"/>
  <c r="H44" i="3"/>
  <c r="J44" i="3"/>
  <c r="K44" i="3"/>
  <c r="L44" i="3"/>
  <c r="M44" i="3"/>
  <c r="N44" i="3"/>
  <c r="E45" i="3"/>
  <c r="F45" i="3"/>
  <c r="G45" i="3"/>
  <c r="H45" i="3"/>
  <c r="J45" i="3"/>
  <c r="K45" i="3"/>
  <c r="L45" i="3"/>
  <c r="M45" i="3"/>
  <c r="N45" i="3"/>
  <c r="E46" i="3"/>
  <c r="F46" i="3"/>
  <c r="G46" i="3"/>
  <c r="H46" i="3"/>
  <c r="J46" i="3"/>
  <c r="K46" i="3"/>
  <c r="L46" i="3"/>
  <c r="M46" i="3"/>
  <c r="N46" i="3"/>
  <c r="E47" i="3"/>
  <c r="F47" i="3"/>
  <c r="G47" i="3"/>
  <c r="H47" i="3"/>
  <c r="J47" i="3"/>
  <c r="K47" i="3"/>
  <c r="L47" i="3"/>
  <c r="M47" i="3"/>
  <c r="N47" i="3"/>
  <c r="E48" i="3"/>
  <c r="F48" i="3"/>
  <c r="G48" i="3"/>
  <c r="H48" i="3"/>
  <c r="J48" i="3"/>
  <c r="K48" i="3"/>
  <c r="L48" i="3"/>
  <c r="M48" i="3"/>
  <c r="N48" i="3"/>
  <c r="E50" i="3"/>
  <c r="F50" i="3"/>
  <c r="G50" i="3"/>
  <c r="H50" i="3"/>
  <c r="J50" i="3"/>
  <c r="K50" i="3"/>
  <c r="L50" i="3"/>
  <c r="M50" i="3"/>
  <c r="N50" i="3"/>
  <c r="E53" i="3"/>
  <c r="F53" i="3"/>
  <c r="G53" i="3"/>
  <c r="H53" i="3"/>
  <c r="J53" i="3"/>
  <c r="K53" i="3"/>
  <c r="L53" i="3"/>
  <c r="M53" i="3"/>
  <c r="N53" i="3"/>
  <c r="E55" i="3"/>
  <c r="F55" i="3"/>
  <c r="G55" i="3"/>
  <c r="H55" i="3"/>
  <c r="J55" i="3"/>
  <c r="K55" i="3"/>
  <c r="L55" i="3"/>
  <c r="M55" i="3"/>
  <c r="N55" i="3"/>
  <c r="E56" i="3"/>
  <c r="F56" i="3"/>
  <c r="G56" i="3"/>
  <c r="H56" i="3"/>
  <c r="J56" i="3"/>
  <c r="K56" i="3"/>
  <c r="L56" i="3"/>
  <c r="M56" i="3"/>
  <c r="N56" i="3"/>
  <c r="E57" i="3"/>
  <c r="F57" i="3"/>
  <c r="G57" i="3"/>
  <c r="H57" i="3"/>
  <c r="J57" i="3"/>
  <c r="K57" i="3"/>
  <c r="L57" i="3"/>
  <c r="M57" i="3"/>
  <c r="N57" i="3"/>
  <c r="E63" i="3"/>
  <c r="F63" i="3"/>
  <c r="G63" i="3"/>
  <c r="H63" i="3"/>
  <c r="J63" i="3"/>
  <c r="K63" i="3"/>
  <c r="L63" i="3"/>
  <c r="M63" i="3"/>
  <c r="N63" i="3"/>
  <c r="E65" i="3"/>
  <c r="F65" i="3"/>
  <c r="G65" i="3"/>
  <c r="H65" i="3"/>
  <c r="J65" i="3"/>
  <c r="K65" i="3"/>
  <c r="L65" i="3"/>
  <c r="M65" i="3"/>
  <c r="N65" i="3"/>
  <c r="E68" i="3"/>
  <c r="F68" i="3"/>
  <c r="G68" i="3"/>
  <c r="H68" i="3"/>
  <c r="J68" i="3"/>
  <c r="K68" i="3"/>
  <c r="L68" i="3"/>
  <c r="M68" i="3"/>
  <c r="N68" i="3"/>
  <c r="E69" i="3"/>
  <c r="F69" i="3"/>
  <c r="G69" i="3"/>
  <c r="H69" i="3"/>
  <c r="J69" i="3"/>
  <c r="K69" i="3"/>
  <c r="L69" i="3"/>
  <c r="M69" i="3"/>
  <c r="N69" i="3"/>
  <c r="E71" i="3"/>
  <c r="F71" i="3"/>
  <c r="G71" i="3"/>
  <c r="H71" i="3"/>
  <c r="J71" i="3"/>
  <c r="K71" i="3"/>
  <c r="L71" i="3"/>
  <c r="M71" i="3"/>
  <c r="N71" i="3"/>
  <c r="F72" i="3"/>
  <c r="G72" i="3"/>
  <c r="H72" i="3"/>
  <c r="J72" i="3"/>
  <c r="K72" i="3"/>
  <c r="L72" i="3"/>
  <c r="M72" i="3"/>
  <c r="N72" i="3"/>
  <c r="E73" i="3"/>
  <c r="F73" i="3"/>
  <c r="G73" i="3"/>
  <c r="H73" i="3"/>
  <c r="J73" i="3"/>
  <c r="K73" i="3"/>
  <c r="L73" i="3"/>
  <c r="M73" i="3"/>
  <c r="N73" i="3"/>
  <c r="E75" i="3"/>
  <c r="F75" i="3"/>
  <c r="G75" i="3"/>
  <c r="H75" i="3"/>
  <c r="J75" i="3"/>
  <c r="K75" i="3"/>
  <c r="L75" i="3"/>
  <c r="M75" i="3"/>
  <c r="N75" i="3"/>
  <c r="E77" i="3"/>
  <c r="F77" i="3"/>
  <c r="G77" i="3"/>
  <c r="H77" i="3"/>
  <c r="J77" i="3"/>
  <c r="K77" i="3"/>
  <c r="L77" i="3"/>
  <c r="M77" i="3"/>
  <c r="N77" i="3"/>
  <c r="E86" i="3"/>
  <c r="F86" i="3"/>
  <c r="G86" i="3"/>
  <c r="H86" i="3"/>
  <c r="J86" i="3"/>
  <c r="K86" i="3"/>
  <c r="L86" i="3"/>
  <c r="M86" i="3"/>
  <c r="N86" i="3"/>
  <c r="F105" i="3"/>
  <c r="G105" i="3"/>
  <c r="H105" i="3"/>
  <c r="J105" i="3"/>
  <c r="J97" i="3" s="1"/>
  <c r="K105" i="3"/>
  <c r="K97" i="3" s="1"/>
  <c r="L105" i="3"/>
  <c r="L97" i="3" s="1"/>
  <c r="M105" i="3"/>
  <c r="N105" i="3"/>
  <c r="N97" i="3" s="1"/>
  <c r="E111" i="3"/>
  <c r="F111" i="3"/>
  <c r="G111" i="3"/>
  <c r="H111" i="3"/>
  <c r="J111" i="3"/>
  <c r="K111" i="3"/>
  <c r="L111" i="3"/>
  <c r="M111" i="3"/>
  <c r="N111" i="3"/>
  <c r="E118" i="3"/>
  <c r="F118" i="3"/>
  <c r="G118" i="3"/>
  <c r="H118" i="3"/>
  <c r="J118" i="3"/>
  <c r="K118" i="3"/>
  <c r="L118" i="3"/>
  <c r="M118" i="3"/>
  <c r="N118" i="3"/>
  <c r="D120" i="3"/>
  <c r="D119" i="3" s="1"/>
  <c r="E120" i="3"/>
  <c r="E119" i="3" s="1"/>
  <c r="F120" i="3"/>
  <c r="F119" i="3" s="1"/>
  <c r="G120" i="3"/>
  <c r="G119" i="3" s="1"/>
  <c r="H120" i="3"/>
  <c r="H119" i="3" s="1"/>
  <c r="J120" i="3"/>
  <c r="J119" i="3" s="1"/>
  <c r="K120" i="3"/>
  <c r="K119" i="3" s="1"/>
  <c r="L120" i="3"/>
  <c r="L119" i="3" s="1"/>
  <c r="M120" i="3"/>
  <c r="M119" i="3" s="1"/>
  <c r="N120" i="3"/>
  <c r="N119" i="3" s="1"/>
  <c r="J46" i="1"/>
  <c r="I21" i="3" s="1"/>
  <c r="J161" i="1"/>
  <c r="J162" i="1"/>
  <c r="J163" i="1"/>
  <c r="J164" i="1"/>
  <c r="J165" i="1"/>
  <c r="J160" i="1"/>
  <c r="J140" i="1"/>
  <c r="J135" i="1"/>
  <c r="I80" i="3" s="1"/>
  <c r="J134" i="1"/>
  <c r="J111" i="1"/>
  <c r="I58" i="3" s="1"/>
  <c r="J112" i="1"/>
  <c r="I77" i="3"/>
  <c r="J115" i="1"/>
  <c r="J116" i="1"/>
  <c r="I79" i="3" s="1"/>
  <c r="J124" i="1"/>
  <c r="J130" i="1"/>
  <c r="J109" i="1"/>
  <c r="J103" i="1"/>
  <c r="I64" i="3" s="1"/>
  <c r="J104" i="1"/>
  <c r="J105" i="1"/>
  <c r="I66" i="3" s="1"/>
  <c r="J100" i="1"/>
  <c r="J96" i="1"/>
  <c r="J97" i="1"/>
  <c r="J95" i="1"/>
  <c r="J94" i="1" s="1"/>
  <c r="J76" i="1"/>
  <c r="J77" i="1"/>
  <c r="J78" i="1"/>
  <c r="J79" i="1"/>
  <c r="J83" i="1"/>
  <c r="J85" i="1"/>
  <c r="J86" i="1"/>
  <c r="J87" i="1"/>
  <c r="J88" i="1"/>
  <c r="I59" i="3" s="1"/>
  <c r="J89" i="1"/>
  <c r="J92" i="1"/>
  <c r="J74" i="1"/>
  <c r="J64" i="1"/>
  <c r="J65" i="1"/>
  <c r="J66" i="1"/>
  <c r="J67" i="1"/>
  <c r="J68" i="1"/>
  <c r="J69" i="1"/>
  <c r="J63" i="1"/>
  <c r="J50" i="1"/>
  <c r="J54" i="1"/>
  <c r="J55" i="1"/>
  <c r="J45" i="1"/>
  <c r="J21" i="1"/>
  <c r="J22" i="1"/>
  <c r="J23" i="1"/>
  <c r="J25" i="1"/>
  <c r="J26" i="1"/>
  <c r="J28" i="1"/>
  <c r="J29" i="1"/>
  <c r="J30" i="1"/>
  <c r="J31" i="1"/>
  <c r="J32" i="1"/>
  <c r="J34" i="1"/>
  <c r="J35" i="1"/>
  <c r="J36" i="1"/>
  <c r="J37" i="1"/>
  <c r="J38" i="1"/>
  <c r="J39" i="1"/>
  <c r="I113" i="3" s="1"/>
  <c r="J41" i="1"/>
  <c r="J19" i="1"/>
  <c r="N74" i="3" l="1"/>
  <c r="J74" i="3"/>
  <c r="E74" i="3"/>
  <c r="J18" i="1"/>
  <c r="J17" i="1" s="1"/>
  <c r="J99" i="1"/>
  <c r="I123" i="3"/>
  <c r="I122" i="3" s="1"/>
  <c r="I121" i="3" s="1"/>
  <c r="J159" i="1"/>
  <c r="M74" i="3"/>
  <c r="H74" i="3"/>
  <c r="M67" i="3"/>
  <c r="H67" i="3"/>
  <c r="L74" i="3"/>
  <c r="G74" i="3"/>
  <c r="K74" i="3"/>
  <c r="F74" i="3"/>
  <c r="N67" i="3"/>
  <c r="J67" i="3"/>
  <c r="L67" i="3"/>
  <c r="G67" i="3"/>
  <c r="K67" i="3"/>
  <c r="F67" i="3"/>
  <c r="L39" i="3"/>
  <c r="F39" i="3"/>
  <c r="K39" i="3"/>
  <c r="E39" i="3"/>
  <c r="H39" i="3"/>
  <c r="M39" i="3"/>
  <c r="G39" i="3"/>
  <c r="L32" i="3"/>
  <c r="G32" i="3"/>
  <c r="K32" i="3"/>
  <c r="F32" i="3"/>
  <c r="N32" i="3"/>
  <c r="J32" i="3"/>
  <c r="E32" i="3"/>
  <c r="M32" i="3"/>
  <c r="H32" i="3"/>
  <c r="I33" i="3"/>
  <c r="I60" i="3"/>
  <c r="I18" i="3"/>
  <c r="I17" i="3" s="1"/>
  <c r="I107" i="3"/>
  <c r="N84" i="3"/>
  <c r="L84" i="3"/>
  <c r="K84" i="3"/>
  <c r="J84" i="3"/>
  <c r="R98" i="1"/>
  <c r="E62" i="3"/>
  <c r="N62" i="3"/>
  <c r="M62" i="3"/>
  <c r="L62" i="3"/>
  <c r="K62" i="3"/>
  <c r="J62" i="3"/>
  <c r="H62" i="3"/>
  <c r="G62" i="3"/>
  <c r="F62" i="3"/>
  <c r="P19" i="1"/>
  <c r="I78" i="3"/>
  <c r="I55" i="3"/>
  <c r="I53" i="3"/>
  <c r="I63" i="3"/>
  <c r="I86" i="3"/>
  <c r="I118" i="3"/>
  <c r="I111" i="3"/>
  <c r="I105" i="3"/>
  <c r="I70" i="3"/>
  <c r="I110" i="3"/>
  <c r="I73" i="3"/>
  <c r="I69" i="3"/>
  <c r="I50" i="3"/>
  <c r="I30" i="3"/>
  <c r="I36" i="3"/>
  <c r="I46" i="3"/>
  <c r="I44" i="3"/>
  <c r="I48" i="3"/>
  <c r="I75" i="3"/>
  <c r="I72" i="3"/>
  <c r="I68" i="3"/>
  <c r="I25" i="3"/>
  <c r="I38" i="3"/>
  <c r="I35" i="3"/>
  <c r="I57" i="3"/>
  <c r="I47" i="3"/>
  <c r="I116" i="3"/>
  <c r="I71" i="3"/>
  <c r="I37" i="3"/>
  <c r="I56" i="3"/>
  <c r="I120" i="3"/>
  <c r="I119" i="3" s="1"/>
  <c r="I31" i="3"/>
  <c r="I117" i="3"/>
  <c r="H97" i="3"/>
  <c r="H84" i="3" s="1"/>
  <c r="F97" i="3"/>
  <c r="F84" i="3" s="1"/>
  <c r="G97" i="3"/>
  <c r="G84" i="3" s="1"/>
  <c r="I95" i="3"/>
  <c r="I42" i="3"/>
  <c r="I34" i="3"/>
  <c r="I112" i="3"/>
  <c r="J136" i="1"/>
  <c r="J132" i="1" s="1"/>
  <c r="I65" i="3"/>
  <c r="E72" i="3"/>
  <c r="E67" i="3" s="1"/>
  <c r="L109" i="3"/>
  <c r="L108" i="3" s="1"/>
  <c r="J109" i="3"/>
  <c r="J108" i="3" s="1"/>
  <c r="G109" i="3"/>
  <c r="G108" i="3" s="1"/>
  <c r="I43" i="3"/>
  <c r="N109" i="3"/>
  <c r="N108" i="3" s="1"/>
  <c r="H109" i="3"/>
  <c r="H108" i="3" s="1"/>
  <c r="M109" i="3"/>
  <c r="M108" i="3" s="1"/>
  <c r="K109" i="3"/>
  <c r="K108" i="3" s="1"/>
  <c r="F109" i="3"/>
  <c r="F108" i="3" s="1"/>
  <c r="E109" i="3"/>
  <c r="E108" i="3" s="1"/>
  <c r="I45" i="3"/>
  <c r="J126" i="1"/>
  <c r="J108" i="1" s="1"/>
  <c r="I74" i="3" l="1"/>
  <c r="I67" i="3"/>
  <c r="I32" i="3"/>
  <c r="I106" i="3"/>
  <c r="I62" i="3"/>
  <c r="I115" i="3"/>
  <c r="J107" i="1"/>
  <c r="K125" i="3"/>
  <c r="F125" i="3"/>
  <c r="I109" i="3"/>
  <c r="G125" i="3"/>
  <c r="L125" i="3"/>
  <c r="H125" i="3"/>
  <c r="E163" i="1"/>
  <c r="D163" i="1"/>
  <c r="B163" i="1"/>
  <c r="I108" i="3" l="1"/>
  <c r="D116" i="3"/>
  <c r="E105" i="3"/>
  <c r="J70" i="1"/>
  <c r="P163" i="1"/>
  <c r="I100" i="3" l="1"/>
  <c r="I97" i="3" s="1"/>
  <c r="I84" i="3" s="1"/>
  <c r="J62" i="1"/>
  <c r="O116" i="3"/>
  <c r="E97" i="3"/>
  <c r="E84" i="3" s="1"/>
  <c r="J61" i="1" l="1"/>
  <c r="E125" i="3" l="1"/>
  <c r="J47" i="1" l="1"/>
  <c r="J44" i="1" s="1"/>
  <c r="I22" i="3" l="1"/>
  <c r="I20" i="3" s="1"/>
  <c r="J43" i="1"/>
  <c r="D35" i="1"/>
  <c r="C103" i="1"/>
  <c r="B103" i="1"/>
  <c r="P166" i="1"/>
  <c r="E161" i="1"/>
  <c r="E164" i="1"/>
  <c r="E165" i="1"/>
  <c r="K158" i="1"/>
  <c r="L158" i="1"/>
  <c r="M158" i="1"/>
  <c r="N158" i="1"/>
  <c r="O158" i="1"/>
  <c r="F158" i="1"/>
  <c r="G158" i="1"/>
  <c r="H158" i="1"/>
  <c r="I158" i="1"/>
  <c r="J139" i="1"/>
  <c r="J138" i="1" s="1"/>
  <c r="E140" i="1"/>
  <c r="K139" i="1"/>
  <c r="K138" i="1" s="1"/>
  <c r="L139" i="1"/>
  <c r="L138" i="1" s="1"/>
  <c r="M139" i="1"/>
  <c r="M138" i="1" s="1"/>
  <c r="N139" i="1"/>
  <c r="N138" i="1" s="1"/>
  <c r="O139" i="1"/>
  <c r="O138" i="1" s="1"/>
  <c r="F139" i="1"/>
  <c r="F138" i="1" s="1"/>
  <c r="G139" i="1"/>
  <c r="G138" i="1" s="1"/>
  <c r="H139" i="1"/>
  <c r="H138" i="1" s="1"/>
  <c r="I139" i="1"/>
  <c r="I138" i="1" s="1"/>
  <c r="E136" i="1"/>
  <c r="E134" i="1"/>
  <c r="K131" i="1"/>
  <c r="M131" i="1"/>
  <c r="N131" i="1"/>
  <c r="O131" i="1"/>
  <c r="F131" i="1"/>
  <c r="G131" i="1"/>
  <c r="H131" i="1"/>
  <c r="E111" i="1"/>
  <c r="D58" i="3" s="1"/>
  <c r="E112" i="1"/>
  <c r="E114" i="1"/>
  <c r="E116" i="1"/>
  <c r="D79" i="3" s="1"/>
  <c r="E117" i="1"/>
  <c r="D81" i="3" s="1"/>
  <c r="E120" i="1"/>
  <c r="D89" i="3" s="1"/>
  <c r="D88" i="3" s="1"/>
  <c r="E124" i="1"/>
  <c r="E126" i="1"/>
  <c r="P129" i="1"/>
  <c r="E130" i="1"/>
  <c r="E109" i="1"/>
  <c r="K98" i="1"/>
  <c r="L98" i="1"/>
  <c r="M98" i="1"/>
  <c r="N98" i="1"/>
  <c r="F98" i="1"/>
  <c r="G98" i="1"/>
  <c r="H98" i="1"/>
  <c r="E96" i="1"/>
  <c r="E97" i="1"/>
  <c r="E95" i="1"/>
  <c r="K93" i="1"/>
  <c r="L93" i="1"/>
  <c r="M93" i="1"/>
  <c r="N93" i="1"/>
  <c r="O93" i="1"/>
  <c r="F93" i="1"/>
  <c r="G93" i="1"/>
  <c r="H93" i="1"/>
  <c r="I93" i="1"/>
  <c r="E75" i="1"/>
  <c r="E76" i="1"/>
  <c r="E77" i="1"/>
  <c r="E78" i="1"/>
  <c r="E79" i="1"/>
  <c r="E85" i="1"/>
  <c r="E86" i="1"/>
  <c r="E87" i="1"/>
  <c r="E88" i="1"/>
  <c r="D59" i="3" s="1"/>
  <c r="E89" i="1"/>
  <c r="E92" i="1"/>
  <c r="E74" i="1"/>
  <c r="E65" i="1"/>
  <c r="E66" i="1"/>
  <c r="E67" i="1"/>
  <c r="E68" i="1"/>
  <c r="D38" i="3"/>
  <c r="E70" i="1"/>
  <c r="D100" i="3" s="1"/>
  <c r="E63" i="1"/>
  <c r="K43" i="1"/>
  <c r="L43" i="1"/>
  <c r="M43" i="1"/>
  <c r="N43" i="1"/>
  <c r="O43" i="1"/>
  <c r="F43" i="1"/>
  <c r="G43" i="1"/>
  <c r="H43" i="1"/>
  <c r="I43" i="1"/>
  <c r="D25" i="3"/>
  <c r="D30" i="3"/>
  <c r="D31" i="3"/>
  <c r="E20" i="1"/>
  <c r="E21" i="1"/>
  <c r="E22" i="1"/>
  <c r="E23" i="1"/>
  <c r="E25" i="1"/>
  <c r="E26" i="1"/>
  <c r="E27" i="1"/>
  <c r="E28" i="1"/>
  <c r="E29" i="1"/>
  <c r="E30" i="1"/>
  <c r="E31" i="1"/>
  <c r="E32" i="1"/>
  <c r="E33" i="1"/>
  <c r="D96" i="3" s="1"/>
  <c r="E34" i="1"/>
  <c r="E35" i="1"/>
  <c r="E36" i="1"/>
  <c r="D107" i="3" s="1"/>
  <c r="E37" i="1"/>
  <c r="E38" i="1"/>
  <c r="E39" i="1"/>
  <c r="D113" i="3" s="1"/>
  <c r="E41" i="1"/>
  <c r="D123" i="3" l="1"/>
  <c r="E108" i="1"/>
  <c r="E107" i="1" s="1"/>
  <c r="D19" i="3"/>
  <c r="E18" i="1"/>
  <c r="E72" i="1"/>
  <c r="E71" i="1" s="1"/>
  <c r="E62" i="1"/>
  <c r="E94" i="1"/>
  <c r="E93" i="1" s="1"/>
  <c r="E132" i="1"/>
  <c r="E131" i="1" s="1"/>
  <c r="E159" i="1"/>
  <c r="E158" i="1" s="1"/>
  <c r="D20" i="3"/>
  <c r="D106" i="3"/>
  <c r="E17" i="1"/>
  <c r="F170" i="1"/>
  <c r="F178" i="1" s="1"/>
  <c r="G170" i="1"/>
  <c r="D18" i="3"/>
  <c r="D60" i="3"/>
  <c r="K170" i="1"/>
  <c r="M170" i="1"/>
  <c r="M178" i="1" s="1"/>
  <c r="I170" i="1"/>
  <c r="I178" i="1" s="1"/>
  <c r="H170" i="1"/>
  <c r="D122" i="3"/>
  <c r="D121" i="3" s="1"/>
  <c r="E98" i="1"/>
  <c r="E139" i="1"/>
  <c r="E138" i="1" s="1"/>
  <c r="P120" i="1"/>
  <c r="O89" i="3" s="1"/>
  <c r="O88" i="3" s="1"/>
  <c r="P126" i="1"/>
  <c r="D37" i="3"/>
  <c r="D48" i="3"/>
  <c r="D110" i="3"/>
  <c r="D50" i="3"/>
  <c r="D47" i="3"/>
  <c r="D118" i="3"/>
  <c r="D86" i="3"/>
  <c r="D36" i="3"/>
  <c r="D35" i="3"/>
  <c r="D57" i="3"/>
  <c r="D56" i="3"/>
  <c r="D55" i="3"/>
  <c r="D44" i="3"/>
  <c r="D41" i="3"/>
  <c r="D105" i="3"/>
  <c r="D71" i="3"/>
  <c r="D69" i="3"/>
  <c r="D68" i="3"/>
  <c r="D111" i="3"/>
  <c r="E43" i="1"/>
  <c r="O120" i="3"/>
  <c r="O119" i="3" s="1"/>
  <c r="D117" i="3"/>
  <c r="D115" i="3" s="1"/>
  <c r="D53" i="3"/>
  <c r="D73" i="3"/>
  <c r="D70" i="3"/>
  <c r="D63" i="3"/>
  <c r="D46" i="3"/>
  <c r="D72" i="3"/>
  <c r="D95" i="3"/>
  <c r="P89" i="1"/>
  <c r="P111" i="1"/>
  <c r="O58" i="3" s="1"/>
  <c r="D42" i="3"/>
  <c r="D34" i="3"/>
  <c r="D77" i="3"/>
  <c r="D112" i="3"/>
  <c r="D78" i="3"/>
  <c r="P130" i="1"/>
  <c r="D75" i="3"/>
  <c r="P109" i="1"/>
  <c r="O98" i="1"/>
  <c r="O170" i="1" s="1"/>
  <c r="D65" i="3"/>
  <c r="J98" i="1"/>
  <c r="P92" i="1"/>
  <c r="D45" i="3"/>
  <c r="D43" i="3"/>
  <c r="P41" i="1"/>
  <c r="P38" i="1"/>
  <c r="P36" i="1"/>
  <c r="P34" i="1"/>
  <c r="P55" i="1"/>
  <c r="P47" i="1"/>
  <c r="O22" i="3" s="1"/>
  <c r="P63" i="1"/>
  <c r="P87" i="1"/>
  <c r="P85" i="1"/>
  <c r="P83" i="1"/>
  <c r="P79" i="1"/>
  <c r="P77" i="1"/>
  <c r="P117" i="1"/>
  <c r="O81" i="3" s="1"/>
  <c r="P115" i="1"/>
  <c r="O78" i="3" s="1"/>
  <c r="P112" i="1"/>
  <c r="P39" i="1"/>
  <c r="O113" i="3" s="1"/>
  <c r="P37" i="1"/>
  <c r="P35" i="1"/>
  <c r="P33" i="1"/>
  <c r="O96" i="3" s="1"/>
  <c r="P54" i="1"/>
  <c r="P50" i="1"/>
  <c r="P74" i="1"/>
  <c r="P86" i="1"/>
  <c r="P80" i="1"/>
  <c r="P78" i="1"/>
  <c r="P76" i="1"/>
  <c r="P116" i="1"/>
  <c r="O79" i="3" s="1"/>
  <c r="P114" i="1"/>
  <c r="P160" i="1"/>
  <c r="P124" i="1"/>
  <c r="P164" i="1"/>
  <c r="P161" i="1"/>
  <c r="P97" i="1"/>
  <c r="P96" i="1"/>
  <c r="P29" i="1"/>
  <c r="P27" i="1"/>
  <c r="P26" i="1"/>
  <c r="P25" i="1"/>
  <c r="P21" i="1"/>
  <c r="P100" i="1"/>
  <c r="P136" i="1"/>
  <c r="P140" i="1"/>
  <c r="P139" i="1" s="1"/>
  <c r="P138" i="1" s="1"/>
  <c r="P32" i="1"/>
  <c r="P30" i="1"/>
  <c r="P28" i="1"/>
  <c r="P23" i="1"/>
  <c r="P22" i="1"/>
  <c r="P70" i="1"/>
  <c r="P69" i="1"/>
  <c r="P68" i="1"/>
  <c r="P67" i="1"/>
  <c r="P66" i="1"/>
  <c r="P65" i="1"/>
  <c r="P64" i="1"/>
  <c r="O33" i="3" s="1"/>
  <c r="J93" i="1"/>
  <c r="P105" i="1"/>
  <c r="O66" i="3" s="1"/>
  <c r="P102" i="1"/>
  <c r="P20" i="1"/>
  <c r="P31" i="1"/>
  <c r="P46" i="1"/>
  <c r="O21" i="3" s="1"/>
  <c r="P95" i="1"/>
  <c r="P104" i="1"/>
  <c r="P103" i="1"/>
  <c r="O64" i="3" s="1"/>
  <c r="P162" i="1"/>
  <c r="P134" i="1"/>
  <c r="P165" i="1"/>
  <c r="J158" i="1"/>
  <c r="P45" i="1"/>
  <c r="P88" i="1"/>
  <c r="O59" i="3" s="1"/>
  <c r="O123" i="3" l="1"/>
  <c r="H178" i="1"/>
  <c r="H186" i="1"/>
  <c r="G178" i="1"/>
  <c r="G186" i="1"/>
  <c r="P159" i="1"/>
  <c r="P108" i="1"/>
  <c r="P107" i="1" s="1"/>
  <c r="O19" i="3"/>
  <c r="P18" i="1"/>
  <c r="P17" i="1" s="1"/>
  <c r="P94" i="1"/>
  <c r="P44" i="1"/>
  <c r="P43" i="1" s="1"/>
  <c r="O100" i="3"/>
  <c r="P99" i="1"/>
  <c r="P62" i="1"/>
  <c r="D67" i="3"/>
  <c r="D74" i="3"/>
  <c r="D39" i="3"/>
  <c r="D32" i="3"/>
  <c r="O106" i="3"/>
  <c r="D97" i="3"/>
  <c r="D84" i="3" s="1"/>
  <c r="O91" i="3"/>
  <c r="P61" i="1"/>
  <c r="O122" i="3"/>
  <c r="O121" i="3" s="1"/>
  <c r="O107" i="3"/>
  <c r="O18" i="3"/>
  <c r="O60" i="3"/>
  <c r="D62" i="3"/>
  <c r="D17" i="3"/>
  <c r="E61" i="1"/>
  <c r="E170" i="1" s="1"/>
  <c r="D109" i="3"/>
  <c r="D108" i="3" s="1"/>
  <c r="O35" i="3"/>
  <c r="O38" i="3"/>
  <c r="O47" i="3"/>
  <c r="O110" i="3"/>
  <c r="O36" i="3"/>
  <c r="O95" i="3"/>
  <c r="O118" i="3"/>
  <c r="O48" i="3"/>
  <c r="O46" i="3"/>
  <c r="O37" i="3"/>
  <c r="O50" i="3"/>
  <c r="O86" i="3"/>
  <c r="O57" i="3"/>
  <c r="O56" i="3"/>
  <c r="O55" i="3"/>
  <c r="O44" i="3"/>
  <c r="O105" i="3"/>
  <c r="O72" i="3"/>
  <c r="O71" i="3"/>
  <c r="O70" i="3"/>
  <c r="O69" i="3"/>
  <c r="O68" i="3"/>
  <c r="O111" i="3"/>
  <c r="O30" i="3"/>
  <c r="O31" i="3"/>
  <c r="O25" i="3"/>
  <c r="O75" i="3"/>
  <c r="O117" i="3"/>
  <c r="O115" i="3" s="1"/>
  <c r="O53" i="3"/>
  <c r="O73" i="3"/>
  <c r="O63" i="3"/>
  <c r="O42" i="3"/>
  <c r="O34" i="3"/>
  <c r="O77" i="3"/>
  <c r="O112" i="3"/>
  <c r="O65" i="3"/>
  <c r="O45" i="3"/>
  <c r="O43" i="3"/>
  <c r="L131" i="1"/>
  <c r="O67" i="3" l="1"/>
  <c r="O32" i="3"/>
  <c r="O20" i="3"/>
  <c r="L170" i="1"/>
  <c r="L178" i="1" s="1"/>
  <c r="O62" i="3"/>
  <c r="O17" i="3"/>
  <c r="D125" i="3"/>
  <c r="O109" i="3"/>
  <c r="O108" i="3" s="1"/>
  <c r="O97" i="3"/>
  <c r="O84" i="3" s="1"/>
  <c r="P135" i="1"/>
  <c r="P132" i="1" s="1"/>
  <c r="J131" i="1"/>
  <c r="O80" i="3" l="1"/>
  <c r="O74" i="3" s="1"/>
  <c r="J41" i="3" l="1"/>
  <c r="J39" i="3" s="1"/>
  <c r="N41" i="3"/>
  <c r="N39" i="3" s="1"/>
  <c r="J75" i="1"/>
  <c r="J72" i="1" s="1"/>
  <c r="N125" i="3" l="1"/>
  <c r="O178" i="1" s="1"/>
  <c r="J125" i="3"/>
  <c r="K178" i="1" s="1"/>
  <c r="J71" i="1"/>
  <c r="J170" i="1" s="1"/>
  <c r="I41" i="3"/>
  <c r="I39" i="3" s="1"/>
  <c r="P75" i="1"/>
  <c r="P72" i="1" s="1"/>
  <c r="P158" i="1"/>
  <c r="P71" i="1" l="1"/>
  <c r="I125" i="3"/>
  <c r="J178" i="1" s="1"/>
  <c r="O41" i="3"/>
  <c r="O39" i="3" s="1"/>
  <c r="P131" i="1"/>
  <c r="P98" i="1"/>
  <c r="P93" i="1"/>
  <c r="P170" i="1" l="1"/>
  <c r="O125" i="3"/>
  <c r="C38" i="1"/>
  <c r="P178" i="1" l="1"/>
  <c r="C162" i="1"/>
  <c r="D162" i="1"/>
  <c r="B162" i="1"/>
  <c r="C125" i="1"/>
  <c r="D125" i="1"/>
  <c r="B125" i="1"/>
  <c r="C78" i="1" l="1"/>
  <c r="D78" i="1"/>
  <c r="B78" i="1"/>
  <c r="D69" i="1"/>
  <c r="C69" i="1"/>
  <c r="B69" i="1"/>
  <c r="C68" i="1"/>
  <c r="D68" i="1"/>
  <c r="B68" i="1"/>
  <c r="C35" i="1"/>
  <c r="B35" i="1"/>
  <c r="C92" i="1"/>
  <c r="B92" i="1"/>
  <c r="C88" i="1"/>
  <c r="D88" i="1"/>
  <c r="C89" i="1"/>
  <c r="B89" i="1"/>
  <c r="B88" i="1"/>
  <c r="C87" i="1"/>
  <c r="D87" i="1"/>
  <c r="B87" i="1"/>
  <c r="C86" i="1"/>
  <c r="B86" i="1"/>
  <c r="C85" i="1"/>
  <c r="D85" i="1"/>
  <c r="B85" i="1"/>
  <c r="C83" i="1"/>
  <c r="D83" i="1"/>
  <c r="B83" i="1"/>
  <c r="C80" i="1"/>
  <c r="B80" i="1"/>
  <c r="C79" i="1"/>
  <c r="D79" i="1"/>
  <c r="B79" i="1"/>
  <c r="C77" i="1"/>
  <c r="B77" i="1"/>
  <c r="C76" i="1"/>
  <c r="B76" i="1"/>
  <c r="C75" i="1"/>
  <c r="D75" i="1"/>
  <c r="B75" i="1"/>
  <c r="C70" i="1"/>
  <c r="B70" i="1"/>
  <c r="C67" i="1"/>
  <c r="D67" i="1"/>
  <c r="B67" i="1"/>
  <c r="C66" i="1"/>
  <c r="B66" i="1"/>
  <c r="C65" i="1"/>
  <c r="B65" i="1"/>
  <c r="C64" i="1"/>
  <c r="B64" i="1"/>
  <c r="C47" i="1"/>
  <c r="B47" i="1"/>
  <c r="C46" i="1"/>
  <c r="B46" i="1"/>
  <c r="C41" i="1"/>
  <c r="D41" i="1"/>
  <c r="B41" i="1"/>
  <c r="C39" i="1"/>
  <c r="D39" i="1"/>
  <c r="B39" i="1"/>
  <c r="B38" i="1"/>
  <c r="C37" i="1"/>
  <c r="D37" i="1"/>
  <c r="B37" i="1"/>
  <c r="C36" i="1"/>
  <c r="D36" i="1"/>
  <c r="B36" i="1"/>
  <c r="C34" i="1"/>
  <c r="D34" i="1"/>
  <c r="B34" i="1"/>
  <c r="C33" i="1"/>
  <c r="B33" i="1"/>
  <c r="C25" i="1"/>
  <c r="B26" i="1"/>
  <c r="C32" i="1"/>
  <c r="D32" i="1"/>
  <c r="B32" i="1"/>
  <c r="C31" i="1"/>
  <c r="B31" i="1"/>
  <c r="C30" i="1"/>
  <c r="B30" i="1"/>
  <c r="C29" i="1"/>
  <c r="B29" i="1"/>
  <c r="C28" i="1"/>
  <c r="B28" i="1"/>
  <c r="C27" i="1"/>
  <c r="B27" i="1"/>
  <c r="C23" i="1"/>
  <c r="D23" i="1"/>
  <c r="B23" i="1"/>
  <c r="C22" i="1"/>
  <c r="D22" i="1"/>
  <c r="B22" i="1"/>
  <c r="C21" i="1"/>
  <c r="B21" i="1"/>
  <c r="C20" i="1"/>
  <c r="D20" i="1"/>
  <c r="B20" i="1"/>
  <c r="C102" i="1"/>
  <c r="D102" i="1"/>
  <c r="B102" i="1"/>
  <c r="C104" i="1"/>
  <c r="D104" i="1"/>
  <c r="C105" i="1"/>
  <c r="D105" i="1"/>
  <c r="B105" i="1"/>
  <c r="B104" i="1"/>
  <c r="C111" i="1"/>
  <c r="D111" i="1"/>
  <c r="B111" i="1"/>
  <c r="C114" i="1"/>
  <c r="D114" i="1"/>
  <c r="B114" i="1"/>
  <c r="C112" i="1"/>
  <c r="D112" i="1"/>
  <c r="B112" i="1"/>
  <c r="C115" i="1"/>
  <c r="D115" i="1"/>
  <c r="B115" i="1"/>
  <c r="C116" i="1"/>
  <c r="D116" i="1"/>
  <c r="B116" i="1"/>
  <c r="C117" i="1"/>
  <c r="D117" i="1"/>
  <c r="B117" i="1"/>
  <c r="C120" i="1"/>
  <c r="B120" i="1"/>
  <c r="C124" i="1"/>
  <c r="B124" i="1"/>
  <c r="C129" i="1"/>
  <c r="D129" i="1"/>
  <c r="B129" i="1"/>
  <c r="C130" i="1"/>
  <c r="B130" i="1"/>
  <c r="C136" i="1"/>
  <c r="B136" i="1"/>
  <c r="C161" i="1"/>
  <c r="B161" i="1"/>
  <c r="C164" i="1"/>
  <c r="D164" i="1"/>
  <c r="B164" i="1"/>
  <c r="C165" i="1"/>
  <c r="D165" i="1"/>
  <c r="B165" i="1"/>
  <c r="C160" i="1"/>
  <c r="B160" i="1"/>
  <c r="C140" i="1"/>
  <c r="B140" i="1"/>
  <c r="C134" i="1"/>
  <c r="B134" i="1"/>
  <c r="C109" i="1"/>
  <c r="B109" i="1"/>
  <c r="C100" i="1"/>
  <c r="B100" i="1"/>
  <c r="C95" i="1"/>
  <c r="B95" i="1"/>
  <c r="C74" i="1"/>
  <c r="B74" i="1"/>
  <c r="C63" i="1"/>
  <c r="B63" i="1"/>
  <c r="C45" i="1"/>
  <c r="B45" i="1"/>
  <c r="C19" i="1"/>
  <c r="B19" i="1"/>
  <c r="E178" i="1" l="1"/>
  <c r="N107" i="1"/>
  <c r="N170" i="1" s="1"/>
  <c r="M97" i="3"/>
  <c r="M84" i="3" s="1"/>
  <c r="M125" i="3" l="1"/>
  <c r="N178" i="1" s="1"/>
</calcChain>
</file>

<file path=xl/sharedStrings.xml><?xml version="1.0" encoding="utf-8"?>
<sst xmlns="http://schemas.openxmlformats.org/spreadsheetml/2006/main" count="526" uniqueCount="423">
  <si>
    <t>7640</t>
  </si>
  <si>
    <t>7412</t>
  </si>
  <si>
    <t>7610</t>
  </si>
  <si>
    <t>7670</t>
  </si>
  <si>
    <t>8300</t>
  </si>
  <si>
    <t>8110</t>
  </si>
  <si>
    <t xml:space="preserve">Охорона навколишнього природного середовища </t>
  </si>
  <si>
    <t>8340</t>
  </si>
  <si>
    <t>Природоохоронні заходи за рахунок цільових фондів</t>
  </si>
  <si>
    <t>Обслуговування місцевого боргу</t>
  </si>
  <si>
    <t>9000</t>
  </si>
  <si>
    <t>9700</t>
  </si>
  <si>
    <t>9770</t>
  </si>
  <si>
    <t>Забезпечення діяльності бібліотек</t>
  </si>
  <si>
    <t>Проведення навчально-тренувальних зборів і змагань з неолімпійських видів спорту</t>
  </si>
  <si>
    <t>Інші заходи, пов'язані з економічною діяльністю</t>
  </si>
  <si>
    <t>Інші видатки на соціальний захист ветеранів війни та праці</t>
  </si>
  <si>
    <t>Компенсаційні виплати на пільговий проїзд електротранспортом окремим категоріям громадян</t>
  </si>
  <si>
    <t>Проведення навчально-тренувальних зборів і змагань з олімпійських видів спорту</t>
  </si>
  <si>
    <t>Фінансова підтримка дитячо-юнацьких спортивних шкіл фізкультурно-спортивних товариств</t>
  </si>
  <si>
    <t>Сприяння розвитку малого та середнього підприємництва</t>
  </si>
  <si>
    <t>Управління  освіти і науки Сумської міської ради</t>
  </si>
  <si>
    <t>1000000</t>
  </si>
  <si>
    <t>1500000</t>
  </si>
  <si>
    <t>1510000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</si>
  <si>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</si>
  <si>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Заходи державної політики з питань дітей та їх соціального захисту</t>
  </si>
  <si>
    <t>Департамент інфраструктури міста Сумської міської ради</t>
  </si>
  <si>
    <t>Управління капітального будівництва та дорожнього господарства Сумської міської ради</t>
  </si>
  <si>
    <t>Виконавчий комітет Сумської міської ради</t>
  </si>
  <si>
    <t>Регулювання цін на послуги місцевого автотранспорту</t>
  </si>
  <si>
    <t>Організація та проведення громадських робіт</t>
  </si>
  <si>
    <t xml:space="preserve">Департамент соціального захисту населення Сумської міської ради </t>
  </si>
  <si>
    <t>Департамент забезпечення ресурсних платежів Сумської міської ради</t>
  </si>
  <si>
    <t>Департамент фінансів, економіки та інвестицій Сумської міської ради</t>
  </si>
  <si>
    <t>Управління державного архітектурно-будівельного контролю Сумської міської ради</t>
  </si>
  <si>
    <t>0100</t>
  </si>
  <si>
    <t>0180</t>
  </si>
  <si>
    <t>0111</t>
  </si>
  <si>
    <t>1000</t>
  </si>
  <si>
    <t>1010</t>
  </si>
  <si>
    <t>0910</t>
  </si>
  <si>
    <t>1020</t>
  </si>
  <si>
    <t>0921</t>
  </si>
  <si>
    <t>1030</t>
  </si>
  <si>
    <t>1070</t>
  </si>
  <si>
    <t>0922</t>
  </si>
  <si>
    <t>1090</t>
  </si>
  <si>
    <t>0960</t>
  </si>
  <si>
    <t>0990</t>
  </si>
  <si>
    <t>2000</t>
  </si>
  <si>
    <t>2010</t>
  </si>
  <si>
    <t>0731</t>
  </si>
  <si>
    <t>0733</t>
  </si>
  <si>
    <t>0722</t>
  </si>
  <si>
    <t>0763</t>
  </si>
  <si>
    <t>3000</t>
  </si>
  <si>
    <t>6000</t>
  </si>
  <si>
    <t>Житлово-комунальне господарство</t>
  </si>
  <si>
    <t>0610</t>
  </si>
  <si>
    <t>6020</t>
  </si>
  <si>
    <t>0620</t>
  </si>
  <si>
    <t>4000</t>
  </si>
  <si>
    <t xml:space="preserve"> Культура і мистецтво</t>
  </si>
  <si>
    <t>4030</t>
  </si>
  <si>
    <t>0824</t>
  </si>
  <si>
    <t>0829</t>
  </si>
  <si>
    <t>5000</t>
  </si>
  <si>
    <t>5011</t>
  </si>
  <si>
    <t>0810</t>
  </si>
  <si>
    <t>5012</t>
  </si>
  <si>
    <t>0490</t>
  </si>
  <si>
    <t>0421</t>
  </si>
  <si>
    <t>0451</t>
  </si>
  <si>
    <t>7400</t>
  </si>
  <si>
    <t>0470</t>
  </si>
  <si>
    <t>0411</t>
  </si>
  <si>
    <t>7600</t>
  </si>
  <si>
    <t>0320</t>
  </si>
  <si>
    <t>0170</t>
  </si>
  <si>
    <t>0540</t>
  </si>
  <si>
    <t>0133</t>
  </si>
  <si>
    <t>8000</t>
  </si>
  <si>
    <t>8600</t>
  </si>
  <si>
    <t>8100</t>
  </si>
  <si>
    <t>7300</t>
  </si>
  <si>
    <t>3031</t>
  </si>
  <si>
    <t>3033</t>
  </si>
  <si>
    <t>1040</t>
  </si>
  <si>
    <t>3104</t>
  </si>
  <si>
    <t>3112</t>
  </si>
  <si>
    <t>3200</t>
  </si>
  <si>
    <t>1050</t>
  </si>
  <si>
    <t>3131</t>
  </si>
  <si>
    <t>3160</t>
  </si>
  <si>
    <t>0443</t>
  </si>
  <si>
    <t>5061</t>
  </si>
  <si>
    <t>Підтримка спорту вищих досягнень та організацій, які здійснюють фізкультурно-спортивну діяльність в регіоні</t>
  </si>
  <si>
    <t>5062</t>
  </si>
  <si>
    <t>5031</t>
  </si>
  <si>
    <t>5032</t>
  </si>
  <si>
    <t>0160</t>
  </si>
  <si>
    <t>2030</t>
  </si>
  <si>
    <t>2100</t>
  </si>
  <si>
    <t>2111</t>
  </si>
  <si>
    <t>Надання інших пільг окремим категоріям громадян відповідно до законодавства</t>
  </si>
  <si>
    <t>3032</t>
  </si>
  <si>
    <t>3036</t>
  </si>
  <si>
    <t>3121</t>
  </si>
  <si>
    <t>6013</t>
  </si>
  <si>
    <t>6030</t>
  </si>
  <si>
    <t>Організація благоустрою населених пунктів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</si>
  <si>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</si>
  <si>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7000</t>
  </si>
  <si>
    <t>7130</t>
  </si>
  <si>
    <t>1010160</t>
  </si>
  <si>
    <t>1510160</t>
  </si>
  <si>
    <t>6090</t>
  </si>
  <si>
    <t>Інша діяльність у сфері житлово-комунального господарства</t>
  </si>
  <si>
    <t>7100</t>
  </si>
  <si>
    <t>Сільське, лісове, рибне господарство та мисливство</t>
  </si>
  <si>
    <t>1517640</t>
  </si>
  <si>
    <t>Забезпечення діяльності водопровідно-каналізаційного господарства</t>
  </si>
  <si>
    <t>8120</t>
  </si>
  <si>
    <t>0200000</t>
  </si>
  <si>
    <t>0210000</t>
  </si>
  <si>
    <t>0210160</t>
  </si>
  <si>
    <t>0213036</t>
  </si>
  <si>
    <t>0213131</t>
  </si>
  <si>
    <t>0215011</t>
  </si>
  <si>
    <t>0215012</t>
  </si>
  <si>
    <t>0215031</t>
  </si>
  <si>
    <t>0215061</t>
  </si>
  <si>
    <t>0218110</t>
  </si>
  <si>
    <t>0218340</t>
  </si>
  <si>
    <t>0600000</t>
  </si>
  <si>
    <t>0610000</t>
  </si>
  <si>
    <t>0610160</t>
  </si>
  <si>
    <t>0611010</t>
  </si>
  <si>
    <t>0700000</t>
  </si>
  <si>
    <t>0710000</t>
  </si>
  <si>
    <t>0710160</t>
  </si>
  <si>
    <t>0712010</t>
  </si>
  <si>
    <t>0717640</t>
  </si>
  <si>
    <t>0712111</t>
  </si>
  <si>
    <t>0712100</t>
  </si>
  <si>
    <t>0712030</t>
  </si>
  <si>
    <t>0800000</t>
  </si>
  <si>
    <t>0810000</t>
  </si>
  <si>
    <t>0810160</t>
  </si>
  <si>
    <t>0813031</t>
  </si>
  <si>
    <t>0813032</t>
  </si>
  <si>
    <t>0813036</t>
  </si>
  <si>
    <t>0813104</t>
  </si>
  <si>
    <t>0813160</t>
  </si>
  <si>
    <t>0813200</t>
  </si>
  <si>
    <t>0900000</t>
  </si>
  <si>
    <t>0910000</t>
  </si>
  <si>
    <t>0910160</t>
  </si>
  <si>
    <t>0913112</t>
  </si>
  <si>
    <t>1010000</t>
  </si>
  <si>
    <t>1014030</t>
  </si>
  <si>
    <t>1200000</t>
  </si>
  <si>
    <t>1210000</t>
  </si>
  <si>
    <t>1210160</t>
  </si>
  <si>
    <t>1216013</t>
  </si>
  <si>
    <t>1216020</t>
  </si>
  <si>
    <t>1216030</t>
  </si>
  <si>
    <t>1217640</t>
  </si>
  <si>
    <t>1218340</t>
  </si>
  <si>
    <t>1219770</t>
  </si>
  <si>
    <t>1516084</t>
  </si>
  <si>
    <t>1710000</t>
  </si>
  <si>
    <t>1710160</t>
  </si>
  <si>
    <t>1700000</t>
  </si>
  <si>
    <t>3100000</t>
  </si>
  <si>
    <t>3110000</t>
  </si>
  <si>
    <t>3110160</t>
  </si>
  <si>
    <t>3700000</t>
  </si>
  <si>
    <t>3710000</t>
  </si>
  <si>
    <t>3710160</t>
  </si>
  <si>
    <t>3718340</t>
  </si>
  <si>
    <t>3718600</t>
  </si>
  <si>
    <t>0218120</t>
  </si>
  <si>
    <t>Загальний фонд</t>
  </si>
  <si>
    <t>Спеціальний фонд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</si>
  <si>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</si>
  <si>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</si>
  <si>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</si>
  <si>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</si>
  <si>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</si>
  <si>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</si>
  <si>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0217530</t>
  </si>
  <si>
    <t>Інші заходи у сфері зв'язку, телекомунікації та інформатики</t>
  </si>
  <si>
    <t>7530</t>
  </si>
  <si>
    <t>0460</t>
  </si>
  <si>
    <t>7500</t>
  </si>
  <si>
    <t>Зв'язок, телекомунікації та інформатика</t>
  </si>
  <si>
    <t>7693</t>
  </si>
  <si>
    <t>0217693</t>
  </si>
  <si>
    <t>0210180</t>
  </si>
  <si>
    <t>Інша діяльність у сфері державного управління</t>
  </si>
  <si>
    <t>0218230</t>
  </si>
  <si>
    <t>8230</t>
  </si>
  <si>
    <t>0380</t>
  </si>
  <si>
    <t>Інші заходи громадського порядку та безпеки</t>
  </si>
  <si>
    <t>0217680</t>
  </si>
  <si>
    <t>7680</t>
  </si>
  <si>
    <t>Членські внески до асоціацій органів місцевого самоврядування</t>
  </si>
  <si>
    <t>8200</t>
  </si>
  <si>
    <t>Громадський порядок та безпека</t>
  </si>
  <si>
    <t>1216090</t>
  </si>
  <si>
    <t>0213033</t>
  </si>
  <si>
    <t>3717640</t>
  </si>
  <si>
    <t>1216017</t>
  </si>
  <si>
    <t>6017</t>
  </si>
  <si>
    <t>3117693</t>
  </si>
  <si>
    <t>0819770</t>
  </si>
  <si>
    <t>7650</t>
  </si>
  <si>
    <t>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</si>
  <si>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</si>
  <si>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1217330</t>
  </si>
  <si>
    <t>7330</t>
  </si>
  <si>
    <t>Інші програми та заходи у сфері освіти</t>
  </si>
  <si>
    <t>2151</t>
  </si>
  <si>
    <t>2152</t>
  </si>
  <si>
    <t>3191</t>
  </si>
  <si>
    <t>3192</t>
  </si>
  <si>
    <t>3210</t>
  </si>
  <si>
    <t>3241</t>
  </si>
  <si>
    <t>3242</t>
  </si>
  <si>
    <t>Забезпечення діяльності інших закладів у сфері соціального захисту і соціального забезпечення</t>
  </si>
  <si>
    <t>4081</t>
  </si>
  <si>
    <t>4082</t>
  </si>
  <si>
    <t>Інші заходи в галузі культури і мистецтва</t>
  </si>
  <si>
    <t>7691</t>
  </si>
  <si>
    <t>1217691</t>
  </si>
  <si>
    <t>0217691</t>
  </si>
  <si>
    <t>1213210</t>
  </si>
  <si>
    <t>0214081</t>
  </si>
  <si>
    <t>0213242</t>
  </si>
  <si>
    <t>0813241</t>
  </si>
  <si>
    <t>0813191</t>
  </si>
  <si>
    <t>0813192</t>
  </si>
  <si>
    <t>0640</t>
  </si>
  <si>
    <t>0726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</si>
  <si>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</si>
  <si>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</si>
  <si>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</si>
  <si>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</si>
  <si>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Компенсаційні виплати за пільговий проїзд окремих категорій громадян на залізничному транспорті</t>
  </si>
  <si>
    <t>3035</t>
  </si>
  <si>
    <t>0813035</t>
  </si>
  <si>
    <t>0712151</t>
  </si>
  <si>
    <t>0712152</t>
  </si>
  <si>
    <t>Код Функціональної класифікації видатків та кредитування бюджету</t>
  </si>
  <si>
    <t>Усього</t>
  </si>
  <si>
    <t>у тому числі бюджет розвитку</t>
  </si>
  <si>
    <t>3717693</t>
  </si>
  <si>
    <t>1217670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</si>
  <si>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</si>
  <si>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</si>
  <si>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0913111</t>
  </si>
  <si>
    <t>Відділ культури Сумської міської ради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</si>
  <si>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</si>
  <si>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</si>
  <si>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</si>
  <si>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бюджетної програми згідно з Типовою програмною класифікацією видатків та кредитування місцевого бюджету</t>
  </si>
  <si>
    <t>Здійснення заходів та реалізація проектів на виконання Державної цільової соціальної програми "Молодь України"</t>
  </si>
  <si>
    <t>Забезпечення обробки інформації з нарахування та виплати допомог і компенсацій</t>
  </si>
  <si>
    <t>Забезпечення діяльності інших закладів в галузі культури і мистецтва</t>
  </si>
  <si>
    <t>Інша діяльність, пов’язана з експлуатацією об’єктів житлово-комунального господарства</t>
  </si>
  <si>
    <t>Здійснення заходів із землеустрою</t>
  </si>
  <si>
    <t>Проведення експертної грошової оцінки земельної ділянки чи права на неї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</si>
  <si>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</si>
  <si>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 xml:space="preserve">Інша діяльність у сфері екології та охорони природних ресурсів </t>
  </si>
  <si>
    <t>0215062</t>
  </si>
  <si>
    <t>0813033</t>
  </si>
  <si>
    <t>0813242</t>
  </si>
  <si>
    <t>Інші субвенції з місцевого бюджету</t>
  </si>
  <si>
    <t>0215032</t>
  </si>
  <si>
    <t>(грн)</t>
  </si>
  <si>
    <t>Надання пільг окремим категоріям громадян з оплати послуг зв'язку</t>
  </si>
  <si>
    <t>Управління  «Служба у справах дітей» Сумської міської ради</t>
  </si>
  <si>
    <t>Надання позашкільної освіти закладами позашкільної освіти, заходи із позашкільної роботи з дітьми</t>
  </si>
  <si>
    <t>1218110</t>
  </si>
  <si>
    <t>0219800</t>
  </si>
  <si>
    <t>іншої субвенції з місцевого бюджету</t>
  </si>
  <si>
    <t>Всього видатків, у т.ч. за рахунок:</t>
  </si>
  <si>
    <t>Компенсаційні виплати на пільговий проїзд автомобільним транспортом окремим категоріям громадян</t>
  </si>
  <si>
    <t>Інші заходи у сфері соціального захисту і соціального забезпечення</t>
  </si>
  <si>
    <t>Заходи з енергозбереження, у т. ч. за рахунок:</t>
  </si>
  <si>
    <t>місцевого запозичення</t>
  </si>
  <si>
    <t>Управління капітального будівництва та дорожнього господарства Сумської міської ради, у т. ч. за рахунок:</t>
  </si>
  <si>
    <t>Інші програми та заходи, пов'язані з економічною діяльністю, у т.ч. за рахунок:</t>
  </si>
  <si>
    <t>Заходи з енергозбереження</t>
  </si>
  <si>
    <t>Реалізація інших заходів щодо соціально-економічного розвитку територій</t>
  </si>
  <si>
    <t xml:space="preserve">Управління охорони здоров’я Сумської міської ради  </t>
  </si>
  <si>
    <t>Лікарсько-акушерська допомога вагітним, породіллям та новонародженим</t>
  </si>
  <si>
    <t>Стоматологічна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</si>
  <si>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</si>
  <si>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0611021</t>
  </si>
  <si>
    <t>0611022</t>
  </si>
  <si>
    <t>0611070</t>
  </si>
  <si>
    <t>0611141</t>
  </si>
  <si>
    <t>1141</t>
  </si>
  <si>
    <t>0611142</t>
  </si>
  <si>
    <t>1142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</si>
  <si>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</si>
  <si>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</si>
  <si>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</si>
  <si>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0611160</t>
  </si>
  <si>
    <t>1160</t>
  </si>
  <si>
    <t>Забезпечення діяльності центрів професійного розвитку педагогічних працівників</t>
  </si>
  <si>
    <t>0613242</t>
  </si>
  <si>
    <t>0615031</t>
  </si>
  <si>
    <t>0617640</t>
  </si>
  <si>
    <t>0618340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</si>
  <si>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</si>
  <si>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Надання дошкільної освіти</t>
  </si>
  <si>
    <t>1011080</t>
  </si>
  <si>
    <t>Забезпечення діяльності інших закладів у сфері освіти</t>
  </si>
  <si>
    <t>3718710</t>
  </si>
  <si>
    <t>Резервний фонд місцевого бюджету</t>
  </si>
  <si>
    <t>1210180</t>
  </si>
  <si>
    <t>(код бюджету)</t>
  </si>
  <si>
    <t>0611025</t>
  </si>
  <si>
    <t>Утримання та навчально-тренувальна робота комунальних дитячо-юнацьких спортивних шкіл</t>
  </si>
  <si>
    <t>Надання спеціалізованої освіти мистецькими школами</t>
  </si>
  <si>
    <t>0213133</t>
  </si>
  <si>
    <t>Інші заходи та заклади молодіжної політики</t>
  </si>
  <si>
    <t>Багатопрофільна стаціонарна медична допомога населенню</t>
  </si>
  <si>
    <t>Фізична культура і спорт</t>
  </si>
  <si>
    <t>Транспорт та транспортна інфраструктура, дорожнє господарство</t>
  </si>
  <si>
    <t>Забезпечення діяльності інших закладів у сфері охорони здоров'я</t>
  </si>
  <si>
    <t>Інші програми та заходи у сфері охорони здоров'я</t>
  </si>
  <si>
    <t>Утримання та забезпечення діяльності центрів соціальних служб</t>
  </si>
  <si>
    <t xml:space="preserve"> 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</si>
  <si>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Витрати, пов'язані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</si>
  <si>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0611091</t>
  </si>
  <si>
    <t>0930</t>
  </si>
  <si>
    <t>Резервний фонд</t>
  </si>
  <si>
    <t>0218240</t>
  </si>
  <si>
    <t>Заходи та роботи з територіальної оборони</t>
  </si>
  <si>
    <t>Внески до статутного капіталу суб'єктів господарювання</t>
  </si>
  <si>
    <t>Департамент інспекційної роботи Сумської міської ради</t>
  </si>
  <si>
    <t>3600000</t>
  </si>
  <si>
    <t>3610000</t>
  </si>
  <si>
    <t>3610160</t>
  </si>
  <si>
    <t>Управління комунального майна Сумської міської ради</t>
  </si>
  <si>
    <t>3617370</t>
  </si>
  <si>
    <t>3617130</t>
  </si>
  <si>
    <t>3617650</t>
  </si>
  <si>
    <t>3617660</t>
  </si>
  <si>
    <t>3617693</t>
  </si>
  <si>
    <t>Соціальний захист та соціальне забезпечення, у т. ч. за рахунок:</t>
  </si>
  <si>
    <t>Економічна діяльність, у т.ч. за рахунок:</t>
  </si>
  <si>
    <t>Департамент соціального захисту населення Сумської міської ради, у т.ч. за рахунок:</t>
  </si>
  <si>
    <t>2700000</t>
  </si>
  <si>
    <t>2710160</t>
  </si>
  <si>
    <t>2710000</t>
  </si>
  <si>
    <t>2717610</t>
  </si>
  <si>
    <t>1218240</t>
  </si>
  <si>
    <t>0618240</t>
  </si>
  <si>
    <t>1853100000</t>
  </si>
  <si>
    <t>5010000</t>
  </si>
  <si>
    <t>5010160</t>
  </si>
  <si>
    <t>до                    наказу             Сумської</t>
  </si>
  <si>
    <t>міської       військової     адміністрації</t>
  </si>
  <si>
    <r>
      <t>Будівництво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об'єктів житлово-комунального господарства</t>
    </r>
  </si>
  <si>
    <t>Інші заходи у сфері соціального захисту і соціального забезпечення,    у т. ч. за рахунок:</t>
  </si>
  <si>
    <t>Сумська міська військова адміністрація Сумського району Сумської області</t>
  </si>
  <si>
    <t>трансфертів з державного бюджету</t>
  </si>
  <si>
    <t>трансфертів з місцевого бюджету до інших місцевих бюджетів за рахунок трансфертів з державного бюджету</t>
  </si>
  <si>
    <t xml:space="preserve">трансфертів з місцевих бюджетів </t>
  </si>
  <si>
    <t>до                 наказу             Сумської</t>
  </si>
  <si>
    <t>міської     військової    адміністрації</t>
  </si>
  <si>
    <t>Керівництво і управління у відповідній сфері у містах (місті Києві), селищах, селах, територіальних громадах</t>
  </si>
  <si>
    <t>від  ____________ № _____ - СМР</t>
  </si>
  <si>
    <t>від  ____________ № ____ - СМР</t>
  </si>
  <si>
    <t xml:space="preserve">                     Додаток 3</t>
  </si>
  <si>
    <t xml:space="preserve">                     Додаток 9</t>
  </si>
  <si>
    <t xml:space="preserve">РОЗПОДІЛ
видатків бюджету Сумської міської територіальної громади на 2025 рік за головними розпорядниками бюджетних коштів </t>
  </si>
  <si>
    <t>РОЗПОДІЛ
видатків бюджету Сумської міської територіальної громади на 2025 рік за програмною класифікацією видатків та кредитування місцевого бюджету</t>
  </si>
  <si>
    <t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коштів місцевого бюджету</t>
  </si>
  <si>
    <t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розвитку, за рахунок коштів місцевого бюджету</t>
  </si>
  <si>
    <t>Субвенція з місцевого бюджету державному бюджету на виконання програм соціально-економічного розвитку регіонів</t>
  </si>
  <si>
    <t>Державне управління</t>
  </si>
  <si>
    <t>Надання загальної середньої освіти закладами загальної середньої освіти за рахунок коштів місцевого бюджету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</si>
  <si>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</si>
  <si>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Міжбюджетні трансферти</t>
  </si>
  <si>
    <t>Заходи з організації рятування на водах</t>
  </si>
  <si>
    <t>Заходи із запобігання та ліквідації надзвичайних ситуацій та наслідків стихійного лиха</t>
  </si>
  <si>
    <t>Інша діяльність</t>
  </si>
  <si>
    <r>
      <t>Будівництво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інших об'єктів комунальної власності</t>
    </r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</si>
  <si>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</si>
  <si>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Охорона здоров’я</t>
  </si>
  <si>
    <t>Управління охорони здоров’я Сумської міської ради</t>
  </si>
  <si>
    <t>Компенсаційні виплати на пільговий проїзд автомобільним транспортом окремим категоріям громадян, у т.ч. за рахунок:</t>
  </si>
  <si>
    <t>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</si>
  <si>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</si>
  <si>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Забезпечення збору та вивезення сміття і відходів</t>
  </si>
  <si>
    <t>1216014</t>
  </si>
  <si>
    <t>1216092</t>
  </si>
  <si>
    <t>1217412</t>
  </si>
  <si>
    <t>1217450</t>
  </si>
  <si>
    <t>0456</t>
  </si>
  <si>
    <t>Інша діяльність у сфері транспорту</t>
  </si>
  <si>
    <t>Реалізація проектів (заходів) з відновлення об'єктів житлового фонду, пошкоджених/знищених внаслідок збройної агресії, за рахунок коштів місцевих бюджетів</t>
  </si>
  <si>
    <t>1217426</t>
  </si>
  <si>
    <t>Інші заходи у сфері електротранспорту</t>
  </si>
  <si>
    <t>0455</t>
  </si>
  <si>
    <t>трансфертів з державного бюджету, в т.ч.:</t>
  </si>
  <si>
    <t>Перший заступник директора Департаменту фінансів, економіки та інвестицій Сумської міської ради</t>
  </si>
  <si>
    <t>Лариса СКИРТАЧ</t>
  </si>
  <si>
    <t>1216091</t>
  </si>
  <si>
    <t>0813121</t>
  </si>
  <si>
    <t>3617691</t>
  </si>
  <si>
    <t>додаткової дотації 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</si>
  <si>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 xml:space="preserve">Захист населення і територій від надзвичайних ситуацій </t>
  </si>
  <si>
    <t>1</t>
  </si>
  <si>
    <t>Освіта</t>
  </si>
  <si>
    <t>Інвестиційні проекти та регіональний розвиток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</si>
</sst>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* #,##0.00;* \-#,##0.00;* &quot;-&quot;??;@"/>
  </numFmts>
  <fonts count="46" x14ac:knownFonts="1">
    <font>
      <sz val="10"/>
      <name val="Times New Roman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2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imes New Roman"/>
      <family val="1"/>
      <charset val="204"/>
    </font>
    <font>
      <sz val="14"/>
      <name val="Times New Roman"/>
      <family val="1"/>
      <charset val="204"/>
    </font>
    <font>
      <b/>
      <sz val="25"/>
      <name val="Times New Roman"/>
      <family val="1"/>
      <charset val="204"/>
    </font>
    <font>
      <u/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2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25"/>
      <name val="Times New Roman"/>
      <family val="1"/>
      <charset val="204"/>
    </font>
    <font>
      <b/>
      <i/>
      <sz val="25"/>
      <name val="Times New Roman"/>
      <family val="1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2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9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8" borderId="0" applyNumberFormat="0" applyBorder="0" applyAlignment="0" applyProtection="0"/>
    <xf numFmtId="0" fontId="6" fillId="7" borderId="1" applyNumberFormat="0" applyAlignment="0" applyProtection="0"/>
    <xf numFmtId="0" fontId="7" fillId="22" borderId="2" applyNumberFormat="0" applyAlignment="0" applyProtection="0"/>
    <xf numFmtId="0" fontId="14" fillId="22" borderId="1" applyNumberFormat="0" applyAlignment="0" applyProtection="0"/>
    <xf numFmtId="164" fontId="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>
      <alignment vertical="top"/>
    </xf>
    <xf numFmtId="0" fontId="11" fillId="0" borderId="3" applyNumberFormat="0" applyFill="0" applyAlignment="0" applyProtection="0"/>
    <xf numFmtId="0" fontId="9" fillId="23" borderId="4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19" fillId="0" borderId="0"/>
    <xf numFmtId="0" fontId="5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13" fillId="10" borderId="5" applyNumberFormat="0" applyFont="0" applyAlignment="0" applyProtection="0"/>
    <xf numFmtId="0" fontId="17" fillId="0" borderId="6" applyNumberFormat="0" applyFill="0" applyAlignment="0" applyProtection="0"/>
    <xf numFmtId="0" fontId="18" fillId="0" borderId="0"/>
    <xf numFmtId="0" fontId="8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32" fillId="24" borderId="0" applyNumberFormat="0" applyBorder="0" applyAlignment="0" applyProtection="0"/>
    <xf numFmtId="0" fontId="32" fillId="30" borderId="0" applyNumberFormat="0" applyBorder="0" applyAlignment="0" applyProtection="0"/>
    <xf numFmtId="0" fontId="33" fillId="36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3" fillId="37" borderId="0" applyNumberFormat="0" applyBorder="0" applyAlignment="0" applyProtection="0"/>
    <xf numFmtId="0" fontId="32" fillId="26" borderId="0" applyNumberFormat="0" applyBorder="0" applyAlignment="0" applyProtection="0"/>
    <xf numFmtId="0" fontId="32" fillId="32" borderId="0" applyNumberFormat="0" applyBorder="0" applyAlignment="0" applyProtection="0"/>
    <xf numFmtId="0" fontId="33" fillId="38" borderId="0" applyNumberFormat="0" applyBorder="0" applyAlignment="0" applyProtection="0"/>
    <xf numFmtId="0" fontId="32" fillId="27" borderId="0" applyNumberFormat="0" applyBorder="0" applyAlignment="0" applyProtection="0"/>
    <xf numFmtId="0" fontId="32" fillId="33" borderId="0" applyNumberFormat="0" applyBorder="0" applyAlignment="0" applyProtection="0"/>
    <xf numFmtId="0" fontId="33" fillId="39" borderId="0" applyNumberFormat="0" applyBorder="0" applyAlignment="0" applyProtection="0"/>
    <xf numFmtId="0" fontId="32" fillId="28" borderId="0" applyNumberFormat="0" applyBorder="0" applyAlignment="0" applyProtection="0"/>
    <xf numFmtId="0" fontId="32" fillId="34" borderId="0" applyNumberFormat="0" applyBorder="0" applyAlignment="0" applyProtection="0"/>
    <xf numFmtId="0" fontId="33" fillId="40" borderId="0" applyNumberFormat="0" applyBorder="0" applyAlignment="0" applyProtection="0"/>
    <xf numFmtId="0" fontId="32" fillId="29" borderId="0" applyNumberFormat="0" applyBorder="0" applyAlignment="0" applyProtection="0"/>
    <xf numFmtId="0" fontId="32" fillId="35" borderId="0" applyNumberFormat="0" applyBorder="0" applyAlignment="0" applyProtection="0"/>
    <xf numFmtId="0" fontId="33" fillId="41" borderId="0" applyNumberFormat="0" applyBorder="0" applyAlignment="0" applyProtection="0"/>
  </cellStyleXfs>
  <cellXfs count="154">
    <xf numFmtId="0" fontId="0" fillId="0" borderId="0" xfId="0"/>
    <xf numFmtId="49" fontId="21" fillId="0" borderId="7" xfId="0" applyNumberFormat="1" applyFont="1" applyFill="1" applyBorder="1" applyAlignment="1">
      <alignment horizontal="center" vertical="center" wrapText="1"/>
    </xf>
    <xf numFmtId="4" fontId="21" fillId="0" borderId="7" xfId="0" applyNumberFormat="1" applyFont="1" applyFill="1" applyBorder="1" applyAlignment="1">
      <alignment horizontal="right" wrapText="1"/>
    </xf>
    <xf numFmtId="1" fontId="21" fillId="0" borderId="7" xfId="0" applyNumberFormat="1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vertical="center" wrapText="1"/>
    </xf>
    <xf numFmtId="3" fontId="25" fillId="0" borderId="0" xfId="0" applyNumberFormat="1" applyFont="1" applyFill="1" applyAlignment="1">
      <alignment vertical="center"/>
    </xf>
    <xf numFmtId="49" fontId="30" fillId="0" borderId="7" xfId="0" applyNumberFormat="1" applyFont="1" applyFill="1" applyBorder="1" applyAlignment="1">
      <alignment horizontal="center" vertical="center" wrapText="1"/>
    </xf>
    <xf numFmtId="1" fontId="30" fillId="0" borderId="7" xfId="0" applyNumberFormat="1" applyFont="1" applyFill="1" applyBorder="1" applyAlignment="1">
      <alignment horizontal="center" vertical="center" wrapText="1"/>
    </xf>
    <xf numFmtId="3" fontId="30" fillId="0" borderId="7" xfId="0" applyNumberFormat="1" applyFont="1" applyFill="1" applyBorder="1" applyAlignment="1">
      <alignment horizontal="left" vertical="center" wrapText="1"/>
    </xf>
    <xf numFmtId="4" fontId="30" fillId="0" borderId="7" xfId="0" applyNumberFormat="1" applyFont="1" applyFill="1" applyBorder="1" applyAlignment="1">
      <alignment horizontal="right" wrapText="1"/>
    </xf>
    <xf numFmtId="3" fontId="26" fillId="0" borderId="0" xfId="0" applyNumberFormat="1" applyFont="1" applyFill="1" applyAlignment="1">
      <alignment vertical="center"/>
    </xf>
    <xf numFmtId="4" fontId="23" fillId="0" borderId="0" xfId="0" applyNumberFormat="1" applyFont="1" applyFill="1" applyAlignment="1">
      <alignment horizontal="center"/>
    </xf>
    <xf numFmtId="4" fontId="23" fillId="0" borderId="0" xfId="0" applyNumberFormat="1" applyFont="1" applyFill="1" applyAlignment="1">
      <alignment horizontal="center" wrapText="1"/>
    </xf>
    <xf numFmtId="4" fontId="28" fillId="0" borderId="7" xfId="0" applyNumberFormat="1" applyFont="1" applyFill="1" applyBorder="1" applyAlignment="1">
      <alignment horizontal="right" wrapText="1"/>
    </xf>
    <xf numFmtId="4" fontId="29" fillId="0" borderId="7" xfId="0" applyNumberFormat="1" applyFont="1" applyFill="1" applyBorder="1" applyAlignment="1">
      <alignment horizontal="right" wrapText="1"/>
    </xf>
    <xf numFmtId="49" fontId="21" fillId="0" borderId="0" xfId="0" applyNumberFormat="1" applyFont="1" applyFill="1" applyAlignment="1">
      <alignment horizontal="center" vertical="center"/>
    </xf>
    <xf numFmtId="0" fontId="21" fillId="0" borderId="0" xfId="0" applyFont="1" applyFill="1"/>
    <xf numFmtId="0" fontId="21" fillId="0" borderId="0" xfId="0" applyFont="1" applyFill="1" applyAlignment="1">
      <alignment wrapText="1"/>
    </xf>
    <xf numFmtId="4" fontId="21" fillId="0" borderId="0" xfId="0" applyNumberFormat="1" applyFont="1" applyFill="1"/>
    <xf numFmtId="4" fontId="31" fillId="0" borderId="0" xfId="0" applyNumberFormat="1" applyFont="1" applyFill="1" applyAlignment="1">
      <alignment horizontal="center" wrapText="1"/>
    </xf>
    <xf numFmtId="0" fontId="31" fillId="0" borderId="0" xfId="0" applyFont="1" applyFill="1"/>
    <xf numFmtId="0" fontId="28" fillId="0" borderId="0" xfId="0" applyFont="1" applyFill="1"/>
    <xf numFmtId="1" fontId="21" fillId="0" borderId="7" xfId="0" applyNumberFormat="1" applyFont="1" applyFill="1" applyBorder="1" applyAlignment="1">
      <alignment horizontal="center" vertical="center"/>
    </xf>
    <xf numFmtId="49" fontId="21" fillId="0" borderId="7" xfId="0" applyNumberFormat="1" applyFont="1" applyFill="1" applyBorder="1" applyAlignment="1">
      <alignment horizontal="center" vertical="center"/>
    </xf>
    <xf numFmtId="1" fontId="29" fillId="0" borderId="7" xfId="0" applyNumberFormat="1" applyFont="1" applyFill="1" applyBorder="1" applyAlignment="1">
      <alignment horizontal="center" vertical="center" wrapText="1"/>
    </xf>
    <xf numFmtId="0" fontId="29" fillId="0" borderId="0" xfId="0" applyFont="1" applyFill="1"/>
    <xf numFmtId="1" fontId="28" fillId="0" borderId="7" xfId="0" applyNumberFormat="1" applyFont="1" applyFill="1" applyBorder="1" applyAlignment="1">
      <alignment horizontal="center" vertical="center" wrapText="1"/>
    </xf>
    <xf numFmtId="0" fontId="30" fillId="0" borderId="0" xfId="0" applyFont="1" applyFill="1"/>
    <xf numFmtId="3" fontId="21" fillId="0" borderId="7" xfId="0" applyNumberFormat="1" applyFont="1" applyFill="1" applyBorder="1" applyAlignment="1">
      <alignment horizontal="left" vertical="center" wrapText="1"/>
    </xf>
    <xf numFmtId="3" fontId="29" fillId="0" borderId="7" xfId="0" applyNumberFormat="1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49" fontId="29" fillId="0" borderId="7" xfId="0" applyNumberFormat="1" applyFont="1" applyFill="1" applyBorder="1" applyAlignment="1">
      <alignment horizontal="center" vertical="center" wrapText="1"/>
    </xf>
    <xf numFmtId="49" fontId="21" fillId="0" borderId="7" xfId="0" applyNumberFormat="1" applyFont="1" applyFill="1" applyBorder="1" applyAlignment="1">
      <alignment horizontal="left" vertical="center" wrapText="1"/>
    </xf>
    <xf numFmtId="1" fontId="21" fillId="0" borderId="7" xfId="0" applyNumberFormat="1" applyFont="1" applyFill="1" applyBorder="1" applyAlignment="1">
      <alignment horizontal="left" vertical="center" wrapText="1"/>
    </xf>
    <xf numFmtId="3" fontId="28" fillId="0" borderId="7" xfId="0" applyNumberFormat="1" applyFont="1" applyFill="1" applyBorder="1" applyAlignment="1">
      <alignment horizontal="left" vertical="center" wrapText="1"/>
    </xf>
    <xf numFmtId="0" fontId="27" fillId="0" borderId="0" xfId="0" applyFont="1" applyFill="1" applyAlignment="1">
      <alignment vertical="center" textRotation="180"/>
    </xf>
    <xf numFmtId="49" fontId="28" fillId="0" borderId="7" xfId="0" applyNumberFormat="1" applyFont="1" applyFill="1" applyBorder="1" applyAlignment="1">
      <alignment horizontal="center" vertical="center" wrapText="1"/>
    </xf>
    <xf numFmtId="49" fontId="23" fillId="0" borderId="0" xfId="0" applyNumberFormat="1" applyFont="1" applyFill="1" applyAlignment="1">
      <alignment horizontal="center"/>
    </xf>
    <xf numFmtId="3" fontId="23" fillId="0" borderId="0" xfId="0" applyNumberFormat="1" applyFont="1" applyFill="1" applyAlignment="1">
      <alignment horizontal="center"/>
    </xf>
    <xf numFmtId="3" fontId="23" fillId="0" borderId="0" xfId="0" applyNumberFormat="1" applyFont="1" applyFill="1" applyAlignment="1">
      <alignment horizontal="left" wrapText="1"/>
    </xf>
    <xf numFmtId="3" fontId="2" fillId="0" borderId="0" xfId="0" applyNumberFormat="1" applyFont="1" applyFill="1"/>
    <xf numFmtId="3" fontId="34" fillId="0" borderId="0" xfId="0" applyNumberFormat="1" applyFont="1" applyFill="1"/>
    <xf numFmtId="49" fontId="23" fillId="0" borderId="0" xfId="0" applyNumberFormat="1" applyFont="1" applyFill="1" applyAlignment="1">
      <alignment horizontal="center" wrapText="1"/>
    </xf>
    <xf numFmtId="3" fontId="23" fillId="0" borderId="0" xfId="0" applyNumberFormat="1" applyFont="1" applyFill="1" applyAlignment="1">
      <alignment horizontal="center" wrapText="1"/>
    </xf>
    <xf numFmtId="3" fontId="23" fillId="0" borderId="0" xfId="0" applyNumberFormat="1" applyFont="1" applyFill="1"/>
    <xf numFmtId="3" fontId="24" fillId="0" borderId="0" xfId="0" applyNumberFormat="1" applyFont="1" applyFill="1" applyAlignment="1">
      <alignment horizontal="center" vertical="center" wrapText="1"/>
    </xf>
    <xf numFmtId="3" fontId="24" fillId="0" borderId="0" xfId="0" applyNumberFormat="1" applyFont="1" applyFill="1" applyAlignment="1">
      <alignment vertical="center"/>
    </xf>
    <xf numFmtId="3" fontId="23" fillId="0" borderId="0" xfId="0" applyNumberFormat="1" applyFont="1" applyFill="1" applyAlignment="1">
      <alignment vertical="center"/>
    </xf>
    <xf numFmtId="4" fontId="21" fillId="0" borderId="7" xfId="0" applyNumberFormat="1" applyFont="1" applyFill="1" applyBorder="1"/>
    <xf numFmtId="49" fontId="27" fillId="0" borderId="0" xfId="0" applyNumberFormat="1" applyFont="1" applyFill="1" applyAlignment="1">
      <alignment horizontal="center"/>
    </xf>
    <xf numFmtId="3" fontId="27" fillId="0" borderId="0" xfId="0" applyNumberFormat="1" applyFont="1" applyFill="1" applyAlignment="1">
      <alignment horizontal="center"/>
    </xf>
    <xf numFmtId="3" fontId="27" fillId="0" borderId="0" xfId="0" applyNumberFormat="1" applyFont="1" applyFill="1" applyAlignment="1">
      <alignment vertical="center" textRotation="180"/>
    </xf>
    <xf numFmtId="3" fontId="27" fillId="0" borderId="0" xfId="0" applyNumberFormat="1" applyFont="1" applyFill="1"/>
    <xf numFmtId="4" fontId="23" fillId="0" borderId="8" xfId="0" applyNumberFormat="1" applyFont="1" applyFill="1" applyBorder="1" applyAlignment="1">
      <alignment horizontal="center"/>
    </xf>
    <xf numFmtId="49" fontId="30" fillId="0" borderId="0" xfId="0" applyNumberFormat="1" applyFont="1" applyFill="1" applyBorder="1" applyAlignment="1">
      <alignment horizontal="center" vertical="center" wrapText="1"/>
    </xf>
    <xf numFmtId="1" fontId="30" fillId="0" borderId="0" xfId="0" applyNumberFormat="1" applyFont="1" applyFill="1" applyBorder="1" applyAlignment="1">
      <alignment horizontal="center" vertical="center" wrapText="1"/>
    </xf>
    <xf numFmtId="3" fontId="30" fillId="0" borderId="0" xfId="0" applyNumberFormat="1" applyFont="1" applyFill="1" applyBorder="1" applyAlignment="1">
      <alignment horizontal="left" vertical="center" wrapText="1"/>
    </xf>
    <xf numFmtId="4" fontId="30" fillId="0" borderId="0" xfId="0" applyNumberFormat="1" applyFont="1" applyFill="1" applyBorder="1" applyAlignment="1">
      <alignment horizontal="right" wrapText="1"/>
    </xf>
    <xf numFmtId="4" fontId="41" fillId="0" borderId="0" xfId="0" applyNumberFormat="1" applyFont="1" applyFill="1"/>
    <xf numFmtId="4" fontId="41" fillId="0" borderId="0" xfId="0" applyNumberFormat="1" applyFont="1" applyFill="1" applyAlignment="1">
      <alignment horizontal="left" indent="1"/>
    </xf>
    <xf numFmtId="0" fontId="27" fillId="0" borderId="0" xfId="0" applyFont="1" applyFill="1" applyAlignment="1">
      <alignment horizontal="center" vertical="center" textRotation="180"/>
    </xf>
    <xf numFmtId="49" fontId="31" fillId="0" borderId="0" xfId="0" applyNumberFormat="1" applyFont="1" applyFill="1" applyAlignment="1">
      <alignment horizontal="center" vertical="center"/>
    </xf>
    <xf numFmtId="0" fontId="31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 wrapText="1"/>
    </xf>
    <xf numFmtId="4" fontId="31" fillId="0" borderId="0" xfId="0" applyNumberFormat="1" applyFont="1" applyFill="1"/>
    <xf numFmtId="49" fontId="28" fillId="0" borderId="7" xfId="0" applyNumberFormat="1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vertical="center" wrapText="1"/>
    </xf>
    <xf numFmtId="4" fontId="28" fillId="0" borderId="7" xfId="0" applyNumberFormat="1" applyFont="1" applyFill="1" applyBorder="1" applyAlignment="1">
      <alignment horizontal="right"/>
    </xf>
    <xf numFmtId="4" fontId="21" fillId="0" borderId="7" xfId="0" applyNumberFormat="1" applyFont="1" applyFill="1" applyBorder="1" applyAlignment="1">
      <alignment horizontal="right"/>
    </xf>
    <xf numFmtId="1" fontId="29" fillId="0" borderId="7" xfId="0" applyNumberFormat="1" applyFont="1" applyFill="1" applyBorder="1" applyAlignment="1">
      <alignment horizontal="center" vertical="center"/>
    </xf>
    <xf numFmtId="4" fontId="29" fillId="0" borderId="7" xfId="0" applyNumberFormat="1" applyFont="1" applyFill="1" applyBorder="1" applyAlignment="1">
      <alignment horizontal="right"/>
    </xf>
    <xf numFmtId="1" fontId="28" fillId="0" borderId="7" xfId="0" applyNumberFormat="1" applyFont="1" applyFill="1" applyBorder="1" applyAlignment="1">
      <alignment horizontal="center" vertical="center"/>
    </xf>
    <xf numFmtId="1" fontId="30" fillId="0" borderId="7" xfId="0" applyNumberFormat="1" applyFont="1" applyFill="1" applyBorder="1" applyAlignment="1">
      <alignment horizontal="center" vertical="center"/>
    </xf>
    <xf numFmtId="4" fontId="30" fillId="0" borderId="7" xfId="0" applyNumberFormat="1" applyFont="1" applyFill="1" applyBorder="1" applyAlignment="1">
      <alignment horizontal="right"/>
    </xf>
    <xf numFmtId="1" fontId="28" fillId="0" borderId="7" xfId="0" applyNumberFormat="1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left" vertical="center" wrapText="1"/>
    </xf>
    <xf numFmtId="49" fontId="28" fillId="0" borderId="7" xfId="0" applyNumberFormat="1" applyFont="1" applyFill="1" applyBorder="1" applyAlignment="1">
      <alignment horizontal="left" vertical="center"/>
    </xf>
    <xf numFmtId="1" fontId="30" fillId="0" borderId="0" xfId="0" applyNumberFormat="1" applyFont="1" applyFill="1" applyAlignment="1">
      <alignment horizontal="center" vertical="center"/>
    </xf>
    <xf numFmtId="3" fontId="30" fillId="0" borderId="0" xfId="0" applyNumberFormat="1" applyFont="1" applyFill="1" applyAlignment="1">
      <alignment horizontal="left" vertical="center" wrapText="1"/>
    </xf>
    <xf numFmtId="4" fontId="30" fillId="0" borderId="0" xfId="0" applyNumberFormat="1" applyFont="1" applyFill="1" applyAlignment="1">
      <alignment horizontal="right"/>
    </xf>
    <xf numFmtId="0" fontId="29" fillId="42" borderId="0" xfId="0" applyFont="1" applyFill="1"/>
    <xf numFmtId="4" fontId="23" fillId="0" borderId="7" xfId="0" applyNumberFormat="1" applyFont="1" applyFill="1" applyBorder="1" applyAlignment="1">
      <alignment horizontal="center"/>
    </xf>
    <xf numFmtId="164" fontId="21" fillId="0" borderId="7" xfId="29" applyFont="1" applyFill="1" applyBorder="1" applyAlignment="1">
      <alignment horizontal="right" wrapText="1"/>
    </xf>
    <xf numFmtId="4" fontId="41" fillId="0" borderId="0" xfId="0" applyNumberFormat="1" applyFont="1" applyFill="1"/>
    <xf numFmtId="4" fontId="41" fillId="0" borderId="0" xfId="0" applyNumberFormat="1" applyFont="1" applyFill="1" applyAlignment="1">
      <alignment horizontal="left" indent="1"/>
    </xf>
    <xf numFmtId="3" fontId="24" fillId="0" borderId="7" xfId="0" applyNumberFormat="1" applyFont="1" applyFill="1" applyBorder="1" applyAlignment="1">
      <alignment horizontal="center" vertical="center" wrapText="1"/>
    </xf>
    <xf numFmtId="4" fontId="34" fillId="0" borderId="7" xfId="0" applyNumberFormat="1" applyFont="1" applyFill="1" applyBorder="1" applyAlignment="1">
      <alignment horizontal="center"/>
    </xf>
    <xf numFmtId="3" fontId="30" fillId="0" borderId="7" xfId="0" applyNumberFormat="1" applyFont="1" applyFill="1" applyBorder="1" applyAlignment="1">
      <alignment horizontal="center" vertical="center" wrapText="1"/>
    </xf>
    <xf numFmtId="49" fontId="30" fillId="0" borderId="7" xfId="0" applyNumberFormat="1" applyFont="1" applyFill="1" applyBorder="1" applyAlignment="1">
      <alignment horizontal="center" vertical="center"/>
    </xf>
    <xf numFmtId="4" fontId="24" fillId="0" borderId="7" xfId="0" applyNumberFormat="1" applyFont="1" applyFill="1" applyBorder="1" applyAlignment="1">
      <alignment horizontal="center" vertical="center" wrapText="1"/>
    </xf>
    <xf numFmtId="4" fontId="42" fillId="0" borderId="7" xfId="0" applyNumberFormat="1" applyFont="1" applyFill="1" applyBorder="1" applyAlignment="1">
      <alignment horizontal="right"/>
    </xf>
    <xf numFmtId="0" fontId="43" fillId="0" borderId="0" xfId="0" applyFont="1" applyFill="1"/>
    <xf numFmtId="4" fontId="21" fillId="43" borderId="7" xfId="0" applyNumberFormat="1" applyFont="1" applyFill="1" applyBorder="1" applyAlignment="1">
      <alignment horizontal="right" wrapText="1"/>
    </xf>
    <xf numFmtId="3" fontId="23" fillId="44" borderId="0" xfId="0" applyNumberFormat="1" applyFont="1" applyFill="1" applyAlignment="1">
      <alignment vertical="center"/>
    </xf>
    <xf numFmtId="49" fontId="21" fillId="43" borderId="7" xfId="0" applyNumberFormat="1" applyFont="1" applyFill="1" applyBorder="1" applyAlignment="1">
      <alignment horizontal="center" vertical="center" wrapText="1"/>
    </xf>
    <xf numFmtId="1" fontId="21" fillId="43" borderId="7" xfId="0" applyNumberFormat="1" applyFont="1" applyFill="1" applyBorder="1" applyAlignment="1">
      <alignment horizontal="center" vertical="center" wrapText="1"/>
    </xf>
    <xf numFmtId="3" fontId="21" fillId="43" borderId="7" xfId="0" applyNumberFormat="1" applyFont="1" applyFill="1" applyBorder="1" applyAlignment="1">
      <alignment horizontal="left" vertical="center" wrapText="1"/>
    </xf>
    <xf numFmtId="3" fontId="23" fillId="43" borderId="0" xfId="0" applyNumberFormat="1" applyFont="1" applyFill="1" applyAlignment="1">
      <alignment vertical="center"/>
    </xf>
    <xf numFmtId="1" fontId="21" fillId="43" borderId="7" xfId="0" applyNumberFormat="1" applyFont="1" applyFill="1" applyBorder="1" applyAlignment="1">
      <alignment horizontal="left" vertical="center" wrapText="1"/>
    </xf>
    <xf numFmtId="1" fontId="21" fillId="43" borderId="7" xfId="0" applyNumberFormat="1" applyFont="1" applyFill="1" applyBorder="1" applyAlignment="1">
      <alignment horizontal="center" vertical="center"/>
    </xf>
    <xf numFmtId="4" fontId="21" fillId="43" borderId="7" xfId="0" applyNumberFormat="1" applyFont="1" applyFill="1" applyBorder="1" applyAlignment="1">
      <alignment horizontal="right"/>
    </xf>
    <xf numFmtId="0" fontId="21" fillId="43" borderId="0" xfId="0" applyFont="1" applyFill="1"/>
    <xf numFmtId="0" fontId="21" fillId="43" borderId="7" xfId="0" applyFont="1" applyFill="1" applyBorder="1" applyAlignment="1">
      <alignment horizontal="left" vertical="center" wrapText="1"/>
    </xf>
    <xf numFmtId="49" fontId="21" fillId="43" borderId="7" xfId="0" applyNumberFormat="1" applyFont="1" applyFill="1" applyBorder="1" applyAlignment="1">
      <alignment horizontal="center" vertical="center"/>
    </xf>
    <xf numFmtId="0" fontId="21" fillId="43" borderId="7" xfId="0" applyFont="1" applyFill="1" applyBorder="1" applyAlignment="1">
      <alignment vertical="center" wrapText="1"/>
    </xf>
    <xf numFmtId="1" fontId="28" fillId="43" borderId="7" xfId="0" applyNumberFormat="1" applyFont="1" applyFill="1" applyBorder="1" applyAlignment="1">
      <alignment horizontal="center" vertical="center"/>
    </xf>
    <xf numFmtId="1" fontId="28" fillId="43" borderId="7" xfId="0" applyNumberFormat="1" applyFont="1" applyFill="1" applyBorder="1" applyAlignment="1">
      <alignment horizontal="left" vertical="center" wrapText="1"/>
    </xf>
    <xf numFmtId="0" fontId="28" fillId="43" borderId="7" xfId="0" applyFont="1" applyFill="1" applyBorder="1" applyAlignment="1">
      <alignment horizontal="left" vertical="center" wrapText="1"/>
    </xf>
    <xf numFmtId="4" fontId="28" fillId="43" borderId="7" xfId="0" applyNumberFormat="1" applyFont="1" applyFill="1" applyBorder="1" applyAlignment="1">
      <alignment horizontal="right"/>
    </xf>
    <xf numFmtId="0" fontId="28" fillId="43" borderId="0" xfId="0" applyFont="1" applyFill="1"/>
    <xf numFmtId="1" fontId="30" fillId="43" borderId="7" xfId="0" applyNumberFormat="1" applyFont="1" applyFill="1" applyBorder="1" applyAlignment="1">
      <alignment horizontal="center" vertical="center"/>
    </xf>
    <xf numFmtId="3" fontId="30" fillId="43" borderId="7" xfId="0" applyNumberFormat="1" applyFont="1" applyFill="1" applyBorder="1" applyAlignment="1">
      <alignment horizontal="left" vertical="center" wrapText="1"/>
    </xf>
    <xf numFmtId="4" fontId="30" fillId="43" borderId="7" xfId="0" applyNumberFormat="1" applyFont="1" applyFill="1" applyBorder="1" applyAlignment="1">
      <alignment horizontal="right"/>
    </xf>
    <xf numFmtId="0" fontId="30" fillId="43" borderId="0" xfId="0" applyFont="1" applyFill="1"/>
    <xf numFmtId="49" fontId="28" fillId="43" borderId="7" xfId="0" applyNumberFormat="1" applyFont="1" applyFill="1" applyBorder="1" applyAlignment="1">
      <alignment horizontal="left" vertical="center" wrapText="1"/>
    </xf>
    <xf numFmtId="4" fontId="29" fillId="43" borderId="7" xfId="0" applyNumberFormat="1" applyFont="1" applyFill="1" applyBorder="1" applyAlignment="1">
      <alignment horizontal="right" wrapText="1"/>
    </xf>
    <xf numFmtId="3" fontId="25" fillId="43" borderId="0" xfId="0" applyNumberFormat="1" applyFont="1" applyFill="1" applyAlignment="1">
      <alignment vertical="center"/>
    </xf>
    <xf numFmtId="4" fontId="28" fillId="0" borderId="7" xfId="0" applyNumberFormat="1" applyFont="1" applyFill="1" applyBorder="1" applyAlignment="1">
      <alignment horizontal="center" vertical="center" wrapText="1"/>
    </xf>
    <xf numFmtId="49" fontId="24" fillId="0" borderId="7" xfId="0" applyNumberFormat="1" applyFont="1" applyFill="1" applyBorder="1" applyAlignment="1">
      <alignment horizontal="center" vertical="center" wrapText="1"/>
    </xf>
    <xf numFmtId="3" fontId="28" fillId="0" borderId="7" xfId="0" applyNumberFormat="1" applyFont="1" applyFill="1" applyBorder="1" applyAlignment="1">
      <alignment horizontal="center" vertical="center" wrapText="1"/>
    </xf>
    <xf numFmtId="4" fontId="44" fillId="0" borderId="0" xfId="0" applyNumberFormat="1" applyFont="1" applyFill="1"/>
    <xf numFmtId="4" fontId="44" fillId="0" borderId="0" xfId="0" applyNumberFormat="1" applyFont="1" applyFill="1" applyAlignment="1">
      <alignment horizontal="center"/>
    </xf>
    <xf numFmtId="4" fontId="44" fillId="0" borderId="0" xfId="0" applyNumberFormat="1" applyFont="1" applyFill="1" applyAlignment="1">
      <alignment vertical="center"/>
    </xf>
    <xf numFmtId="3" fontId="44" fillId="0" borderId="0" xfId="0" applyNumberFormat="1" applyFont="1" applyFill="1"/>
    <xf numFmtId="49" fontId="39" fillId="0" borderId="7" xfId="0" applyNumberFormat="1" applyFont="1" applyFill="1" applyBorder="1" applyAlignment="1">
      <alignment horizontal="center" vertical="center" wrapText="1"/>
    </xf>
    <xf numFmtId="49" fontId="24" fillId="0" borderId="0" xfId="0" applyNumberFormat="1" applyFont="1" applyFill="1" applyAlignment="1">
      <alignment horizontal="center" vertical="center" wrapText="1"/>
    </xf>
    <xf numFmtId="49" fontId="24" fillId="0" borderId="0" xfId="0" applyNumberFormat="1" applyFont="1" applyFill="1" applyBorder="1" applyAlignment="1">
      <alignment horizontal="center" vertical="center" wrapText="1"/>
    </xf>
    <xf numFmtId="49" fontId="28" fillId="0" borderId="0" xfId="0" applyNumberFormat="1" applyFont="1" applyFill="1"/>
    <xf numFmtId="4" fontId="45" fillId="0" borderId="0" xfId="0" applyNumberFormat="1" applyFont="1" applyFill="1" applyAlignment="1">
      <alignment horizontal="right"/>
    </xf>
    <xf numFmtId="0" fontId="45" fillId="0" borderId="0" xfId="0" applyFont="1" applyFill="1"/>
    <xf numFmtId="3" fontId="44" fillId="0" borderId="0" xfId="0" applyNumberFormat="1" applyFont="1" applyFill="1" applyAlignment="1">
      <alignment horizontal="left" vertical="top" wrapText="1"/>
    </xf>
    <xf numFmtId="4" fontId="44" fillId="0" borderId="0" xfId="0" applyNumberFormat="1" applyFont="1" applyFill="1"/>
    <xf numFmtId="4" fontId="41" fillId="0" borderId="0" xfId="0" applyNumberFormat="1" applyFont="1" applyFill="1" applyAlignment="1">
      <alignment horizontal="left" indent="1"/>
    </xf>
    <xf numFmtId="3" fontId="36" fillId="0" borderId="0" xfId="0" applyNumberFormat="1" applyFont="1" applyFill="1" applyAlignment="1">
      <alignment horizontal="center" vertical="top" wrapText="1"/>
    </xf>
    <xf numFmtId="49" fontId="24" fillId="0" borderId="7" xfId="0" applyNumberFormat="1" applyFont="1" applyFill="1" applyBorder="1" applyAlignment="1">
      <alignment horizontal="center" vertical="center" wrapText="1"/>
    </xf>
    <xf numFmtId="3" fontId="24" fillId="0" borderId="7" xfId="0" applyNumberFormat="1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center" vertical="top"/>
    </xf>
    <xf numFmtId="4" fontId="38" fillId="0" borderId="7" xfId="0" applyNumberFormat="1" applyFont="1" applyFill="1" applyBorder="1" applyAlignment="1">
      <alignment horizontal="center" vertical="center" wrapText="1"/>
    </xf>
    <xf numFmtId="4" fontId="28" fillId="0" borderId="7" xfId="0" applyNumberFormat="1" applyFont="1" applyFill="1" applyBorder="1" applyAlignment="1">
      <alignment horizontal="center" vertical="center" wrapText="1"/>
    </xf>
    <xf numFmtId="4" fontId="39" fillId="0" borderId="7" xfId="0" applyNumberFormat="1" applyFont="1" applyFill="1" applyBorder="1" applyAlignment="1">
      <alignment horizontal="center" vertical="center" wrapText="1"/>
    </xf>
    <xf numFmtId="3" fontId="27" fillId="0" borderId="9" xfId="0" applyNumberFormat="1" applyFont="1" applyFill="1" applyBorder="1" applyAlignment="1">
      <alignment horizontal="center" vertical="center" textRotation="180"/>
    </xf>
    <xf numFmtId="3" fontId="27" fillId="0" borderId="0" xfId="0" applyNumberFormat="1" applyFont="1" applyFill="1" applyBorder="1" applyAlignment="1">
      <alignment horizontal="center" vertical="center" textRotation="180"/>
    </xf>
    <xf numFmtId="3" fontId="44" fillId="0" borderId="0" xfId="0" applyNumberFormat="1" applyFont="1" applyFill="1" applyAlignment="1">
      <alignment horizontal="center"/>
    </xf>
    <xf numFmtId="3" fontId="44" fillId="0" borderId="0" xfId="0" applyNumberFormat="1" applyFont="1" applyFill="1" applyAlignment="1">
      <alignment horizontal="center" vertical="top" wrapText="1"/>
    </xf>
    <xf numFmtId="3" fontId="27" fillId="0" borderId="0" xfId="0" applyNumberFormat="1" applyFont="1" applyFill="1" applyAlignment="1">
      <alignment horizontal="center" vertical="center" textRotation="180"/>
    </xf>
    <xf numFmtId="49" fontId="37" fillId="0" borderId="0" xfId="0" applyNumberFormat="1" applyFont="1" applyFill="1" applyAlignment="1">
      <alignment horizontal="center"/>
    </xf>
    <xf numFmtId="4" fontId="24" fillId="0" borderId="7" xfId="0" applyNumberFormat="1" applyFont="1" applyFill="1" applyBorder="1" applyAlignment="1">
      <alignment horizontal="center" vertical="center" wrapText="1"/>
    </xf>
    <xf numFmtId="49" fontId="37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center" vertical="top" wrapText="1"/>
    </xf>
    <xf numFmtId="3" fontId="28" fillId="0" borderId="7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textRotation="180"/>
    </xf>
    <xf numFmtId="0" fontId="27" fillId="0" borderId="9" xfId="0" applyFont="1" applyFill="1" applyBorder="1" applyAlignment="1">
      <alignment horizontal="center" vertical="center" textRotation="180"/>
    </xf>
    <xf numFmtId="0" fontId="27" fillId="0" borderId="0" xfId="0" applyFont="1" applyFill="1" applyBorder="1" applyAlignment="1">
      <alignment horizontal="center" vertical="center" textRotation="180"/>
    </xf>
  </cellXfs>
  <cellStyles count="80">
    <cellStyle name="20% - Акцент1" xfId="1"/>
    <cellStyle name="20% — акцент1" xfId="62" builtinId="30" hidden="1"/>
    <cellStyle name="20% - Акцент2" xfId="2"/>
    <cellStyle name="20% — акцент2" xfId="65" builtinId="34" hidden="1"/>
    <cellStyle name="20% - Акцент3" xfId="3"/>
    <cellStyle name="20% — акцент3" xfId="68" builtinId="38" hidden="1"/>
    <cellStyle name="20% - Акцент4" xfId="4"/>
    <cellStyle name="20% — акцент4" xfId="71" builtinId="42" hidden="1"/>
    <cellStyle name="20% - Акцент5" xfId="5"/>
    <cellStyle name="20% — акцент5" xfId="74" builtinId="46" hidden="1"/>
    <cellStyle name="20% - Акцент6" xfId="6"/>
    <cellStyle name="20% — акцент6" xfId="77" builtinId="50" hidden="1"/>
    <cellStyle name="40% - Акцент1" xfId="7"/>
    <cellStyle name="40% — акцент1" xfId="63" builtinId="31" hidden="1"/>
    <cellStyle name="40% - Акцент2" xfId="8"/>
    <cellStyle name="40% — акцент2" xfId="66" builtinId="35" hidden="1"/>
    <cellStyle name="40% - Акцент3" xfId="9"/>
    <cellStyle name="40% — акцент3" xfId="69" builtinId="39" hidden="1"/>
    <cellStyle name="40% - Акцент4" xfId="10"/>
    <cellStyle name="40% — акцент4" xfId="72" builtinId="43" hidden="1"/>
    <cellStyle name="40% - Акцент5" xfId="11"/>
    <cellStyle name="40% — акцент5" xfId="75" builtinId="47" hidden="1"/>
    <cellStyle name="40% - Акцент6" xfId="12"/>
    <cellStyle name="40% — акцент6" xfId="78" builtinId="51" hidden="1"/>
    <cellStyle name="60% - Акцент1" xfId="13"/>
    <cellStyle name="60% — акцент1" xfId="64" builtinId="32" hidden="1"/>
    <cellStyle name="60% - Акцент2" xfId="14"/>
    <cellStyle name="60% — акцент2" xfId="67" builtinId="36" hidden="1"/>
    <cellStyle name="60% - Акцент3" xfId="15"/>
    <cellStyle name="60% — акцент3" xfId="70" builtinId="40" hidden="1"/>
    <cellStyle name="60% - Акцент4" xfId="16"/>
    <cellStyle name="60% — акцент4" xfId="73" builtinId="44" hidden="1"/>
    <cellStyle name="60% - Акцент5" xfId="17"/>
    <cellStyle name="60% — акцент5" xfId="76" builtinId="48" hidden="1"/>
    <cellStyle name="60% - Акцент6" xfId="18"/>
    <cellStyle name="60% — акцент6" xfId="79" builtinId="52" hidden="1"/>
    <cellStyle name="Normal_meresha_07" xfId="19"/>
    <cellStyle name="Акцент1" xfId="20"/>
    <cellStyle name="Акцент2" xfId="21"/>
    <cellStyle name="Акцент3" xfId="22"/>
    <cellStyle name="Акцент4" xfId="23"/>
    <cellStyle name="Акцент5" xfId="24"/>
    <cellStyle name="Акцент6" xfId="25"/>
    <cellStyle name="Ввод " xfId="26"/>
    <cellStyle name="Вывод" xfId="27"/>
    <cellStyle name="Вычисление" xfId="28"/>
    <cellStyle name="Денежный" xfId="29" builtinId="4"/>
    <cellStyle name="Звичайний 10" xfId="30"/>
    <cellStyle name="Звичайний 11" xfId="31"/>
    <cellStyle name="Звичайний 12" xfId="32"/>
    <cellStyle name="Звичайний 13" xfId="33"/>
    <cellStyle name="Звичайний 14" xfId="34"/>
    <cellStyle name="Звичайний 15" xfId="35"/>
    <cellStyle name="Звичайний 16" xfId="36"/>
    <cellStyle name="Звичайний 17" xfId="37"/>
    <cellStyle name="Звичайний 18" xfId="38"/>
    <cellStyle name="Звичайний 19" xfId="39"/>
    <cellStyle name="Звичайний 2" xfId="40"/>
    <cellStyle name="Звичайний 20" xfId="41"/>
    <cellStyle name="Звичайний 3" xfId="42"/>
    <cellStyle name="Звичайний 4" xfId="43"/>
    <cellStyle name="Звичайний 5" xfId="44"/>
    <cellStyle name="Звичайний 6" xfId="45"/>
    <cellStyle name="Звичайний 7" xfId="46"/>
    <cellStyle name="Звичайний 8" xfId="47"/>
    <cellStyle name="Звичайний 9" xfId="48"/>
    <cellStyle name="Звичайний_Додаток _ 3 зм_ни 4575" xfId="49"/>
    <cellStyle name="Итог" xfId="50"/>
    <cellStyle name="Контрольная ячейка" xfId="51"/>
    <cellStyle name="Название" xfId="52"/>
    <cellStyle name="Нейтральный" xfId="53"/>
    <cellStyle name="Обычный" xfId="0" builtinId="0"/>
    <cellStyle name="Обычный 2" xfId="54"/>
    <cellStyle name="Плохой" xfId="55"/>
    <cellStyle name="Пояснение" xfId="56"/>
    <cellStyle name="Примечание" xfId="57"/>
    <cellStyle name="Связанная ячейка" xfId="58"/>
    <cellStyle name="Стиль 1" xfId="59"/>
    <cellStyle name="Текст предупреждения" xfId="60"/>
    <cellStyle name="Хороший" xfId="6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TE1480"/>
  <sheetViews>
    <sheetView showGridLines="0" showZeros="0" view="pageBreakPreview" topLeftCell="A168" zoomScale="85" zoomScaleNormal="82" zoomScaleSheetLayoutView="85" workbookViewId="0">
      <selection activeCell="A178" sqref="A178:XFD187"/>
    </sheetView>
  </sheetViews>
  <sheetFormatPr defaultColWidth="9.1640625" defaultRowHeight="15" x14ac:dyDescent="0.25"/>
  <cols>
    <col min="1" max="1" width="16.1640625" style="37" customWidth="1"/>
    <col min="2" max="2" width="15.33203125" style="38" customWidth="1"/>
    <col min="3" max="3" width="14.6640625" style="38" customWidth="1"/>
    <col min="4" max="4" width="62" style="39" customWidth="1"/>
    <col min="5" max="5" width="22.33203125" style="11" customWidth="1"/>
    <col min="6" max="6" width="22.5" style="11" customWidth="1"/>
    <col min="7" max="7" width="22.83203125" style="11" customWidth="1"/>
    <col min="8" max="8" width="22.5" style="11" customWidth="1"/>
    <col min="9" max="9" width="20" style="11" customWidth="1"/>
    <col min="10" max="10" width="22.33203125" style="11" customWidth="1"/>
    <col min="11" max="11" width="21.6640625" style="11" customWidth="1"/>
    <col min="12" max="12" width="21.1640625" style="11" customWidth="1"/>
    <col min="13" max="13" width="19.5" style="11" customWidth="1"/>
    <col min="14" max="14" width="17.1640625" style="11" customWidth="1"/>
    <col min="15" max="15" width="23.6640625" style="11" customWidth="1"/>
    <col min="16" max="16" width="27.83203125" style="53" customWidth="1"/>
    <col min="17" max="17" width="6.6640625" style="51" customWidth="1"/>
    <col min="18" max="18" width="21" style="40" customWidth="1"/>
    <col min="19" max="16384" width="9.1640625" style="40"/>
  </cols>
  <sheetData>
    <row r="1" spans="1:525" ht="26.25" customHeight="1" x14ac:dyDescent="0.45">
      <c r="K1" s="121" t="s">
        <v>380</v>
      </c>
      <c r="L1" s="122"/>
      <c r="M1" s="122"/>
      <c r="N1" s="122"/>
      <c r="O1" s="122"/>
      <c r="P1" s="122"/>
      <c r="Q1" s="145"/>
    </row>
    <row r="2" spans="1:525" ht="26.25" customHeight="1" x14ac:dyDescent="0.25">
      <c r="K2" s="123" t="s">
        <v>375</v>
      </c>
      <c r="L2" s="123"/>
      <c r="M2" s="123"/>
      <c r="N2" s="123"/>
      <c r="O2" s="123"/>
      <c r="P2" s="123"/>
      <c r="Q2" s="145"/>
    </row>
    <row r="3" spans="1:525" ht="26.25" customHeight="1" x14ac:dyDescent="0.25">
      <c r="K3" s="123" t="s">
        <v>376</v>
      </c>
      <c r="L3" s="123"/>
      <c r="M3" s="123"/>
      <c r="N3" s="123"/>
      <c r="O3" s="123"/>
      <c r="P3" s="123"/>
      <c r="Q3" s="145"/>
    </row>
    <row r="4" spans="1:525" ht="26.25" customHeight="1" x14ac:dyDescent="0.45">
      <c r="K4" s="132" t="s">
        <v>379</v>
      </c>
      <c r="L4" s="132"/>
      <c r="M4" s="132"/>
      <c r="N4" s="132"/>
      <c r="O4" s="132"/>
      <c r="P4" s="132"/>
      <c r="Q4" s="145"/>
    </row>
    <row r="5" spans="1:525" ht="26.25" customHeight="1" x14ac:dyDescent="0.4">
      <c r="K5" s="133"/>
      <c r="L5" s="133"/>
      <c r="M5" s="133"/>
      <c r="N5" s="133"/>
      <c r="O5" s="133"/>
      <c r="P5" s="133"/>
      <c r="Q5" s="145"/>
    </row>
    <row r="6" spans="1:525" ht="26.25" customHeight="1" x14ac:dyDescent="0.4">
      <c r="K6" s="85"/>
      <c r="L6" s="85"/>
      <c r="M6" s="85"/>
      <c r="N6" s="85"/>
      <c r="O6" s="85"/>
      <c r="P6" s="85"/>
      <c r="Q6" s="145"/>
    </row>
    <row r="7" spans="1:525" ht="26.25" customHeight="1" x14ac:dyDescent="0.4">
      <c r="K7" s="133"/>
      <c r="L7" s="133"/>
      <c r="M7" s="133"/>
      <c r="N7" s="133"/>
      <c r="O7" s="133"/>
      <c r="P7" s="133"/>
      <c r="Q7" s="145"/>
    </row>
    <row r="8" spans="1:525" ht="60" customHeight="1" x14ac:dyDescent="0.4">
      <c r="K8" s="84"/>
      <c r="L8" s="84"/>
      <c r="M8" s="84"/>
      <c r="N8" s="84"/>
      <c r="O8" s="84"/>
      <c r="P8" s="84"/>
      <c r="Q8" s="145"/>
    </row>
    <row r="9" spans="1:525" s="41" customFormat="1" ht="71.25" customHeight="1" x14ac:dyDescent="0.3">
      <c r="A9" s="134" t="s">
        <v>382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45"/>
    </row>
    <row r="10" spans="1:525" s="41" customFormat="1" ht="23.25" customHeight="1" x14ac:dyDescent="0.35">
      <c r="A10" s="146" t="s">
        <v>364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5"/>
    </row>
    <row r="11" spans="1:525" s="41" customFormat="1" ht="19.5" customHeight="1" x14ac:dyDescent="0.3">
      <c r="A11" s="137" t="s">
        <v>325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45"/>
    </row>
    <row r="12" spans="1:525" s="44" customFormat="1" ht="22.5" customHeight="1" x14ac:dyDescent="0.3">
      <c r="A12" s="42"/>
      <c r="B12" s="43"/>
      <c r="C12" s="43"/>
      <c r="D12" s="39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9" t="s">
        <v>281</v>
      </c>
      <c r="Q12" s="145"/>
    </row>
    <row r="13" spans="1:525" s="86" customFormat="1" ht="20.25" customHeight="1" x14ac:dyDescent="0.2">
      <c r="A13" s="135" t="s">
        <v>264</v>
      </c>
      <c r="B13" s="136" t="s">
        <v>265</v>
      </c>
      <c r="C13" s="136" t="s">
        <v>255</v>
      </c>
      <c r="D13" s="136" t="s">
        <v>266</v>
      </c>
      <c r="E13" s="140" t="s">
        <v>184</v>
      </c>
      <c r="F13" s="140"/>
      <c r="G13" s="140"/>
      <c r="H13" s="140"/>
      <c r="I13" s="140"/>
      <c r="J13" s="140" t="s">
        <v>185</v>
      </c>
      <c r="K13" s="140"/>
      <c r="L13" s="140"/>
      <c r="M13" s="140"/>
      <c r="N13" s="140"/>
      <c r="O13" s="140"/>
      <c r="P13" s="140" t="s">
        <v>186</v>
      </c>
      <c r="Q13" s="1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  <c r="LZ13" s="45"/>
      <c r="MA13" s="45"/>
      <c r="MB13" s="45"/>
      <c r="MC13" s="45"/>
      <c r="MD13" s="45"/>
      <c r="ME13" s="45"/>
      <c r="MF13" s="45"/>
      <c r="MG13" s="45"/>
      <c r="MH13" s="45"/>
      <c r="MI13" s="45"/>
      <c r="MJ13" s="45"/>
      <c r="MK13" s="45"/>
      <c r="ML13" s="45"/>
      <c r="MM13" s="45"/>
      <c r="MN13" s="45"/>
      <c r="MO13" s="45"/>
      <c r="MP13" s="45"/>
      <c r="MQ13" s="45"/>
      <c r="MR13" s="45"/>
      <c r="MS13" s="45"/>
      <c r="MT13" s="45"/>
      <c r="MU13" s="45"/>
      <c r="MV13" s="45"/>
      <c r="MW13" s="45"/>
      <c r="MX13" s="45"/>
      <c r="MY13" s="45"/>
      <c r="MZ13" s="45"/>
      <c r="NA13" s="45"/>
      <c r="NB13" s="45"/>
      <c r="NC13" s="45"/>
      <c r="ND13" s="45"/>
      <c r="NE13" s="45"/>
      <c r="NF13" s="45"/>
      <c r="NG13" s="45"/>
      <c r="NH13" s="45"/>
      <c r="NI13" s="45"/>
      <c r="NJ13" s="45"/>
      <c r="NK13" s="45"/>
      <c r="NL13" s="45"/>
      <c r="NM13" s="45"/>
      <c r="NN13" s="45"/>
      <c r="NO13" s="45"/>
      <c r="NP13" s="45"/>
      <c r="NQ13" s="45"/>
      <c r="NR13" s="45"/>
      <c r="NS13" s="45"/>
      <c r="NT13" s="45"/>
      <c r="NU13" s="45"/>
      <c r="NV13" s="45"/>
      <c r="NW13" s="45"/>
      <c r="NX13" s="45"/>
      <c r="NY13" s="45"/>
      <c r="NZ13" s="45"/>
      <c r="OA13" s="45"/>
      <c r="OB13" s="45"/>
      <c r="OC13" s="45"/>
      <c r="OD13" s="45"/>
      <c r="OE13" s="45"/>
      <c r="OF13" s="45"/>
      <c r="OG13" s="45"/>
      <c r="OH13" s="45"/>
      <c r="OI13" s="45"/>
      <c r="OJ13" s="45"/>
      <c r="OK13" s="45"/>
      <c r="OL13" s="45"/>
      <c r="OM13" s="45"/>
      <c r="ON13" s="45"/>
      <c r="OO13" s="45"/>
      <c r="OP13" s="45"/>
      <c r="OQ13" s="45"/>
      <c r="OR13" s="45"/>
      <c r="OS13" s="45"/>
      <c r="OT13" s="45"/>
      <c r="OU13" s="45"/>
      <c r="OV13" s="45"/>
      <c r="OW13" s="45"/>
      <c r="OX13" s="45"/>
      <c r="OY13" s="45"/>
      <c r="OZ13" s="45"/>
      <c r="PA13" s="45"/>
      <c r="PB13" s="45"/>
      <c r="PC13" s="45"/>
      <c r="PD13" s="45"/>
      <c r="PE13" s="45"/>
      <c r="PF13" s="45"/>
      <c r="PG13" s="45"/>
      <c r="PH13" s="45"/>
      <c r="PI13" s="45"/>
      <c r="PJ13" s="45"/>
      <c r="PK13" s="45"/>
      <c r="PL13" s="45"/>
      <c r="PM13" s="45"/>
      <c r="PN13" s="45"/>
      <c r="PO13" s="45"/>
      <c r="PP13" s="45"/>
      <c r="PQ13" s="45"/>
      <c r="PR13" s="45"/>
      <c r="PS13" s="45"/>
      <c r="PT13" s="45"/>
      <c r="PU13" s="45"/>
      <c r="PV13" s="45"/>
      <c r="PW13" s="45"/>
      <c r="PX13" s="45"/>
      <c r="PY13" s="45"/>
      <c r="PZ13" s="45"/>
      <c r="QA13" s="45"/>
      <c r="QB13" s="45"/>
      <c r="QC13" s="45"/>
      <c r="QD13" s="45"/>
      <c r="QE13" s="45"/>
      <c r="QF13" s="45"/>
      <c r="QG13" s="45"/>
      <c r="QH13" s="45"/>
      <c r="QI13" s="45"/>
      <c r="QJ13" s="45"/>
      <c r="QK13" s="45"/>
      <c r="QL13" s="45"/>
      <c r="QM13" s="45"/>
      <c r="QN13" s="45"/>
      <c r="QO13" s="45"/>
      <c r="QP13" s="45"/>
      <c r="QQ13" s="45"/>
      <c r="QR13" s="45"/>
      <c r="QS13" s="45"/>
      <c r="QT13" s="45"/>
      <c r="QU13" s="45"/>
      <c r="QV13" s="45"/>
      <c r="QW13" s="45"/>
      <c r="QX13" s="45"/>
      <c r="QY13" s="45"/>
      <c r="QZ13" s="45"/>
      <c r="RA13" s="45"/>
      <c r="RB13" s="45"/>
      <c r="RC13" s="45"/>
      <c r="RD13" s="45"/>
      <c r="RE13" s="45"/>
      <c r="RF13" s="45"/>
      <c r="RG13" s="45"/>
      <c r="RH13" s="45"/>
      <c r="RI13" s="45"/>
      <c r="RJ13" s="45"/>
      <c r="RK13" s="45"/>
      <c r="RL13" s="45"/>
      <c r="RM13" s="45"/>
      <c r="RN13" s="45"/>
      <c r="RO13" s="45"/>
      <c r="RP13" s="45"/>
      <c r="RQ13" s="45"/>
      <c r="RR13" s="45"/>
      <c r="RS13" s="45"/>
      <c r="RT13" s="45"/>
      <c r="RU13" s="45"/>
      <c r="RV13" s="45"/>
      <c r="RW13" s="45"/>
      <c r="RX13" s="45"/>
      <c r="RY13" s="45"/>
      <c r="RZ13" s="45"/>
      <c r="SA13" s="45"/>
      <c r="SB13" s="45"/>
      <c r="SC13" s="45"/>
      <c r="SD13" s="45"/>
      <c r="SE13" s="45"/>
      <c r="SF13" s="45"/>
      <c r="SG13" s="45"/>
      <c r="SH13" s="45"/>
      <c r="SI13" s="45"/>
      <c r="SJ13" s="45"/>
      <c r="SK13" s="45"/>
      <c r="SL13" s="45"/>
      <c r="SM13" s="45"/>
      <c r="SN13" s="45"/>
      <c r="SO13" s="45"/>
      <c r="SP13" s="45"/>
      <c r="SQ13" s="45"/>
      <c r="SR13" s="45"/>
      <c r="SS13" s="45"/>
      <c r="ST13" s="45"/>
      <c r="SU13" s="45"/>
      <c r="SV13" s="45"/>
      <c r="SW13" s="45"/>
      <c r="SX13" s="45"/>
      <c r="SY13" s="45"/>
      <c r="SZ13" s="45"/>
      <c r="TA13" s="45"/>
      <c r="TB13" s="45"/>
      <c r="TC13" s="45"/>
      <c r="TD13" s="45"/>
      <c r="TE13" s="45"/>
    </row>
    <row r="14" spans="1:525" s="86" customFormat="1" ht="19.5" customHeight="1" x14ac:dyDescent="0.2">
      <c r="A14" s="135"/>
      <c r="B14" s="136"/>
      <c r="C14" s="136"/>
      <c r="D14" s="136"/>
      <c r="E14" s="139" t="s">
        <v>256</v>
      </c>
      <c r="F14" s="139" t="s">
        <v>187</v>
      </c>
      <c r="G14" s="138" t="s">
        <v>188</v>
      </c>
      <c r="H14" s="138"/>
      <c r="I14" s="139" t="s">
        <v>189</v>
      </c>
      <c r="J14" s="139" t="s">
        <v>256</v>
      </c>
      <c r="K14" s="139" t="s">
        <v>257</v>
      </c>
      <c r="L14" s="139" t="s">
        <v>187</v>
      </c>
      <c r="M14" s="138" t="s">
        <v>188</v>
      </c>
      <c r="N14" s="138"/>
      <c r="O14" s="139" t="s">
        <v>189</v>
      </c>
      <c r="P14" s="140"/>
      <c r="Q14" s="1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  <c r="LZ14" s="45"/>
      <c r="MA14" s="45"/>
      <c r="MB14" s="45"/>
      <c r="MC14" s="45"/>
      <c r="MD14" s="45"/>
      <c r="ME14" s="45"/>
      <c r="MF14" s="45"/>
      <c r="MG14" s="45"/>
      <c r="MH14" s="45"/>
      <c r="MI14" s="45"/>
      <c r="MJ14" s="45"/>
      <c r="MK14" s="45"/>
      <c r="ML14" s="45"/>
      <c r="MM14" s="45"/>
      <c r="MN14" s="45"/>
      <c r="MO14" s="45"/>
      <c r="MP14" s="45"/>
      <c r="MQ14" s="45"/>
      <c r="MR14" s="45"/>
      <c r="MS14" s="45"/>
      <c r="MT14" s="45"/>
      <c r="MU14" s="45"/>
      <c r="MV14" s="45"/>
      <c r="MW14" s="45"/>
      <c r="MX14" s="45"/>
      <c r="MY14" s="45"/>
      <c r="MZ14" s="45"/>
      <c r="NA14" s="45"/>
      <c r="NB14" s="45"/>
      <c r="NC14" s="45"/>
      <c r="ND14" s="45"/>
      <c r="NE14" s="45"/>
      <c r="NF14" s="45"/>
      <c r="NG14" s="45"/>
      <c r="NH14" s="45"/>
      <c r="NI14" s="45"/>
      <c r="NJ14" s="45"/>
      <c r="NK14" s="45"/>
      <c r="NL14" s="45"/>
      <c r="NM14" s="45"/>
      <c r="NN14" s="45"/>
      <c r="NO14" s="45"/>
      <c r="NP14" s="45"/>
      <c r="NQ14" s="45"/>
      <c r="NR14" s="45"/>
      <c r="NS14" s="45"/>
      <c r="NT14" s="45"/>
      <c r="NU14" s="45"/>
      <c r="NV14" s="45"/>
      <c r="NW14" s="45"/>
      <c r="NX14" s="45"/>
      <c r="NY14" s="45"/>
      <c r="NZ14" s="45"/>
      <c r="OA14" s="45"/>
      <c r="OB14" s="45"/>
      <c r="OC14" s="45"/>
      <c r="OD14" s="45"/>
      <c r="OE14" s="45"/>
      <c r="OF14" s="45"/>
      <c r="OG14" s="45"/>
      <c r="OH14" s="45"/>
      <c r="OI14" s="45"/>
      <c r="OJ14" s="45"/>
      <c r="OK14" s="45"/>
      <c r="OL14" s="45"/>
      <c r="OM14" s="45"/>
      <c r="ON14" s="45"/>
      <c r="OO14" s="45"/>
      <c r="OP14" s="45"/>
      <c r="OQ14" s="45"/>
      <c r="OR14" s="45"/>
      <c r="OS14" s="45"/>
      <c r="OT14" s="45"/>
      <c r="OU14" s="45"/>
      <c r="OV14" s="45"/>
      <c r="OW14" s="45"/>
      <c r="OX14" s="45"/>
      <c r="OY14" s="45"/>
      <c r="OZ14" s="45"/>
      <c r="PA14" s="45"/>
      <c r="PB14" s="45"/>
      <c r="PC14" s="45"/>
      <c r="PD14" s="45"/>
      <c r="PE14" s="45"/>
      <c r="PF14" s="45"/>
      <c r="PG14" s="45"/>
      <c r="PH14" s="45"/>
      <c r="PI14" s="45"/>
      <c r="PJ14" s="45"/>
      <c r="PK14" s="45"/>
      <c r="PL14" s="45"/>
      <c r="PM14" s="45"/>
      <c r="PN14" s="45"/>
      <c r="PO14" s="45"/>
      <c r="PP14" s="45"/>
      <c r="PQ14" s="45"/>
      <c r="PR14" s="45"/>
      <c r="PS14" s="45"/>
      <c r="PT14" s="45"/>
      <c r="PU14" s="45"/>
      <c r="PV14" s="45"/>
      <c r="PW14" s="45"/>
      <c r="PX14" s="45"/>
      <c r="PY14" s="45"/>
      <c r="PZ14" s="45"/>
      <c r="QA14" s="45"/>
      <c r="QB14" s="45"/>
      <c r="QC14" s="45"/>
      <c r="QD14" s="45"/>
      <c r="QE14" s="45"/>
      <c r="QF14" s="45"/>
      <c r="QG14" s="45"/>
      <c r="QH14" s="45"/>
      <c r="QI14" s="45"/>
      <c r="QJ14" s="45"/>
      <c r="QK14" s="45"/>
      <c r="QL14" s="45"/>
      <c r="QM14" s="45"/>
      <c r="QN14" s="45"/>
      <c r="QO14" s="45"/>
      <c r="QP14" s="45"/>
      <c r="QQ14" s="45"/>
      <c r="QR14" s="45"/>
      <c r="QS14" s="45"/>
      <c r="QT14" s="45"/>
      <c r="QU14" s="45"/>
      <c r="QV14" s="45"/>
      <c r="QW14" s="45"/>
      <c r="QX14" s="45"/>
      <c r="QY14" s="45"/>
      <c r="QZ14" s="45"/>
      <c r="RA14" s="45"/>
      <c r="RB14" s="45"/>
      <c r="RC14" s="45"/>
      <c r="RD14" s="45"/>
      <c r="RE14" s="45"/>
      <c r="RF14" s="45"/>
      <c r="RG14" s="45"/>
      <c r="RH14" s="45"/>
      <c r="RI14" s="45"/>
      <c r="RJ14" s="45"/>
      <c r="RK14" s="45"/>
      <c r="RL14" s="45"/>
      <c r="RM14" s="45"/>
      <c r="RN14" s="45"/>
      <c r="RO14" s="45"/>
      <c r="RP14" s="45"/>
      <c r="RQ14" s="45"/>
      <c r="RR14" s="45"/>
      <c r="RS14" s="45"/>
      <c r="RT14" s="45"/>
      <c r="RU14" s="45"/>
      <c r="RV14" s="45"/>
      <c r="RW14" s="45"/>
      <c r="RX14" s="45"/>
      <c r="RY14" s="45"/>
      <c r="RZ14" s="45"/>
      <c r="SA14" s="45"/>
      <c r="SB14" s="45"/>
      <c r="SC14" s="45"/>
      <c r="SD14" s="45"/>
      <c r="SE14" s="45"/>
      <c r="SF14" s="45"/>
      <c r="SG14" s="45"/>
      <c r="SH14" s="45"/>
      <c r="SI14" s="45"/>
      <c r="SJ14" s="45"/>
      <c r="SK14" s="45"/>
      <c r="SL14" s="45"/>
      <c r="SM14" s="45"/>
      <c r="SN14" s="45"/>
      <c r="SO14" s="45"/>
      <c r="SP14" s="45"/>
      <c r="SQ14" s="45"/>
      <c r="SR14" s="45"/>
      <c r="SS14" s="45"/>
      <c r="ST14" s="45"/>
      <c r="SU14" s="45"/>
      <c r="SV14" s="45"/>
      <c r="SW14" s="45"/>
      <c r="SX14" s="45"/>
      <c r="SY14" s="45"/>
      <c r="SZ14" s="45"/>
      <c r="TA14" s="45"/>
      <c r="TB14" s="45"/>
      <c r="TC14" s="45"/>
      <c r="TD14" s="45"/>
      <c r="TE14" s="45"/>
    </row>
    <row r="15" spans="1:525" s="86" customFormat="1" ht="87.75" customHeight="1" x14ac:dyDescent="0.2">
      <c r="A15" s="135"/>
      <c r="B15" s="136"/>
      <c r="C15" s="136"/>
      <c r="D15" s="136"/>
      <c r="E15" s="139"/>
      <c r="F15" s="139"/>
      <c r="G15" s="118" t="s">
        <v>190</v>
      </c>
      <c r="H15" s="118" t="s">
        <v>191</v>
      </c>
      <c r="I15" s="139"/>
      <c r="J15" s="139"/>
      <c r="K15" s="139"/>
      <c r="L15" s="139"/>
      <c r="M15" s="118" t="s">
        <v>190</v>
      </c>
      <c r="N15" s="118" t="s">
        <v>191</v>
      </c>
      <c r="O15" s="139"/>
      <c r="P15" s="140"/>
      <c r="Q15" s="1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  <c r="LZ15" s="45"/>
      <c r="MA15" s="45"/>
      <c r="MB15" s="45"/>
      <c r="MC15" s="45"/>
      <c r="MD15" s="45"/>
      <c r="ME15" s="45"/>
      <c r="MF15" s="45"/>
      <c r="MG15" s="45"/>
      <c r="MH15" s="45"/>
      <c r="MI15" s="45"/>
      <c r="MJ15" s="45"/>
      <c r="MK15" s="45"/>
      <c r="ML15" s="45"/>
      <c r="MM15" s="45"/>
      <c r="MN15" s="45"/>
      <c r="MO15" s="45"/>
      <c r="MP15" s="45"/>
      <c r="MQ15" s="45"/>
      <c r="MR15" s="45"/>
      <c r="MS15" s="45"/>
      <c r="MT15" s="45"/>
      <c r="MU15" s="45"/>
      <c r="MV15" s="45"/>
      <c r="MW15" s="45"/>
      <c r="MX15" s="45"/>
      <c r="MY15" s="45"/>
      <c r="MZ15" s="45"/>
      <c r="NA15" s="45"/>
      <c r="NB15" s="45"/>
      <c r="NC15" s="45"/>
      <c r="ND15" s="45"/>
      <c r="NE15" s="45"/>
      <c r="NF15" s="45"/>
      <c r="NG15" s="45"/>
      <c r="NH15" s="45"/>
      <c r="NI15" s="45"/>
      <c r="NJ15" s="45"/>
      <c r="NK15" s="45"/>
      <c r="NL15" s="45"/>
      <c r="NM15" s="45"/>
      <c r="NN15" s="45"/>
      <c r="NO15" s="45"/>
      <c r="NP15" s="45"/>
      <c r="NQ15" s="45"/>
      <c r="NR15" s="45"/>
      <c r="NS15" s="45"/>
      <c r="NT15" s="45"/>
      <c r="NU15" s="45"/>
      <c r="NV15" s="45"/>
      <c r="NW15" s="45"/>
      <c r="NX15" s="45"/>
      <c r="NY15" s="45"/>
      <c r="NZ15" s="45"/>
      <c r="OA15" s="45"/>
      <c r="OB15" s="45"/>
      <c r="OC15" s="45"/>
      <c r="OD15" s="45"/>
      <c r="OE15" s="45"/>
      <c r="OF15" s="45"/>
      <c r="OG15" s="45"/>
      <c r="OH15" s="45"/>
      <c r="OI15" s="45"/>
      <c r="OJ15" s="45"/>
      <c r="OK15" s="45"/>
      <c r="OL15" s="45"/>
      <c r="OM15" s="45"/>
      <c r="ON15" s="45"/>
      <c r="OO15" s="45"/>
      <c r="OP15" s="45"/>
      <c r="OQ15" s="45"/>
      <c r="OR15" s="45"/>
      <c r="OS15" s="45"/>
      <c r="OT15" s="45"/>
      <c r="OU15" s="45"/>
      <c r="OV15" s="45"/>
      <c r="OW15" s="45"/>
      <c r="OX15" s="45"/>
      <c r="OY15" s="45"/>
      <c r="OZ15" s="45"/>
      <c r="PA15" s="45"/>
      <c r="PB15" s="45"/>
      <c r="PC15" s="45"/>
      <c r="PD15" s="45"/>
      <c r="PE15" s="45"/>
      <c r="PF15" s="45"/>
      <c r="PG15" s="45"/>
      <c r="PH15" s="45"/>
      <c r="PI15" s="45"/>
      <c r="PJ15" s="45"/>
      <c r="PK15" s="45"/>
      <c r="PL15" s="45"/>
      <c r="PM15" s="45"/>
      <c r="PN15" s="45"/>
      <c r="PO15" s="45"/>
      <c r="PP15" s="45"/>
      <c r="PQ15" s="45"/>
      <c r="PR15" s="45"/>
      <c r="PS15" s="45"/>
      <c r="PT15" s="45"/>
      <c r="PU15" s="45"/>
      <c r="PV15" s="45"/>
      <c r="PW15" s="45"/>
      <c r="PX15" s="45"/>
      <c r="PY15" s="45"/>
      <c r="PZ15" s="45"/>
      <c r="QA15" s="45"/>
      <c r="QB15" s="45"/>
      <c r="QC15" s="45"/>
      <c r="QD15" s="45"/>
      <c r="QE15" s="45"/>
      <c r="QF15" s="45"/>
      <c r="QG15" s="45"/>
      <c r="QH15" s="45"/>
      <c r="QI15" s="45"/>
      <c r="QJ15" s="45"/>
      <c r="QK15" s="45"/>
      <c r="QL15" s="45"/>
      <c r="QM15" s="45"/>
      <c r="QN15" s="45"/>
      <c r="QO15" s="45"/>
      <c r="QP15" s="45"/>
      <c r="QQ15" s="45"/>
      <c r="QR15" s="45"/>
      <c r="QS15" s="45"/>
      <c r="QT15" s="45"/>
      <c r="QU15" s="45"/>
      <c r="QV15" s="45"/>
      <c r="QW15" s="45"/>
      <c r="QX15" s="45"/>
      <c r="QY15" s="45"/>
      <c r="QZ15" s="45"/>
      <c r="RA15" s="45"/>
      <c r="RB15" s="45"/>
      <c r="RC15" s="45"/>
      <c r="RD15" s="45"/>
      <c r="RE15" s="45"/>
      <c r="RF15" s="45"/>
      <c r="RG15" s="45"/>
      <c r="RH15" s="45"/>
      <c r="RI15" s="45"/>
      <c r="RJ15" s="45"/>
      <c r="RK15" s="45"/>
      <c r="RL15" s="45"/>
      <c r="RM15" s="45"/>
      <c r="RN15" s="45"/>
      <c r="RO15" s="45"/>
      <c r="RP15" s="45"/>
      <c r="RQ15" s="45"/>
      <c r="RR15" s="45"/>
      <c r="RS15" s="45"/>
      <c r="RT15" s="45"/>
      <c r="RU15" s="45"/>
      <c r="RV15" s="45"/>
      <c r="RW15" s="45"/>
      <c r="RX15" s="45"/>
      <c r="RY15" s="45"/>
      <c r="RZ15" s="45"/>
      <c r="SA15" s="45"/>
      <c r="SB15" s="45"/>
      <c r="SC15" s="45"/>
      <c r="SD15" s="45"/>
      <c r="SE15" s="45"/>
      <c r="SF15" s="45"/>
      <c r="SG15" s="45"/>
      <c r="SH15" s="45"/>
      <c r="SI15" s="45"/>
      <c r="SJ15" s="45"/>
      <c r="SK15" s="45"/>
      <c r="SL15" s="45"/>
      <c r="SM15" s="45"/>
      <c r="SN15" s="45"/>
      <c r="SO15" s="45"/>
      <c r="SP15" s="45"/>
      <c r="SQ15" s="45"/>
      <c r="SR15" s="45"/>
      <c r="SS15" s="45"/>
      <c r="ST15" s="45"/>
      <c r="SU15" s="45"/>
      <c r="SV15" s="45"/>
      <c r="SW15" s="45"/>
      <c r="SX15" s="45"/>
      <c r="SY15" s="45"/>
      <c r="SZ15" s="45"/>
      <c r="TA15" s="45"/>
      <c r="TB15" s="45"/>
      <c r="TC15" s="45"/>
      <c r="TD15" s="45"/>
      <c r="TE15" s="45"/>
    </row>
    <row r="16" spans="1:525" s="127" customFormat="1" ht="18.75" x14ac:dyDescent="0.2">
      <c r="A16" s="119" t="s">
        <v>420</v>
      </c>
      <c r="B16" s="119">
        <v>2</v>
      </c>
      <c r="C16" s="119">
        <v>3</v>
      </c>
      <c r="D16" s="119">
        <v>4</v>
      </c>
      <c r="E16" s="36">
        <v>5</v>
      </c>
      <c r="F16" s="36">
        <v>6</v>
      </c>
      <c r="G16" s="36">
        <v>7</v>
      </c>
      <c r="H16" s="36">
        <v>8</v>
      </c>
      <c r="I16" s="36">
        <v>9</v>
      </c>
      <c r="J16" s="36">
        <v>10</v>
      </c>
      <c r="K16" s="36">
        <v>11</v>
      </c>
      <c r="L16" s="36">
        <v>12</v>
      </c>
      <c r="M16" s="36">
        <v>13</v>
      </c>
      <c r="N16" s="36">
        <v>14</v>
      </c>
      <c r="O16" s="36">
        <v>15</v>
      </c>
      <c r="P16" s="125">
        <v>16</v>
      </c>
      <c r="Q16" s="145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26"/>
      <c r="BW16" s="126"/>
      <c r="BX16" s="126"/>
      <c r="BY16" s="126"/>
      <c r="BZ16" s="126"/>
      <c r="CA16" s="126"/>
      <c r="CB16" s="126"/>
      <c r="CC16" s="126"/>
      <c r="CD16" s="126"/>
      <c r="CE16" s="126"/>
      <c r="CF16" s="126"/>
      <c r="CG16" s="126"/>
      <c r="CH16" s="126"/>
      <c r="CI16" s="126"/>
      <c r="CJ16" s="126"/>
      <c r="CK16" s="126"/>
      <c r="CL16" s="126"/>
      <c r="CM16" s="126"/>
      <c r="CN16" s="126"/>
      <c r="CO16" s="126"/>
      <c r="CP16" s="126"/>
      <c r="CQ16" s="126"/>
      <c r="CR16" s="126"/>
      <c r="CS16" s="126"/>
      <c r="CT16" s="126"/>
      <c r="CU16" s="126"/>
      <c r="CV16" s="126"/>
      <c r="CW16" s="126"/>
      <c r="CX16" s="126"/>
      <c r="CY16" s="126"/>
      <c r="CZ16" s="126"/>
      <c r="DA16" s="126"/>
      <c r="DB16" s="126"/>
      <c r="DC16" s="126"/>
      <c r="DD16" s="126"/>
      <c r="DE16" s="126"/>
      <c r="DF16" s="126"/>
      <c r="DG16" s="126"/>
      <c r="DH16" s="126"/>
      <c r="DI16" s="126"/>
      <c r="DJ16" s="126"/>
      <c r="DK16" s="126"/>
      <c r="DL16" s="126"/>
      <c r="DM16" s="126"/>
      <c r="DN16" s="126"/>
      <c r="DO16" s="126"/>
      <c r="DP16" s="126"/>
      <c r="DQ16" s="126"/>
      <c r="DR16" s="126"/>
      <c r="DS16" s="126"/>
      <c r="DT16" s="126"/>
      <c r="DU16" s="126"/>
      <c r="DV16" s="126"/>
      <c r="DW16" s="126"/>
      <c r="DX16" s="126"/>
      <c r="DY16" s="126"/>
      <c r="DZ16" s="126"/>
      <c r="EA16" s="126"/>
      <c r="EB16" s="126"/>
      <c r="EC16" s="126"/>
      <c r="ED16" s="126"/>
      <c r="EE16" s="126"/>
      <c r="EF16" s="126"/>
      <c r="EG16" s="126"/>
      <c r="EH16" s="126"/>
      <c r="EI16" s="126"/>
      <c r="EJ16" s="126"/>
      <c r="EK16" s="126"/>
      <c r="EL16" s="126"/>
      <c r="EM16" s="126"/>
      <c r="EN16" s="126"/>
      <c r="EO16" s="126"/>
      <c r="EP16" s="126"/>
      <c r="EQ16" s="126"/>
      <c r="ER16" s="126"/>
      <c r="ES16" s="126"/>
      <c r="ET16" s="126"/>
      <c r="EU16" s="126"/>
      <c r="EV16" s="126"/>
      <c r="EW16" s="126"/>
      <c r="EX16" s="126"/>
      <c r="EY16" s="126"/>
      <c r="EZ16" s="126"/>
      <c r="FA16" s="126"/>
      <c r="FB16" s="126"/>
      <c r="FC16" s="126"/>
      <c r="FD16" s="126"/>
      <c r="FE16" s="126"/>
      <c r="FF16" s="126"/>
      <c r="FG16" s="126"/>
      <c r="FH16" s="126"/>
      <c r="FI16" s="126"/>
      <c r="FJ16" s="126"/>
      <c r="FK16" s="126"/>
      <c r="FL16" s="126"/>
      <c r="FM16" s="126"/>
      <c r="FN16" s="126"/>
      <c r="FO16" s="126"/>
      <c r="FP16" s="126"/>
      <c r="FQ16" s="126"/>
      <c r="FR16" s="126"/>
      <c r="FS16" s="126"/>
      <c r="FT16" s="126"/>
      <c r="FU16" s="126"/>
      <c r="FV16" s="126"/>
      <c r="FW16" s="126"/>
      <c r="FX16" s="126"/>
      <c r="FY16" s="126"/>
      <c r="FZ16" s="126"/>
      <c r="GA16" s="126"/>
      <c r="GB16" s="126"/>
      <c r="GC16" s="126"/>
      <c r="GD16" s="126"/>
      <c r="GE16" s="126"/>
      <c r="GF16" s="126"/>
      <c r="GG16" s="126"/>
      <c r="GH16" s="126"/>
      <c r="GI16" s="126"/>
      <c r="GJ16" s="126"/>
      <c r="GK16" s="126"/>
      <c r="GL16" s="126"/>
      <c r="GM16" s="126"/>
      <c r="GN16" s="126"/>
      <c r="GO16" s="126"/>
      <c r="GP16" s="126"/>
      <c r="GQ16" s="126"/>
      <c r="GR16" s="126"/>
      <c r="GS16" s="126"/>
      <c r="GT16" s="126"/>
      <c r="GU16" s="126"/>
      <c r="GV16" s="126"/>
      <c r="GW16" s="126"/>
      <c r="GX16" s="126"/>
      <c r="GY16" s="126"/>
      <c r="GZ16" s="126"/>
      <c r="HA16" s="126"/>
      <c r="HB16" s="126"/>
      <c r="HC16" s="126"/>
      <c r="HD16" s="126"/>
      <c r="HE16" s="126"/>
      <c r="HF16" s="126"/>
      <c r="HG16" s="126"/>
      <c r="HH16" s="126"/>
      <c r="HI16" s="126"/>
      <c r="HJ16" s="126"/>
      <c r="HK16" s="126"/>
      <c r="HL16" s="126"/>
      <c r="HM16" s="126"/>
      <c r="HN16" s="126"/>
      <c r="HO16" s="126"/>
      <c r="HP16" s="126"/>
      <c r="HQ16" s="126"/>
      <c r="HR16" s="126"/>
      <c r="HS16" s="126"/>
      <c r="HT16" s="126"/>
      <c r="HU16" s="126"/>
      <c r="HV16" s="126"/>
      <c r="HW16" s="126"/>
      <c r="HX16" s="126"/>
      <c r="HY16" s="126"/>
      <c r="HZ16" s="126"/>
      <c r="IA16" s="126"/>
      <c r="IB16" s="126"/>
      <c r="IC16" s="126"/>
      <c r="ID16" s="126"/>
      <c r="IE16" s="126"/>
      <c r="IF16" s="126"/>
      <c r="IG16" s="126"/>
      <c r="IH16" s="126"/>
      <c r="II16" s="126"/>
      <c r="IJ16" s="126"/>
      <c r="IK16" s="126"/>
      <c r="IL16" s="126"/>
      <c r="IM16" s="126"/>
      <c r="IN16" s="126"/>
      <c r="IO16" s="126"/>
      <c r="IP16" s="126"/>
      <c r="IQ16" s="126"/>
      <c r="IR16" s="126"/>
      <c r="IS16" s="126"/>
      <c r="IT16" s="126"/>
      <c r="IU16" s="126"/>
      <c r="IV16" s="126"/>
      <c r="IW16" s="126"/>
      <c r="IX16" s="126"/>
      <c r="IY16" s="126"/>
      <c r="IZ16" s="126"/>
      <c r="JA16" s="126"/>
      <c r="JB16" s="126"/>
      <c r="JC16" s="126"/>
      <c r="JD16" s="126"/>
      <c r="JE16" s="126"/>
      <c r="JF16" s="126"/>
      <c r="JG16" s="126"/>
      <c r="JH16" s="126"/>
      <c r="JI16" s="126"/>
      <c r="JJ16" s="126"/>
      <c r="JK16" s="126"/>
      <c r="JL16" s="126"/>
      <c r="JM16" s="126"/>
      <c r="JN16" s="126"/>
      <c r="JO16" s="126"/>
      <c r="JP16" s="126"/>
      <c r="JQ16" s="126"/>
      <c r="JR16" s="126"/>
      <c r="JS16" s="126"/>
      <c r="JT16" s="126"/>
      <c r="JU16" s="126"/>
      <c r="JV16" s="126"/>
      <c r="JW16" s="126"/>
      <c r="JX16" s="126"/>
      <c r="JY16" s="126"/>
      <c r="JZ16" s="126"/>
      <c r="KA16" s="126"/>
      <c r="KB16" s="126"/>
      <c r="KC16" s="126"/>
      <c r="KD16" s="126"/>
      <c r="KE16" s="126"/>
      <c r="KF16" s="126"/>
      <c r="KG16" s="126"/>
      <c r="KH16" s="126"/>
      <c r="KI16" s="126"/>
      <c r="KJ16" s="126"/>
      <c r="KK16" s="126"/>
      <c r="KL16" s="126"/>
      <c r="KM16" s="126"/>
      <c r="KN16" s="126"/>
      <c r="KO16" s="126"/>
      <c r="KP16" s="126"/>
      <c r="KQ16" s="126"/>
      <c r="KR16" s="126"/>
      <c r="KS16" s="126"/>
      <c r="KT16" s="126"/>
      <c r="KU16" s="126"/>
      <c r="KV16" s="126"/>
      <c r="KW16" s="126"/>
      <c r="KX16" s="126"/>
      <c r="KY16" s="126"/>
      <c r="KZ16" s="126"/>
      <c r="LA16" s="126"/>
      <c r="LB16" s="126"/>
      <c r="LC16" s="126"/>
      <c r="LD16" s="126"/>
      <c r="LE16" s="126"/>
      <c r="LF16" s="126"/>
      <c r="LG16" s="126"/>
      <c r="LH16" s="126"/>
      <c r="LI16" s="126"/>
      <c r="LJ16" s="126"/>
      <c r="LK16" s="126"/>
      <c r="LL16" s="126"/>
      <c r="LM16" s="126"/>
      <c r="LN16" s="126"/>
      <c r="LO16" s="126"/>
      <c r="LP16" s="126"/>
      <c r="LQ16" s="126"/>
      <c r="LR16" s="126"/>
      <c r="LS16" s="126"/>
      <c r="LT16" s="126"/>
      <c r="LU16" s="126"/>
      <c r="LV16" s="126"/>
      <c r="LW16" s="126"/>
      <c r="LX16" s="126"/>
      <c r="LY16" s="126"/>
      <c r="LZ16" s="126"/>
      <c r="MA16" s="126"/>
      <c r="MB16" s="126"/>
      <c r="MC16" s="126"/>
      <c r="MD16" s="126"/>
      <c r="ME16" s="126"/>
      <c r="MF16" s="126"/>
      <c r="MG16" s="126"/>
      <c r="MH16" s="126"/>
      <c r="MI16" s="126"/>
      <c r="MJ16" s="126"/>
      <c r="MK16" s="126"/>
      <c r="ML16" s="126"/>
      <c r="MM16" s="126"/>
      <c r="MN16" s="126"/>
      <c r="MO16" s="126"/>
      <c r="MP16" s="126"/>
      <c r="MQ16" s="126"/>
      <c r="MR16" s="126"/>
      <c r="MS16" s="126"/>
      <c r="MT16" s="126"/>
      <c r="MU16" s="126"/>
      <c r="MV16" s="126"/>
      <c r="MW16" s="126"/>
      <c r="MX16" s="126"/>
      <c r="MY16" s="126"/>
      <c r="MZ16" s="126"/>
      <c r="NA16" s="126"/>
      <c r="NB16" s="126"/>
      <c r="NC16" s="126"/>
      <c r="ND16" s="126"/>
      <c r="NE16" s="126"/>
      <c r="NF16" s="126"/>
      <c r="NG16" s="126"/>
      <c r="NH16" s="126"/>
      <c r="NI16" s="126"/>
      <c r="NJ16" s="126"/>
      <c r="NK16" s="126"/>
      <c r="NL16" s="126"/>
      <c r="NM16" s="126"/>
      <c r="NN16" s="126"/>
      <c r="NO16" s="126"/>
      <c r="NP16" s="126"/>
      <c r="NQ16" s="126"/>
      <c r="NR16" s="126"/>
      <c r="NS16" s="126"/>
      <c r="NT16" s="126"/>
      <c r="NU16" s="126"/>
      <c r="NV16" s="126"/>
      <c r="NW16" s="126"/>
      <c r="NX16" s="126"/>
      <c r="NY16" s="126"/>
      <c r="NZ16" s="126"/>
      <c r="OA16" s="126"/>
      <c r="OB16" s="126"/>
      <c r="OC16" s="126"/>
      <c r="OD16" s="126"/>
      <c r="OE16" s="126"/>
      <c r="OF16" s="126"/>
      <c r="OG16" s="126"/>
      <c r="OH16" s="126"/>
      <c r="OI16" s="126"/>
      <c r="OJ16" s="126"/>
      <c r="OK16" s="126"/>
      <c r="OL16" s="126"/>
      <c r="OM16" s="126"/>
      <c r="ON16" s="126"/>
      <c r="OO16" s="126"/>
      <c r="OP16" s="126"/>
      <c r="OQ16" s="126"/>
      <c r="OR16" s="126"/>
      <c r="OS16" s="126"/>
      <c r="OT16" s="126"/>
      <c r="OU16" s="126"/>
      <c r="OV16" s="126"/>
      <c r="OW16" s="126"/>
      <c r="OX16" s="126"/>
      <c r="OY16" s="126"/>
      <c r="OZ16" s="126"/>
      <c r="PA16" s="126"/>
      <c r="PB16" s="126"/>
      <c r="PC16" s="126"/>
      <c r="PD16" s="126"/>
      <c r="PE16" s="126"/>
      <c r="PF16" s="126"/>
      <c r="PG16" s="126"/>
      <c r="PH16" s="126"/>
      <c r="PI16" s="126"/>
      <c r="PJ16" s="126"/>
      <c r="PK16" s="126"/>
      <c r="PL16" s="126"/>
      <c r="PM16" s="126"/>
      <c r="PN16" s="126"/>
      <c r="PO16" s="126"/>
      <c r="PP16" s="126"/>
      <c r="PQ16" s="126"/>
      <c r="PR16" s="126"/>
      <c r="PS16" s="126"/>
      <c r="PT16" s="126"/>
      <c r="PU16" s="126"/>
      <c r="PV16" s="126"/>
      <c r="PW16" s="126"/>
      <c r="PX16" s="126"/>
      <c r="PY16" s="126"/>
      <c r="PZ16" s="126"/>
      <c r="QA16" s="126"/>
      <c r="QB16" s="126"/>
      <c r="QC16" s="126"/>
      <c r="QD16" s="126"/>
      <c r="QE16" s="126"/>
      <c r="QF16" s="126"/>
      <c r="QG16" s="126"/>
      <c r="QH16" s="126"/>
      <c r="QI16" s="126"/>
      <c r="QJ16" s="126"/>
      <c r="QK16" s="126"/>
      <c r="QL16" s="126"/>
      <c r="QM16" s="126"/>
      <c r="QN16" s="126"/>
      <c r="QO16" s="126"/>
      <c r="QP16" s="126"/>
      <c r="QQ16" s="126"/>
      <c r="QR16" s="126"/>
      <c r="QS16" s="126"/>
      <c r="QT16" s="126"/>
      <c r="QU16" s="126"/>
      <c r="QV16" s="126"/>
      <c r="QW16" s="126"/>
      <c r="QX16" s="126"/>
      <c r="QY16" s="126"/>
      <c r="QZ16" s="126"/>
      <c r="RA16" s="126"/>
      <c r="RB16" s="126"/>
      <c r="RC16" s="126"/>
      <c r="RD16" s="126"/>
      <c r="RE16" s="126"/>
      <c r="RF16" s="126"/>
      <c r="RG16" s="126"/>
      <c r="RH16" s="126"/>
      <c r="RI16" s="126"/>
      <c r="RJ16" s="126"/>
      <c r="RK16" s="126"/>
      <c r="RL16" s="126"/>
      <c r="RM16" s="126"/>
      <c r="RN16" s="126"/>
      <c r="RO16" s="126"/>
      <c r="RP16" s="126"/>
      <c r="RQ16" s="126"/>
      <c r="RR16" s="126"/>
      <c r="RS16" s="126"/>
      <c r="RT16" s="126"/>
      <c r="RU16" s="126"/>
      <c r="RV16" s="126"/>
      <c r="RW16" s="126"/>
      <c r="RX16" s="126"/>
      <c r="RY16" s="126"/>
      <c r="RZ16" s="126"/>
      <c r="SA16" s="126"/>
      <c r="SB16" s="126"/>
      <c r="SC16" s="126"/>
      <c r="SD16" s="126"/>
      <c r="SE16" s="126"/>
      <c r="SF16" s="126"/>
      <c r="SG16" s="126"/>
      <c r="SH16" s="126"/>
      <c r="SI16" s="126"/>
      <c r="SJ16" s="126"/>
      <c r="SK16" s="126"/>
      <c r="SL16" s="126"/>
      <c r="SM16" s="126"/>
      <c r="SN16" s="126"/>
      <c r="SO16" s="126"/>
      <c r="SP16" s="126"/>
      <c r="SQ16" s="126"/>
      <c r="SR16" s="126"/>
      <c r="SS16" s="126"/>
      <c r="ST16" s="126"/>
      <c r="SU16" s="126"/>
      <c r="SV16" s="126"/>
      <c r="SW16" s="126"/>
      <c r="SX16" s="126"/>
      <c r="SY16" s="126"/>
      <c r="SZ16" s="126"/>
      <c r="TA16" s="126"/>
      <c r="TB16" s="126"/>
      <c r="TC16" s="126"/>
      <c r="TD16" s="126"/>
      <c r="TE16" s="126"/>
    </row>
    <row r="17" spans="1:17" s="46" customFormat="1" ht="24" customHeight="1" x14ac:dyDescent="0.25">
      <c r="A17" s="36" t="s">
        <v>124</v>
      </c>
      <c r="B17" s="120"/>
      <c r="C17" s="120"/>
      <c r="D17" s="34" t="s">
        <v>29</v>
      </c>
      <c r="E17" s="13">
        <f>E18</f>
        <v>270669579</v>
      </c>
      <c r="F17" s="13">
        <f t="shared" ref="F17:P17" si="0">F18</f>
        <v>270669579</v>
      </c>
      <c r="G17" s="13">
        <f t="shared" si="0"/>
        <v>153206800</v>
      </c>
      <c r="H17" s="13">
        <f t="shared" si="0"/>
        <v>11347400</v>
      </c>
      <c r="I17" s="13">
        <f t="shared" si="0"/>
        <v>0</v>
      </c>
      <c r="J17" s="13">
        <f t="shared" si="0"/>
        <v>1630900</v>
      </c>
      <c r="K17" s="13">
        <f t="shared" si="0"/>
        <v>920000</v>
      </c>
      <c r="L17" s="13">
        <f t="shared" si="0"/>
        <v>710900</v>
      </c>
      <c r="M17" s="13">
        <f t="shared" si="0"/>
        <v>354800</v>
      </c>
      <c r="N17" s="13">
        <f t="shared" si="0"/>
        <v>53748</v>
      </c>
      <c r="O17" s="13">
        <f t="shared" si="0"/>
        <v>920000</v>
      </c>
      <c r="P17" s="13">
        <f t="shared" si="0"/>
        <v>272300479</v>
      </c>
      <c r="Q17" s="145"/>
    </row>
    <row r="18" spans="1:17" s="10" customFormat="1" ht="31.5" customHeight="1" x14ac:dyDescent="0.25">
      <c r="A18" s="6" t="s">
        <v>125</v>
      </c>
      <c r="B18" s="88"/>
      <c r="C18" s="88"/>
      <c r="D18" s="8" t="s">
        <v>29</v>
      </c>
      <c r="E18" s="9">
        <f>E19+E20+E21+E22+E23+E25+E26+E27+E28+E29+E30+E31+E32+E34+E35+E36+E37+E38+E39+E41+E42+E24+E40+E33</f>
        <v>270669579</v>
      </c>
      <c r="F18" s="9">
        <f t="shared" ref="F18:P18" si="1">F19+F20+F21+F22+F23+F25+F26+F27+F28+F29+F30+F31+F32+F34+F35+F36+F37+F38+F39+F41+F42+F24+F40+F33</f>
        <v>270669579</v>
      </c>
      <c r="G18" s="9">
        <f t="shared" si="1"/>
        <v>153206800</v>
      </c>
      <c r="H18" s="9">
        <f t="shared" si="1"/>
        <v>11347400</v>
      </c>
      <c r="I18" s="9">
        <f t="shared" si="1"/>
        <v>0</v>
      </c>
      <c r="J18" s="9">
        <f t="shared" si="1"/>
        <v>1630900</v>
      </c>
      <c r="K18" s="9">
        <f t="shared" si="1"/>
        <v>920000</v>
      </c>
      <c r="L18" s="9">
        <f t="shared" si="1"/>
        <v>710900</v>
      </c>
      <c r="M18" s="9">
        <f t="shared" si="1"/>
        <v>354800</v>
      </c>
      <c r="N18" s="9">
        <f t="shared" si="1"/>
        <v>53748</v>
      </c>
      <c r="O18" s="9">
        <f t="shared" si="1"/>
        <v>920000</v>
      </c>
      <c r="P18" s="9">
        <f t="shared" si="1"/>
        <v>272300479</v>
      </c>
      <c r="Q18" s="145"/>
    </row>
    <row r="19" spans="1:17" s="47" customFormat="1" ht="45.75" customHeight="1" x14ac:dyDescent="0.25">
      <c r="A19" s="1" t="s">
        <v>126</v>
      </c>
      <c r="B19" s="3" t="str">
        <f>'дод 9'!A18</f>
        <v>0160</v>
      </c>
      <c r="C19" s="3" t="str">
        <f>'дод 9'!B18</f>
        <v>0111</v>
      </c>
      <c r="D19" s="28" t="str">
        <f>'дод 9'!C18</f>
        <v>Керівництво і управління у відповідній сфері у містах (місті Києві), селищах, селах, територіальних громадах</v>
      </c>
      <c r="E19" s="2">
        <f>F19+I19</f>
        <v>161921900</v>
      </c>
      <c r="F19" s="2">
        <v>161921900</v>
      </c>
      <c r="G19" s="2">
        <v>120577600</v>
      </c>
      <c r="H19" s="2">
        <v>5902100</v>
      </c>
      <c r="I19" s="2"/>
      <c r="J19" s="2">
        <f>L19+O19</f>
        <v>0</v>
      </c>
      <c r="K19" s="2"/>
      <c r="L19" s="2"/>
      <c r="M19" s="2"/>
      <c r="N19" s="2"/>
      <c r="O19" s="2"/>
      <c r="P19" s="2">
        <f>E19+J19</f>
        <v>161921900</v>
      </c>
      <c r="Q19" s="145"/>
    </row>
    <row r="20" spans="1:17" s="47" customFormat="1" ht="27.75" customHeight="1" x14ac:dyDescent="0.25">
      <c r="A20" s="1" t="s">
        <v>200</v>
      </c>
      <c r="B20" s="3" t="str">
        <f>'дод 9'!A19</f>
        <v>0180</v>
      </c>
      <c r="C20" s="3" t="str">
        <f>'дод 9'!B19</f>
        <v>0133</v>
      </c>
      <c r="D20" s="28" t="str">
        <f>'дод 9'!C19</f>
        <v>Інша діяльність у сфері державного управління</v>
      </c>
      <c r="E20" s="2">
        <f t="shared" ref="E20:E41" si="2">F20+I20</f>
        <v>3100000</v>
      </c>
      <c r="F20" s="2">
        <v>3100000</v>
      </c>
      <c r="G20" s="2"/>
      <c r="H20" s="2"/>
      <c r="I20" s="2"/>
      <c r="J20" s="2">
        <f t="shared" ref="J20" si="3">L20+O20</f>
        <v>0</v>
      </c>
      <c r="K20" s="2"/>
      <c r="L20" s="2"/>
      <c r="M20" s="2"/>
      <c r="N20" s="2"/>
      <c r="O20" s="2"/>
      <c r="P20" s="2">
        <f t="shared" ref="P20:P42" si="4">E20+J20</f>
        <v>3100000</v>
      </c>
      <c r="Q20" s="145"/>
    </row>
    <row r="21" spans="1:17" s="47" customFormat="1" ht="47.25" customHeight="1" x14ac:dyDescent="0.25">
      <c r="A21" s="1" t="s">
        <v>212</v>
      </c>
      <c r="B21" s="3" t="str">
        <f>'дод 9'!A43</f>
        <v>3033</v>
      </c>
      <c r="C21" s="3" t="str">
        <f>'дод 9'!B43</f>
        <v>1070</v>
      </c>
      <c r="D21" s="28" t="s">
        <v>289</v>
      </c>
      <c r="E21" s="2">
        <f t="shared" si="2"/>
        <v>555700</v>
      </c>
      <c r="F21" s="2">
        <v>555700</v>
      </c>
      <c r="G21" s="2"/>
      <c r="H21" s="2"/>
      <c r="I21" s="2"/>
      <c r="J21" s="2">
        <f t="shared" ref="J21:J42" si="5">L21+O21</f>
        <v>0</v>
      </c>
      <c r="K21" s="2"/>
      <c r="L21" s="2"/>
      <c r="M21" s="2"/>
      <c r="N21" s="2"/>
      <c r="O21" s="2"/>
      <c r="P21" s="2">
        <f t="shared" si="4"/>
        <v>555700</v>
      </c>
      <c r="Q21" s="145"/>
    </row>
    <row r="22" spans="1:17" s="47" customFormat="1" ht="31.5" customHeight="1" x14ac:dyDescent="0.25">
      <c r="A22" s="1" t="s">
        <v>127</v>
      </c>
      <c r="B22" s="3" t="str">
        <f>'дод 9'!A45</f>
        <v>3036</v>
      </c>
      <c r="C22" s="3" t="str">
        <f>'дод 9'!B45</f>
        <v>1070</v>
      </c>
      <c r="D22" s="28" t="str">
        <f>'дод 9'!C45</f>
        <v>Компенсаційні виплати на пільговий проїзд електротранспортом окремим категоріям громадян</v>
      </c>
      <c r="E22" s="2">
        <f t="shared" si="2"/>
        <v>967900</v>
      </c>
      <c r="F22" s="2">
        <v>967900</v>
      </c>
      <c r="G22" s="2"/>
      <c r="H22" s="2"/>
      <c r="I22" s="2"/>
      <c r="J22" s="2">
        <f t="shared" si="5"/>
        <v>0</v>
      </c>
      <c r="K22" s="2"/>
      <c r="L22" s="2"/>
      <c r="M22" s="2"/>
      <c r="N22" s="2"/>
      <c r="O22" s="2"/>
      <c r="P22" s="2">
        <f t="shared" si="4"/>
        <v>967900</v>
      </c>
      <c r="Q22" s="145"/>
    </row>
    <row r="23" spans="1:17" s="47" customFormat="1" ht="42" customHeight="1" x14ac:dyDescent="0.25">
      <c r="A23" s="1" t="s">
        <v>128</v>
      </c>
      <c r="B23" s="3" t="str">
        <f>'дод 9'!A50</f>
        <v>3131</v>
      </c>
      <c r="C23" s="3" t="str">
        <f>'дод 9'!B50</f>
        <v>1040</v>
      </c>
      <c r="D23" s="28" t="str">
        <f>'дод 9'!C50</f>
        <v>Здійснення заходів та реалізація проектів на виконання Державної цільової соціальної програми "Молодь України"</v>
      </c>
      <c r="E23" s="2">
        <f t="shared" si="2"/>
        <v>500000</v>
      </c>
      <c r="F23" s="2">
        <v>500000</v>
      </c>
      <c r="G23" s="2"/>
      <c r="H23" s="2"/>
      <c r="I23" s="2"/>
      <c r="J23" s="2">
        <f t="shared" si="5"/>
        <v>0</v>
      </c>
      <c r="K23" s="2"/>
      <c r="L23" s="2"/>
      <c r="M23" s="2"/>
      <c r="N23" s="2"/>
      <c r="O23" s="2"/>
      <c r="P23" s="2">
        <f t="shared" si="4"/>
        <v>500000</v>
      </c>
      <c r="Q23" s="145"/>
    </row>
    <row r="24" spans="1:17" s="98" customFormat="1" ht="21.75" customHeight="1" x14ac:dyDescent="0.25">
      <c r="A24" s="95" t="s">
        <v>329</v>
      </c>
      <c r="B24" s="96">
        <f>'дод 9'!A51</f>
        <v>3133</v>
      </c>
      <c r="C24" s="96">
        <f>'дод 9'!B51</f>
        <v>1040</v>
      </c>
      <c r="D24" s="99" t="str">
        <f>'дод 9'!C51</f>
        <v>Інші заходи та заклади молодіжної політики</v>
      </c>
      <c r="E24" s="93">
        <f t="shared" si="2"/>
        <v>5668400</v>
      </c>
      <c r="F24" s="93">
        <v>5668400</v>
      </c>
      <c r="G24" s="93">
        <v>3357400</v>
      </c>
      <c r="H24" s="93">
        <v>778500</v>
      </c>
      <c r="I24" s="93"/>
      <c r="J24" s="93">
        <f t="shared" si="5"/>
        <v>10000</v>
      </c>
      <c r="K24" s="93"/>
      <c r="L24" s="93">
        <v>10000</v>
      </c>
      <c r="M24" s="93">
        <v>2000</v>
      </c>
      <c r="N24" s="93">
        <v>3810</v>
      </c>
      <c r="O24" s="93"/>
      <c r="P24" s="93">
        <f t="shared" si="4"/>
        <v>5678400</v>
      </c>
      <c r="Q24" s="145"/>
    </row>
    <row r="25" spans="1:17" s="47" customFormat="1" ht="33.75" customHeight="1" x14ac:dyDescent="0.25">
      <c r="A25" s="1" t="s">
        <v>240</v>
      </c>
      <c r="B25" s="3" t="str">
        <f>'дод 9'!A60</f>
        <v>3242</v>
      </c>
      <c r="C25" s="3" t="str">
        <f>'дод 9'!B60</f>
        <v>1090</v>
      </c>
      <c r="D25" s="28" t="s">
        <v>290</v>
      </c>
      <c r="E25" s="2">
        <f t="shared" si="2"/>
        <v>159400</v>
      </c>
      <c r="F25" s="2">
        <v>159400</v>
      </c>
      <c r="G25" s="2"/>
      <c r="H25" s="2"/>
      <c r="I25" s="2"/>
      <c r="J25" s="2">
        <f t="shared" si="5"/>
        <v>0</v>
      </c>
      <c r="K25" s="2"/>
      <c r="L25" s="2"/>
      <c r="M25" s="2"/>
      <c r="N25" s="2"/>
      <c r="O25" s="2"/>
      <c r="P25" s="2">
        <f t="shared" si="4"/>
        <v>159400</v>
      </c>
      <c r="Q25" s="145"/>
    </row>
    <row r="26" spans="1:17" s="47" customFormat="1" ht="30.75" customHeight="1" x14ac:dyDescent="0.25">
      <c r="A26" s="1" t="s">
        <v>239</v>
      </c>
      <c r="B26" s="3" t="str">
        <f>'дод 9'!A65</f>
        <v>4081</v>
      </c>
      <c r="C26" s="3" t="str">
        <f>'дод 9'!B65</f>
        <v>0829</v>
      </c>
      <c r="D26" s="33" t="str">
        <f>'дод 9'!C65</f>
        <v>Забезпечення діяльності інших закладів в галузі культури і мистецтва</v>
      </c>
      <c r="E26" s="2">
        <f t="shared" si="2"/>
        <v>3015300</v>
      </c>
      <c r="F26" s="2">
        <v>3015300</v>
      </c>
      <c r="G26" s="2">
        <v>2003800</v>
      </c>
      <c r="H26" s="2">
        <v>229600</v>
      </c>
      <c r="I26" s="2"/>
      <c r="J26" s="2">
        <f t="shared" si="5"/>
        <v>0</v>
      </c>
      <c r="K26" s="2"/>
      <c r="L26" s="2"/>
      <c r="M26" s="2"/>
      <c r="N26" s="2"/>
      <c r="O26" s="2"/>
      <c r="P26" s="2">
        <f t="shared" si="4"/>
        <v>3015300</v>
      </c>
      <c r="Q26" s="145"/>
    </row>
    <row r="27" spans="1:17" s="47" customFormat="1" ht="36.75" customHeight="1" x14ac:dyDescent="0.25">
      <c r="A27" s="1" t="s">
        <v>129</v>
      </c>
      <c r="B27" s="3" t="str">
        <f>'дод 9'!A68</f>
        <v>5011</v>
      </c>
      <c r="C27" s="3" t="str">
        <f>'дод 9'!B68</f>
        <v>0810</v>
      </c>
      <c r="D27" s="28" t="str">
        <f>'дод 9'!C68</f>
        <v>Проведення навчально-тренувальних зборів і змагань з олімпійських видів спорту</v>
      </c>
      <c r="E27" s="2">
        <f t="shared" si="2"/>
        <v>400000</v>
      </c>
      <c r="F27" s="2">
        <v>400000</v>
      </c>
      <c r="G27" s="2"/>
      <c r="H27" s="2"/>
      <c r="I27" s="2"/>
      <c r="J27" s="2">
        <f>L27+O27</f>
        <v>0</v>
      </c>
      <c r="K27" s="2"/>
      <c r="L27" s="2"/>
      <c r="M27" s="2"/>
      <c r="N27" s="2"/>
      <c r="O27" s="2"/>
      <c r="P27" s="2">
        <f t="shared" si="4"/>
        <v>400000</v>
      </c>
      <c r="Q27" s="145"/>
    </row>
    <row r="28" spans="1:17" s="47" customFormat="1" ht="34.5" customHeight="1" x14ac:dyDescent="0.25">
      <c r="A28" s="1" t="s">
        <v>130</v>
      </c>
      <c r="B28" s="3" t="str">
        <f>'дод 9'!A69</f>
        <v>5012</v>
      </c>
      <c r="C28" s="3" t="str">
        <f>'дод 9'!B69</f>
        <v>0810</v>
      </c>
      <c r="D28" s="28" t="str">
        <f>'дод 9'!C69</f>
        <v>Проведення навчально-тренувальних зборів і змагань з неолімпійських видів спорту</v>
      </c>
      <c r="E28" s="2">
        <f t="shared" si="2"/>
        <v>400000</v>
      </c>
      <c r="F28" s="2">
        <v>400000</v>
      </c>
      <c r="G28" s="2"/>
      <c r="H28" s="2"/>
      <c r="I28" s="2"/>
      <c r="J28" s="2">
        <f t="shared" si="5"/>
        <v>0</v>
      </c>
      <c r="K28" s="2"/>
      <c r="L28" s="2"/>
      <c r="M28" s="2"/>
      <c r="N28" s="2"/>
      <c r="O28" s="2"/>
      <c r="P28" s="2">
        <f t="shared" si="4"/>
        <v>400000</v>
      </c>
      <c r="Q28" s="145"/>
    </row>
    <row r="29" spans="1:17" s="47" customFormat="1" ht="31.5" x14ac:dyDescent="0.25">
      <c r="A29" s="1" t="s">
        <v>131</v>
      </c>
      <c r="B29" s="3" t="str">
        <f>'дод 9'!A70</f>
        <v>5031</v>
      </c>
      <c r="C29" s="3" t="str">
        <f>'дод 9'!B70</f>
        <v>0810</v>
      </c>
      <c r="D29" s="28" t="str">
        <f>'дод 9'!C70</f>
        <v>Утримання та навчально-тренувальна робота комунальних дитячо-юнацьких спортивних шкіл</v>
      </c>
      <c r="E29" s="2">
        <f t="shared" si="2"/>
        <v>26385000</v>
      </c>
      <c r="F29" s="2">
        <f>26685000-300000</f>
        <v>26385000</v>
      </c>
      <c r="G29" s="2">
        <v>19283000</v>
      </c>
      <c r="H29" s="2">
        <v>1932800</v>
      </c>
      <c r="I29" s="2"/>
      <c r="J29" s="2">
        <f t="shared" si="5"/>
        <v>0</v>
      </c>
      <c r="K29" s="2"/>
      <c r="L29" s="2"/>
      <c r="M29" s="2"/>
      <c r="N29" s="2"/>
      <c r="O29" s="2"/>
      <c r="P29" s="2">
        <f t="shared" si="4"/>
        <v>26385000</v>
      </c>
      <c r="Q29" s="145"/>
    </row>
    <row r="30" spans="1:17" s="47" customFormat="1" ht="49.5" customHeight="1" x14ac:dyDescent="0.25">
      <c r="A30" s="1" t="s">
        <v>280</v>
      </c>
      <c r="B30" s="3" t="str">
        <f>'дод 9'!A71</f>
        <v>5032</v>
      </c>
      <c r="C30" s="3" t="str">
        <f>'дод 9'!B71</f>
        <v>0810</v>
      </c>
      <c r="D30" s="28" t="str">
        <f>'дод 9'!C71</f>
        <v>Фінансова підтримка дитячо-юнацьких спортивних шкіл фізкультурно-спортивних товариств</v>
      </c>
      <c r="E30" s="2">
        <f t="shared" si="2"/>
        <v>20518600</v>
      </c>
      <c r="F30" s="2">
        <f>20218600+300000</f>
        <v>20518600</v>
      </c>
      <c r="G30" s="93"/>
      <c r="H30" s="93"/>
      <c r="I30" s="93"/>
      <c r="J30" s="2">
        <f t="shared" si="5"/>
        <v>0</v>
      </c>
      <c r="K30" s="2"/>
      <c r="L30" s="2"/>
      <c r="M30" s="2"/>
      <c r="N30" s="2"/>
      <c r="O30" s="2"/>
      <c r="P30" s="2">
        <f t="shared" si="4"/>
        <v>20518600</v>
      </c>
      <c r="Q30" s="145"/>
    </row>
    <row r="31" spans="1:17" s="47" customFormat="1" ht="64.5" customHeight="1" x14ac:dyDescent="0.25">
      <c r="A31" s="1" t="s">
        <v>132</v>
      </c>
      <c r="B31" s="3" t="str">
        <f>'дод 9'!A72</f>
        <v>5061</v>
      </c>
      <c r="C31" s="3" t="str">
        <f>'дод 9'!B72</f>
        <v>0810</v>
      </c>
      <c r="D31" s="28" t="str">
        <f>'дод 9'!C72</f>
        <v xml:space="preserve"> 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v>
      </c>
      <c r="E31" s="2">
        <f t="shared" si="2"/>
        <v>8289285</v>
      </c>
      <c r="F31" s="2">
        <v>8289285</v>
      </c>
      <c r="G31" s="93">
        <v>4671000</v>
      </c>
      <c r="H31" s="93">
        <v>948100</v>
      </c>
      <c r="I31" s="2"/>
      <c r="J31" s="2">
        <f t="shared" si="5"/>
        <v>583800</v>
      </c>
      <c r="K31" s="2"/>
      <c r="L31" s="93">
        <v>583800</v>
      </c>
      <c r="M31" s="2">
        <v>352800</v>
      </c>
      <c r="N31" s="2">
        <v>48438</v>
      </c>
      <c r="O31" s="2"/>
      <c r="P31" s="2">
        <f t="shared" si="4"/>
        <v>8873085</v>
      </c>
      <c r="Q31" s="145"/>
    </row>
    <row r="32" spans="1:17" s="47" customFormat="1" ht="47.25" x14ac:dyDescent="0.25">
      <c r="A32" s="1" t="s">
        <v>276</v>
      </c>
      <c r="B32" s="3" t="str">
        <f>'дод 9'!A73</f>
        <v>5062</v>
      </c>
      <c r="C32" s="3" t="str">
        <f>'дод 9'!B73</f>
        <v>0810</v>
      </c>
      <c r="D32" s="28" t="str">
        <f>'дод 9'!C73</f>
        <v>Підтримка спорту вищих досягнень та організацій, які здійснюють фізкультурно-спортивну діяльність в регіоні</v>
      </c>
      <c r="E32" s="2">
        <f t="shared" si="2"/>
        <v>16861800</v>
      </c>
      <c r="F32" s="2">
        <v>16861800</v>
      </c>
      <c r="G32" s="93"/>
      <c r="H32" s="93"/>
      <c r="I32" s="2"/>
      <c r="J32" s="2">
        <f t="shared" si="5"/>
        <v>0</v>
      </c>
      <c r="K32" s="2"/>
      <c r="L32" s="2"/>
      <c r="M32" s="2"/>
      <c r="N32" s="2"/>
      <c r="O32" s="2"/>
      <c r="P32" s="2">
        <f t="shared" si="4"/>
        <v>16861800</v>
      </c>
      <c r="Q32" s="145"/>
    </row>
    <row r="33" spans="1:17" s="47" customFormat="1" ht="30.75" customHeight="1" x14ac:dyDescent="0.25">
      <c r="A33" s="1" t="s">
        <v>192</v>
      </c>
      <c r="B33" s="3" t="str">
        <f>'дод 9'!A96</f>
        <v>7530</v>
      </c>
      <c r="C33" s="3" t="str">
        <f>'дод 9'!B96</f>
        <v>0460</v>
      </c>
      <c r="D33" s="28" t="str">
        <f>'дод 9'!C96</f>
        <v>Інші заходи у сфері зв'язку, телекомунікації та інформатики</v>
      </c>
      <c r="E33" s="2">
        <f t="shared" si="2"/>
        <v>4644100</v>
      </c>
      <c r="F33" s="2">
        <v>4644100</v>
      </c>
      <c r="G33" s="2"/>
      <c r="H33" s="2"/>
      <c r="I33" s="2"/>
      <c r="J33" s="2">
        <f>L33+O33</f>
        <v>0</v>
      </c>
      <c r="K33" s="2"/>
      <c r="L33" s="2"/>
      <c r="M33" s="2"/>
      <c r="N33" s="2"/>
      <c r="O33" s="2"/>
      <c r="P33" s="2">
        <f t="shared" si="4"/>
        <v>4644100</v>
      </c>
      <c r="Q33" s="145"/>
    </row>
    <row r="34" spans="1:17" s="47" customFormat="1" ht="34.5" customHeight="1" x14ac:dyDescent="0.25">
      <c r="A34" s="1" t="s">
        <v>206</v>
      </c>
      <c r="B34" s="3" t="str">
        <f>'дод 9'!A105</f>
        <v>7680</v>
      </c>
      <c r="C34" s="3" t="str">
        <f>'дод 9'!B105</f>
        <v>0490</v>
      </c>
      <c r="D34" s="28" t="str">
        <f>'дод 9'!C105</f>
        <v>Членські внески до асоціацій органів місцевого самоврядування</v>
      </c>
      <c r="E34" s="2">
        <f t="shared" si="2"/>
        <v>463094</v>
      </c>
      <c r="F34" s="2">
        <v>463094</v>
      </c>
      <c r="G34" s="2"/>
      <c r="H34" s="2"/>
      <c r="I34" s="2"/>
      <c r="J34" s="2">
        <f t="shared" si="5"/>
        <v>0</v>
      </c>
      <c r="K34" s="2"/>
      <c r="L34" s="2"/>
      <c r="M34" s="2"/>
      <c r="N34" s="2"/>
      <c r="O34" s="2"/>
      <c r="P34" s="2">
        <f t="shared" si="4"/>
        <v>463094</v>
      </c>
      <c r="Q34" s="141">
        <v>2</v>
      </c>
    </row>
    <row r="35" spans="1:17" s="47" customFormat="1" ht="111" customHeight="1" x14ac:dyDescent="0.25">
      <c r="A35" s="1" t="s">
        <v>237</v>
      </c>
      <c r="B35" s="3" t="str">
        <f>'дод 9'!A106</f>
        <v>7691</v>
      </c>
      <c r="C35" s="3" t="str">
        <f>'дод 9'!B106</f>
        <v>0490</v>
      </c>
      <c r="D35" s="28" t="str">
        <f>'дод 9'!C106</f>
        <v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v>
      </c>
      <c r="E35" s="2">
        <f t="shared" si="2"/>
        <v>0</v>
      </c>
      <c r="F35" s="2"/>
      <c r="G35" s="2"/>
      <c r="H35" s="2"/>
      <c r="I35" s="2"/>
      <c r="J35" s="2">
        <f t="shared" si="5"/>
        <v>30000</v>
      </c>
      <c r="K35" s="2"/>
      <c r="L35" s="2">
        <v>30000</v>
      </c>
      <c r="M35" s="2"/>
      <c r="N35" s="2"/>
      <c r="O35" s="2"/>
      <c r="P35" s="2">
        <f t="shared" si="4"/>
        <v>30000</v>
      </c>
      <c r="Q35" s="141"/>
    </row>
    <row r="36" spans="1:17" s="47" customFormat="1" ht="23.25" customHeight="1" x14ac:dyDescent="0.25">
      <c r="A36" s="1" t="s">
        <v>199</v>
      </c>
      <c r="B36" s="3" t="str">
        <f>'дод 9'!A107</f>
        <v>7693</v>
      </c>
      <c r="C36" s="3" t="str">
        <f>'дод 9'!B107</f>
        <v>0490</v>
      </c>
      <c r="D36" s="28" t="str">
        <f>'дод 9'!C107</f>
        <v>Інші заходи, пов'язані з економічною діяльністю</v>
      </c>
      <c r="E36" s="2">
        <f t="shared" si="2"/>
        <v>1500100</v>
      </c>
      <c r="F36" s="2">
        <v>1500100</v>
      </c>
      <c r="G36" s="2"/>
      <c r="H36" s="2"/>
      <c r="I36" s="2"/>
      <c r="J36" s="2">
        <f t="shared" si="5"/>
        <v>0</v>
      </c>
      <c r="K36" s="2"/>
      <c r="L36" s="2"/>
      <c r="M36" s="2"/>
      <c r="N36" s="2"/>
      <c r="O36" s="2"/>
      <c r="P36" s="2">
        <f t="shared" si="4"/>
        <v>1500100</v>
      </c>
      <c r="Q36" s="141"/>
    </row>
    <row r="37" spans="1:17" s="47" customFormat="1" ht="34.5" customHeight="1" x14ac:dyDescent="0.25">
      <c r="A37" s="1" t="s">
        <v>133</v>
      </c>
      <c r="B37" s="3" t="str">
        <f>'дод 9'!A110</f>
        <v>8110</v>
      </c>
      <c r="C37" s="3" t="str">
        <f>'дод 9'!B110</f>
        <v>0320</v>
      </c>
      <c r="D37" s="28" t="str">
        <f>'дод 9'!C110</f>
        <v>Заходи із запобігання та ліквідації надзвичайних ситуацій та наслідків стихійного лиха</v>
      </c>
      <c r="E37" s="2">
        <f t="shared" si="2"/>
        <v>6173800</v>
      </c>
      <c r="F37" s="2">
        <v>6173800</v>
      </c>
      <c r="G37" s="2"/>
      <c r="H37" s="2">
        <v>98000</v>
      </c>
      <c r="I37" s="2"/>
      <c r="J37" s="2">
        <f t="shared" si="5"/>
        <v>920000</v>
      </c>
      <c r="K37" s="2">
        <v>920000</v>
      </c>
      <c r="L37" s="2"/>
      <c r="M37" s="2"/>
      <c r="N37" s="2"/>
      <c r="O37" s="2">
        <v>920000</v>
      </c>
      <c r="P37" s="2">
        <f t="shared" si="4"/>
        <v>7093800</v>
      </c>
      <c r="Q37" s="141"/>
    </row>
    <row r="38" spans="1:17" s="47" customFormat="1" ht="30" customHeight="1" x14ac:dyDescent="0.25">
      <c r="A38" s="1" t="s">
        <v>183</v>
      </c>
      <c r="B38" s="3" t="str">
        <f>'дод 9'!A111</f>
        <v>8120</v>
      </c>
      <c r="C38" s="3" t="str">
        <f>'дод 9'!B111</f>
        <v>0320</v>
      </c>
      <c r="D38" s="28" t="str">
        <f>'дод 9'!C111</f>
        <v>Заходи з організації рятування на водах</v>
      </c>
      <c r="E38" s="2">
        <f t="shared" si="2"/>
        <v>4480700</v>
      </c>
      <c r="F38" s="2">
        <v>4480700</v>
      </c>
      <c r="G38" s="2">
        <v>3314000</v>
      </c>
      <c r="H38" s="2">
        <v>118900</v>
      </c>
      <c r="I38" s="2"/>
      <c r="J38" s="2">
        <f t="shared" si="5"/>
        <v>7100</v>
      </c>
      <c r="K38" s="2"/>
      <c r="L38" s="93">
        <v>7100</v>
      </c>
      <c r="M38" s="2"/>
      <c r="N38" s="2">
        <v>1500</v>
      </c>
      <c r="O38" s="2"/>
      <c r="P38" s="2">
        <f t="shared" si="4"/>
        <v>4487800</v>
      </c>
      <c r="Q38" s="141"/>
    </row>
    <row r="39" spans="1:17" s="47" customFormat="1" ht="27" customHeight="1" x14ac:dyDescent="0.25">
      <c r="A39" s="1" t="s">
        <v>202</v>
      </c>
      <c r="B39" s="3" t="str">
        <f>'дод 9'!A113</f>
        <v>8230</v>
      </c>
      <c r="C39" s="3" t="str">
        <f>'дод 9'!B113</f>
        <v>0380</v>
      </c>
      <c r="D39" s="28" t="str">
        <f>'дод 9'!C113</f>
        <v>Інші заходи громадського порядку та безпеки</v>
      </c>
      <c r="E39" s="2">
        <f t="shared" si="2"/>
        <v>714500</v>
      </c>
      <c r="F39" s="2">
        <v>714500</v>
      </c>
      <c r="G39" s="2"/>
      <c r="H39" s="2">
        <v>589400</v>
      </c>
      <c r="I39" s="2"/>
      <c r="J39" s="2">
        <f t="shared" si="5"/>
        <v>0</v>
      </c>
      <c r="K39" s="2"/>
      <c r="L39" s="2"/>
      <c r="M39" s="2"/>
      <c r="N39" s="2"/>
      <c r="O39" s="2"/>
      <c r="P39" s="2">
        <f t="shared" si="4"/>
        <v>714500</v>
      </c>
      <c r="Q39" s="141"/>
    </row>
    <row r="40" spans="1:17" s="47" customFormat="1" ht="17.25" customHeight="1" x14ac:dyDescent="0.25">
      <c r="A40" s="1" t="s">
        <v>342</v>
      </c>
      <c r="B40" s="3">
        <f>'дод 9'!A114</f>
        <v>8240</v>
      </c>
      <c r="C40" s="3" t="str">
        <f>'дод 9'!B114</f>
        <v>0380</v>
      </c>
      <c r="D40" s="33" t="str">
        <f>'дод 9'!C114</f>
        <v>Заходи та роботи з територіальної оборони</v>
      </c>
      <c r="E40" s="2">
        <f t="shared" ref="E40" si="6">F40+I40</f>
        <v>3750000</v>
      </c>
      <c r="F40" s="2">
        <v>3750000</v>
      </c>
      <c r="G40" s="2"/>
      <c r="H40" s="2">
        <v>750000</v>
      </c>
      <c r="I40" s="2"/>
      <c r="J40" s="2">
        <f t="shared" ref="J40" si="7">L40+O40</f>
        <v>0</v>
      </c>
      <c r="K40" s="2"/>
      <c r="L40" s="2"/>
      <c r="M40" s="2"/>
      <c r="N40" s="2"/>
      <c r="O40" s="2"/>
      <c r="P40" s="2">
        <f t="shared" ref="P40" si="8">E40+J40</f>
        <v>3750000</v>
      </c>
      <c r="Q40" s="141"/>
    </row>
    <row r="41" spans="1:17" s="47" customFormat="1" ht="31.5" x14ac:dyDescent="0.25">
      <c r="A41" s="1" t="s">
        <v>134</v>
      </c>
      <c r="B41" s="3" t="str">
        <f>'дод 9'!A117</f>
        <v>8340</v>
      </c>
      <c r="C41" s="3" t="str">
        <f>'дод 9'!B117</f>
        <v>0540</v>
      </c>
      <c r="D41" s="28" t="str">
        <f>'дод 9'!C117</f>
        <v>Природоохоронні заходи за рахунок цільових фондів</v>
      </c>
      <c r="E41" s="2">
        <f t="shared" si="2"/>
        <v>0</v>
      </c>
      <c r="F41" s="2"/>
      <c r="G41" s="2"/>
      <c r="H41" s="2"/>
      <c r="I41" s="2"/>
      <c r="J41" s="2">
        <f t="shared" si="5"/>
        <v>80000</v>
      </c>
      <c r="K41" s="2"/>
      <c r="L41" s="2">
        <v>80000</v>
      </c>
      <c r="M41" s="2"/>
      <c r="N41" s="2"/>
      <c r="O41" s="2"/>
      <c r="P41" s="2">
        <f t="shared" si="4"/>
        <v>80000</v>
      </c>
      <c r="Q41" s="141"/>
    </row>
    <row r="42" spans="1:17" s="47" customFormat="1" ht="47.25" customHeight="1" x14ac:dyDescent="0.25">
      <c r="A42" s="1" t="s">
        <v>286</v>
      </c>
      <c r="B42" s="3">
        <f>'дод 9'!A124</f>
        <v>9800</v>
      </c>
      <c r="C42" s="3" t="str">
        <f>'дод 9'!B124</f>
        <v>0180</v>
      </c>
      <c r="D42" s="33" t="str">
        <f>'дод 9'!C124</f>
        <v>Субвенція з місцевого бюджету державному бюджету на виконання програм соціально-економічного розвитку регіонів</v>
      </c>
      <c r="E42" s="2">
        <f>F42+I42</f>
        <v>200000</v>
      </c>
      <c r="F42" s="2">
        <v>200000</v>
      </c>
      <c r="G42" s="2"/>
      <c r="H42" s="2"/>
      <c r="I42" s="2"/>
      <c r="J42" s="2">
        <f t="shared" si="5"/>
        <v>0</v>
      </c>
      <c r="K42" s="2"/>
      <c r="L42" s="2"/>
      <c r="M42" s="2"/>
      <c r="N42" s="2"/>
      <c r="O42" s="2"/>
      <c r="P42" s="2">
        <f t="shared" si="4"/>
        <v>200000</v>
      </c>
      <c r="Q42" s="141"/>
    </row>
    <row r="43" spans="1:17" s="46" customFormat="1" ht="29.25" customHeight="1" x14ac:dyDescent="0.25">
      <c r="A43" s="36" t="s">
        <v>135</v>
      </c>
      <c r="B43" s="26"/>
      <c r="C43" s="26"/>
      <c r="D43" s="34" t="s">
        <v>21</v>
      </c>
      <c r="E43" s="13">
        <f>E44</f>
        <v>924120100</v>
      </c>
      <c r="F43" s="13">
        <f t="shared" ref="F43:I43" si="9">F44</f>
        <v>924120100</v>
      </c>
      <c r="G43" s="13">
        <f t="shared" si="9"/>
        <v>559110900</v>
      </c>
      <c r="H43" s="13">
        <f t="shared" si="9"/>
        <v>151406100</v>
      </c>
      <c r="I43" s="13">
        <f t="shared" si="9"/>
        <v>0</v>
      </c>
      <c r="J43" s="13">
        <f>J44</f>
        <v>61808464</v>
      </c>
      <c r="K43" s="13">
        <f t="shared" ref="K43" si="10">K44</f>
        <v>2230864</v>
      </c>
      <c r="L43" s="13">
        <f t="shared" ref="L43" si="11">L44</f>
        <v>59140600</v>
      </c>
      <c r="M43" s="13">
        <f t="shared" ref="M43" si="12">M44</f>
        <v>9886420</v>
      </c>
      <c r="N43" s="13">
        <f t="shared" ref="N43" si="13">N44</f>
        <v>6906830</v>
      </c>
      <c r="O43" s="13">
        <f t="shared" ref="O43:P43" si="14">O44</f>
        <v>2667864</v>
      </c>
      <c r="P43" s="13">
        <f t="shared" si="14"/>
        <v>985928564</v>
      </c>
      <c r="Q43" s="141"/>
    </row>
    <row r="44" spans="1:17" s="10" customFormat="1" ht="33" customHeight="1" x14ac:dyDescent="0.25">
      <c r="A44" s="6" t="s">
        <v>136</v>
      </c>
      <c r="B44" s="7"/>
      <c r="C44" s="7"/>
      <c r="D44" s="8" t="s">
        <v>21</v>
      </c>
      <c r="E44" s="9">
        <f>E45+E46+E47+E48+E49+E50+E52+E53+E54+E55+E56+E57+E58+E60+E51+E59</f>
        <v>924120100</v>
      </c>
      <c r="F44" s="9">
        <f t="shared" ref="F44:P44" si="15">F45+F46+F47+F48+F49+F50+F52+F53+F54+F55+F56+F57+F58+F60+F51+F59</f>
        <v>924120100</v>
      </c>
      <c r="G44" s="9">
        <f t="shared" si="15"/>
        <v>559110900</v>
      </c>
      <c r="H44" s="9">
        <f t="shared" si="15"/>
        <v>151406100</v>
      </c>
      <c r="I44" s="9">
        <f t="shared" si="15"/>
        <v>0</v>
      </c>
      <c r="J44" s="9">
        <f t="shared" si="15"/>
        <v>61808464</v>
      </c>
      <c r="K44" s="9">
        <f t="shared" si="15"/>
        <v>2230864</v>
      </c>
      <c r="L44" s="9">
        <f t="shared" si="15"/>
        <v>59140600</v>
      </c>
      <c r="M44" s="9">
        <f t="shared" si="15"/>
        <v>9886420</v>
      </c>
      <c r="N44" s="9">
        <f t="shared" si="15"/>
        <v>6906830</v>
      </c>
      <c r="O44" s="9">
        <f t="shared" si="15"/>
        <v>2667864</v>
      </c>
      <c r="P44" s="9">
        <f t="shared" si="15"/>
        <v>985928564</v>
      </c>
      <c r="Q44" s="141"/>
    </row>
    <row r="45" spans="1:17" s="47" customFormat="1" ht="45.75" customHeight="1" x14ac:dyDescent="0.25">
      <c r="A45" s="1" t="s">
        <v>137</v>
      </c>
      <c r="B45" s="3" t="str">
        <f>'дод 9'!A18</f>
        <v>0160</v>
      </c>
      <c r="C45" s="3" t="str">
        <f>'дод 9'!B18</f>
        <v>0111</v>
      </c>
      <c r="D45" s="28" t="str">
        <f>'дод 9'!C18</f>
        <v>Керівництво і управління у відповідній сфері у містах (місті Києві), селищах, селах, територіальних громадах</v>
      </c>
      <c r="E45" s="2">
        <f t="shared" ref="E45:E60" si="16">F45+I45</f>
        <v>5997800</v>
      </c>
      <c r="F45" s="2">
        <v>5997800</v>
      </c>
      <c r="G45" s="2">
        <v>4567200</v>
      </c>
      <c r="H45" s="2">
        <v>111900</v>
      </c>
      <c r="I45" s="2"/>
      <c r="J45" s="2">
        <f>L45+O45</f>
        <v>0</v>
      </c>
      <c r="K45" s="2">
        <v>0</v>
      </c>
      <c r="L45" s="2"/>
      <c r="M45" s="2"/>
      <c r="N45" s="2"/>
      <c r="O45" s="2">
        <v>0</v>
      </c>
      <c r="P45" s="2">
        <f t="shared" ref="P45:P60" si="17">E45+J45</f>
        <v>5997800</v>
      </c>
      <c r="Q45" s="141"/>
    </row>
    <row r="46" spans="1:17" s="47" customFormat="1" ht="21.75" customHeight="1" x14ac:dyDescent="0.25">
      <c r="A46" s="1" t="s">
        <v>138</v>
      </c>
      <c r="B46" s="3" t="str">
        <f>'дод 9'!A21</f>
        <v>1010</v>
      </c>
      <c r="C46" s="3" t="str">
        <f>'дод 9'!B21</f>
        <v>0910</v>
      </c>
      <c r="D46" s="28" t="str">
        <f>'дод 9'!C21</f>
        <v>Надання дошкільної освіти</v>
      </c>
      <c r="E46" s="2">
        <f t="shared" si="16"/>
        <v>372792900</v>
      </c>
      <c r="F46" s="2">
        <v>372792900</v>
      </c>
      <c r="G46" s="2">
        <v>253895000</v>
      </c>
      <c r="H46" s="2">
        <v>47086600</v>
      </c>
      <c r="I46" s="2"/>
      <c r="J46" s="2">
        <f>L46+O46</f>
        <v>17052030</v>
      </c>
      <c r="K46" s="2"/>
      <c r="L46" s="2">
        <v>17052030</v>
      </c>
      <c r="M46" s="2"/>
      <c r="N46" s="2"/>
      <c r="O46" s="2"/>
      <c r="P46" s="2">
        <f t="shared" si="17"/>
        <v>389844930</v>
      </c>
      <c r="Q46" s="141"/>
    </row>
    <row r="47" spans="1:17" s="47" customFormat="1" ht="54" customHeight="1" x14ac:dyDescent="0.25">
      <c r="A47" s="1" t="s">
        <v>301</v>
      </c>
      <c r="B47" s="1">
        <f>'дод 9'!A22</f>
        <v>1021</v>
      </c>
      <c r="C47" s="3" t="str">
        <f>'дод 9'!B22</f>
        <v>0921</v>
      </c>
      <c r="D47" s="28" t="str">
        <f>'дод 9'!C22</f>
        <v>Надання загальної середньої освіти закладами загальної середньої освіти за рахунок коштів місцевого бюджету</v>
      </c>
      <c r="E47" s="2">
        <f t="shared" si="16"/>
        <v>275705700</v>
      </c>
      <c r="F47" s="2">
        <v>275705700</v>
      </c>
      <c r="G47" s="2">
        <v>145056200</v>
      </c>
      <c r="H47" s="2">
        <v>65222400</v>
      </c>
      <c r="I47" s="2"/>
      <c r="J47" s="2">
        <f t="shared" ref="J47:J60" si="18">L47+O47</f>
        <v>21195410</v>
      </c>
      <c r="K47" s="2">
        <v>1000000</v>
      </c>
      <c r="L47" s="2">
        <v>20195410</v>
      </c>
      <c r="M47" s="2">
        <v>2627920</v>
      </c>
      <c r="N47" s="2">
        <v>244330</v>
      </c>
      <c r="O47" s="83">
        <v>1000000</v>
      </c>
      <c r="P47" s="2">
        <f t="shared" si="17"/>
        <v>296901110</v>
      </c>
      <c r="Q47" s="141"/>
    </row>
    <row r="48" spans="1:17" s="98" customFormat="1" ht="80.25" customHeight="1" x14ac:dyDescent="0.25">
      <c r="A48" s="95" t="s">
        <v>302</v>
      </c>
      <c r="B48" s="96">
        <f>'дод 9'!A23</f>
        <v>1022</v>
      </c>
      <c r="C48" s="96" t="str">
        <f>'дод 9'!B23</f>
        <v>0922</v>
      </c>
      <c r="D48" s="99" t="str">
        <f>'дод 9'!C23</f>
        <v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коштів місцевого бюджету</v>
      </c>
      <c r="E48" s="93">
        <f t="shared" si="16"/>
        <v>18577200</v>
      </c>
      <c r="F48" s="93">
        <v>18577200</v>
      </c>
      <c r="G48" s="93">
        <v>11223500</v>
      </c>
      <c r="H48" s="93">
        <v>3058200</v>
      </c>
      <c r="I48" s="93"/>
      <c r="J48" s="93">
        <f t="shared" si="18"/>
        <v>0</v>
      </c>
      <c r="K48" s="93"/>
      <c r="L48" s="93"/>
      <c r="M48" s="93"/>
      <c r="N48" s="93"/>
      <c r="O48" s="93"/>
      <c r="P48" s="93">
        <f t="shared" si="17"/>
        <v>18577200</v>
      </c>
      <c r="Q48" s="141"/>
    </row>
    <row r="49" spans="1:17" s="98" customFormat="1" ht="83.25" customHeight="1" x14ac:dyDescent="0.25">
      <c r="A49" s="95" t="s">
        <v>326</v>
      </c>
      <c r="B49" s="96">
        <f>'дод 9'!A24</f>
        <v>1025</v>
      </c>
      <c r="C49" s="96" t="str">
        <f>'дод 9'!B24</f>
        <v>0922</v>
      </c>
      <c r="D49" s="99" t="str">
        <f>'дод 9'!C24</f>
        <v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розвитку, за рахунок коштів місцевого бюджету</v>
      </c>
      <c r="E49" s="93">
        <f t="shared" si="16"/>
        <v>13453600</v>
      </c>
      <c r="F49" s="93">
        <v>13453600</v>
      </c>
      <c r="G49" s="93">
        <v>9459000</v>
      </c>
      <c r="H49" s="93">
        <v>1260200</v>
      </c>
      <c r="I49" s="93"/>
      <c r="J49" s="93">
        <f t="shared" si="18"/>
        <v>0</v>
      </c>
      <c r="K49" s="93"/>
      <c r="L49" s="93"/>
      <c r="M49" s="93"/>
      <c r="N49" s="93"/>
      <c r="O49" s="93"/>
      <c r="P49" s="93">
        <f t="shared" si="17"/>
        <v>13453600</v>
      </c>
      <c r="Q49" s="141"/>
    </row>
    <row r="50" spans="1:17" s="47" customFormat="1" ht="42" customHeight="1" x14ac:dyDescent="0.25">
      <c r="A50" s="1" t="s">
        <v>303</v>
      </c>
      <c r="B50" s="96" t="str">
        <f>'дод 9'!A25</f>
        <v>1070</v>
      </c>
      <c r="C50" s="96" t="str">
        <f>'дод 9'!B25</f>
        <v>0960</v>
      </c>
      <c r="D50" s="99" t="str">
        <f>'дод 9'!C25</f>
        <v>Надання позашкільної освіти закладами позашкільної освіти, заходи із позашкільної роботи з дітьми</v>
      </c>
      <c r="E50" s="2">
        <f t="shared" si="16"/>
        <v>47805900</v>
      </c>
      <c r="F50" s="2">
        <v>47805900</v>
      </c>
      <c r="G50" s="2">
        <v>32550000</v>
      </c>
      <c r="H50" s="2">
        <v>7564900</v>
      </c>
      <c r="I50" s="2"/>
      <c r="J50" s="2">
        <f t="shared" si="18"/>
        <v>0</v>
      </c>
      <c r="K50" s="2"/>
      <c r="L50" s="2"/>
      <c r="M50" s="2"/>
      <c r="N50" s="2"/>
      <c r="O50" s="2"/>
      <c r="P50" s="2">
        <f t="shared" si="17"/>
        <v>47805900</v>
      </c>
      <c r="Q50" s="141"/>
    </row>
    <row r="51" spans="1:17" s="47" customFormat="1" ht="66.75" customHeight="1" x14ac:dyDescent="0.25">
      <c r="A51" s="1" t="s">
        <v>339</v>
      </c>
      <c r="B51" s="96">
        <f>'дод 9'!A27</f>
        <v>1091</v>
      </c>
      <c r="C51" s="96" t="str">
        <f>'дод 9'!B27</f>
        <v>0930</v>
      </c>
      <c r="D51" s="99" t="str">
        <f>'дод 9'!C27</f>
        <v>Підготовка кадрів закладами професійної (професійно-технічної) освіти та іншими закладами освіти за рахунок коштів місцевого бюджету</v>
      </c>
      <c r="E51" s="2">
        <f t="shared" si="16"/>
        <v>154406700</v>
      </c>
      <c r="F51" s="2">
        <v>154406700</v>
      </c>
      <c r="G51" s="2">
        <v>80199400</v>
      </c>
      <c r="H51" s="2">
        <v>24365100</v>
      </c>
      <c r="I51" s="2"/>
      <c r="J51" s="2">
        <f>L51+O51</f>
        <v>21915160</v>
      </c>
      <c r="K51" s="2"/>
      <c r="L51" s="2">
        <f>21915160-437000</f>
        <v>21478160</v>
      </c>
      <c r="M51" s="93">
        <v>7258500</v>
      </c>
      <c r="N51" s="93">
        <v>6662500</v>
      </c>
      <c r="O51" s="2">
        <v>437000</v>
      </c>
      <c r="P51" s="2">
        <f t="shared" si="17"/>
        <v>176321860</v>
      </c>
      <c r="Q51" s="141"/>
    </row>
    <row r="52" spans="1:17" s="47" customFormat="1" ht="34.5" customHeight="1" x14ac:dyDescent="0.25">
      <c r="A52" s="1" t="s">
        <v>304</v>
      </c>
      <c r="B52" s="3" t="str">
        <f>'дод 9'!A28</f>
        <v>1141</v>
      </c>
      <c r="C52" s="3" t="str">
        <f>'дод 9'!B28</f>
        <v>0990</v>
      </c>
      <c r="D52" s="33" t="str">
        <f>'дод 9'!C28</f>
        <v>Забезпечення діяльності інших закладів у сфері освіти</v>
      </c>
      <c r="E52" s="2">
        <f t="shared" si="16"/>
        <v>14119800</v>
      </c>
      <c r="F52" s="2">
        <v>14119800</v>
      </c>
      <c r="G52" s="2">
        <v>9824000</v>
      </c>
      <c r="H52" s="2">
        <v>1318500</v>
      </c>
      <c r="I52" s="2"/>
      <c r="J52" s="2">
        <f t="shared" si="18"/>
        <v>0</v>
      </c>
      <c r="K52" s="2"/>
      <c r="L52" s="2"/>
      <c r="M52" s="2"/>
      <c r="N52" s="2"/>
      <c r="O52" s="2"/>
      <c r="P52" s="2">
        <f t="shared" si="17"/>
        <v>14119800</v>
      </c>
      <c r="Q52" s="141"/>
    </row>
    <row r="53" spans="1:17" s="47" customFormat="1" ht="27.75" customHeight="1" x14ac:dyDescent="0.25">
      <c r="A53" s="1" t="s">
        <v>306</v>
      </c>
      <c r="B53" s="3" t="str">
        <f>'дод 9'!A29</f>
        <v>1142</v>
      </c>
      <c r="C53" s="3" t="str">
        <f>'дод 9'!B29</f>
        <v>0990</v>
      </c>
      <c r="D53" s="33" t="str">
        <f>'дод 9'!C29</f>
        <v>Інші програми та заходи у сфері освіти</v>
      </c>
      <c r="E53" s="2">
        <f t="shared" si="16"/>
        <v>134000</v>
      </c>
      <c r="F53" s="2">
        <v>134000</v>
      </c>
      <c r="G53" s="2"/>
      <c r="H53" s="2"/>
      <c r="I53" s="2"/>
      <c r="J53" s="2">
        <f t="shared" ref="J53" si="19">L53+O53</f>
        <v>0</v>
      </c>
      <c r="K53" s="2"/>
      <c r="L53" s="2"/>
      <c r="M53" s="2"/>
      <c r="N53" s="2"/>
      <c r="O53" s="2"/>
      <c r="P53" s="2">
        <f t="shared" ref="P53" si="20">E53+J53</f>
        <v>134000</v>
      </c>
      <c r="Q53" s="141"/>
    </row>
    <row r="54" spans="1:17" s="47" customFormat="1" ht="35.25" customHeight="1" x14ac:dyDescent="0.25">
      <c r="A54" s="1" t="s">
        <v>308</v>
      </c>
      <c r="B54" s="3" t="str">
        <f>'дод 9'!A30</f>
        <v>1151</v>
      </c>
      <c r="C54" s="3" t="str">
        <f>'дод 9'!B30</f>
        <v>0990</v>
      </c>
      <c r="D54" s="33" t="str">
        <f>'дод 9'!C30</f>
        <v>Забезпечення діяльності інклюзивно-ресурсних центрів за рахунок коштів місцевого бюджету</v>
      </c>
      <c r="E54" s="2">
        <f t="shared" si="16"/>
        <v>173400</v>
      </c>
      <c r="F54" s="2">
        <v>173400</v>
      </c>
      <c r="G54" s="2"/>
      <c r="H54" s="2">
        <v>129400</v>
      </c>
      <c r="I54" s="2"/>
      <c r="J54" s="2">
        <f t="shared" si="18"/>
        <v>0</v>
      </c>
      <c r="K54" s="2"/>
      <c r="L54" s="2"/>
      <c r="M54" s="2"/>
      <c r="N54" s="2"/>
      <c r="O54" s="2"/>
      <c r="P54" s="2">
        <f t="shared" si="17"/>
        <v>173400</v>
      </c>
      <c r="Q54" s="141"/>
    </row>
    <row r="55" spans="1:17" s="47" customFormat="1" ht="36" customHeight="1" x14ac:dyDescent="0.25">
      <c r="A55" s="1" t="s">
        <v>311</v>
      </c>
      <c r="B55" s="3" t="str">
        <f>'дод 9'!A31</f>
        <v>1160</v>
      </c>
      <c r="C55" s="3" t="str">
        <f>'дод 9'!B31</f>
        <v>0990</v>
      </c>
      <c r="D55" s="33" t="str">
        <f>'дод 9'!C31</f>
        <v>Забезпечення діяльності центрів професійного розвитку педагогічних працівників</v>
      </c>
      <c r="E55" s="2">
        <f t="shared" si="16"/>
        <v>3763400</v>
      </c>
      <c r="F55" s="2">
        <v>3763400</v>
      </c>
      <c r="G55" s="2">
        <v>2713000</v>
      </c>
      <c r="H55" s="2">
        <v>315500</v>
      </c>
      <c r="I55" s="2"/>
      <c r="J55" s="2">
        <f t="shared" si="18"/>
        <v>0</v>
      </c>
      <c r="K55" s="2"/>
      <c r="L55" s="2"/>
      <c r="M55" s="2"/>
      <c r="N55" s="2"/>
      <c r="O55" s="2"/>
      <c r="P55" s="2">
        <f t="shared" si="17"/>
        <v>3763400</v>
      </c>
      <c r="Q55" s="141"/>
    </row>
    <row r="56" spans="1:17" s="5" customFormat="1" ht="39.75" customHeight="1" x14ac:dyDescent="0.25">
      <c r="A56" s="1" t="s">
        <v>314</v>
      </c>
      <c r="B56" s="3" t="str">
        <f>'дод 9'!A60</f>
        <v>3242</v>
      </c>
      <c r="C56" s="3">
        <v>1090</v>
      </c>
      <c r="D56" s="28" t="s">
        <v>290</v>
      </c>
      <c r="E56" s="2">
        <f t="shared" si="16"/>
        <v>61600</v>
      </c>
      <c r="F56" s="2">
        <v>61600</v>
      </c>
      <c r="G56" s="2"/>
      <c r="H56" s="2"/>
      <c r="I56" s="2"/>
      <c r="J56" s="2">
        <f t="shared" si="18"/>
        <v>0</v>
      </c>
      <c r="K56" s="14"/>
      <c r="L56" s="14"/>
      <c r="M56" s="14"/>
      <c r="N56" s="14"/>
      <c r="O56" s="14"/>
      <c r="P56" s="2">
        <f t="shared" si="17"/>
        <v>61600</v>
      </c>
      <c r="Q56" s="141"/>
    </row>
    <row r="57" spans="1:17" s="5" customFormat="1" ht="34.5" customHeight="1" x14ac:dyDescent="0.25">
      <c r="A57" s="1" t="s">
        <v>315</v>
      </c>
      <c r="B57" s="3" t="str">
        <f>'дод 9'!A70</f>
        <v>5031</v>
      </c>
      <c r="C57" s="3" t="str">
        <f>'дод 9'!B70</f>
        <v>0810</v>
      </c>
      <c r="D57" s="33" t="str">
        <f>'дод 9'!C70</f>
        <v>Утримання та навчально-тренувальна робота комунальних дитячо-юнацьких спортивних шкіл</v>
      </c>
      <c r="E57" s="2">
        <f t="shared" si="16"/>
        <v>12802100</v>
      </c>
      <c r="F57" s="2">
        <v>12802100</v>
      </c>
      <c r="G57" s="2">
        <v>9623600</v>
      </c>
      <c r="H57" s="2">
        <v>508400</v>
      </c>
      <c r="I57" s="2"/>
      <c r="J57" s="2">
        <f t="shared" si="18"/>
        <v>0</v>
      </c>
      <c r="K57" s="2"/>
      <c r="L57" s="14"/>
      <c r="M57" s="14"/>
      <c r="N57" s="14"/>
      <c r="O57" s="2"/>
      <c r="P57" s="2">
        <f t="shared" si="17"/>
        <v>12802100</v>
      </c>
      <c r="Q57" s="141"/>
    </row>
    <row r="58" spans="1:17" s="5" customFormat="1" ht="24" customHeight="1" x14ac:dyDescent="0.25">
      <c r="A58" s="1" t="s">
        <v>316</v>
      </c>
      <c r="B58" s="3" t="str">
        <f>'дод 9'!A100</f>
        <v>7640</v>
      </c>
      <c r="C58" s="3" t="str">
        <f>'дод 9'!B100</f>
        <v>0470</v>
      </c>
      <c r="D58" s="30" t="s">
        <v>295</v>
      </c>
      <c r="E58" s="2">
        <f t="shared" si="16"/>
        <v>585000</v>
      </c>
      <c r="F58" s="2">
        <v>585000</v>
      </c>
      <c r="G58" s="2"/>
      <c r="H58" s="2"/>
      <c r="I58" s="2"/>
      <c r="J58" s="2">
        <f>L58+O58</f>
        <v>1230864</v>
      </c>
      <c r="K58" s="2">
        <v>1230864</v>
      </c>
      <c r="L58" s="2"/>
      <c r="M58" s="2"/>
      <c r="N58" s="2"/>
      <c r="O58" s="2">
        <v>1230864</v>
      </c>
      <c r="P58" s="2">
        <f t="shared" si="17"/>
        <v>1815864</v>
      </c>
      <c r="Q58" s="141">
        <v>3</v>
      </c>
    </row>
    <row r="59" spans="1:17" s="5" customFormat="1" ht="47.25" customHeight="1" x14ac:dyDescent="0.25">
      <c r="A59" s="1" t="s">
        <v>363</v>
      </c>
      <c r="B59" s="3">
        <f>'дод 9'!A114</f>
        <v>8240</v>
      </c>
      <c r="C59" s="3" t="str">
        <f>'дод 9'!B114</f>
        <v>0380</v>
      </c>
      <c r="D59" s="33" t="str">
        <f>'дод 9'!C114</f>
        <v>Заходи та роботи з територіальної оборони</v>
      </c>
      <c r="E59" s="2">
        <f t="shared" si="16"/>
        <v>3741000</v>
      </c>
      <c r="F59" s="48">
        <v>3741000</v>
      </c>
      <c r="G59" s="2"/>
      <c r="H59" s="2">
        <v>465000</v>
      </c>
      <c r="I59" s="2"/>
      <c r="J59" s="2">
        <f t="shared" si="18"/>
        <v>0</v>
      </c>
      <c r="K59" s="2"/>
      <c r="L59" s="2"/>
      <c r="M59" s="2"/>
      <c r="N59" s="2"/>
      <c r="O59" s="2"/>
      <c r="P59" s="2">
        <f t="shared" si="17"/>
        <v>3741000</v>
      </c>
      <c r="Q59" s="141"/>
    </row>
    <row r="60" spans="1:17" s="5" customFormat="1" ht="36" customHeight="1" x14ac:dyDescent="0.25">
      <c r="A60" s="1" t="s">
        <v>317</v>
      </c>
      <c r="B60" s="3" t="str">
        <f>'дод 9'!A117</f>
        <v>8340</v>
      </c>
      <c r="C60" s="3" t="str">
        <f>'дод 9'!B117</f>
        <v>0540</v>
      </c>
      <c r="D60" s="33" t="str">
        <f>'дод 9'!C117</f>
        <v>Природоохоронні заходи за рахунок цільових фондів</v>
      </c>
      <c r="E60" s="2">
        <f t="shared" si="16"/>
        <v>0</v>
      </c>
      <c r="F60" s="2"/>
      <c r="G60" s="2"/>
      <c r="H60" s="2"/>
      <c r="I60" s="2"/>
      <c r="J60" s="2">
        <f t="shared" si="18"/>
        <v>415000</v>
      </c>
      <c r="K60" s="2"/>
      <c r="L60" s="2">
        <v>415000</v>
      </c>
      <c r="M60" s="2"/>
      <c r="N60" s="2"/>
      <c r="O60" s="2"/>
      <c r="P60" s="2">
        <f t="shared" si="17"/>
        <v>415000</v>
      </c>
      <c r="Q60" s="141"/>
    </row>
    <row r="61" spans="1:17" s="46" customFormat="1" ht="33.75" customHeight="1" x14ac:dyDescent="0.25">
      <c r="A61" s="36" t="s">
        <v>139</v>
      </c>
      <c r="B61" s="26"/>
      <c r="C61" s="26"/>
      <c r="D61" s="34" t="s">
        <v>297</v>
      </c>
      <c r="E61" s="13">
        <f>E62</f>
        <v>136947100</v>
      </c>
      <c r="F61" s="13">
        <f t="shared" ref="F61:P61" si="21">F62</f>
        <v>136482100</v>
      </c>
      <c r="G61" s="13">
        <f t="shared" si="21"/>
        <v>5789700</v>
      </c>
      <c r="H61" s="13">
        <f t="shared" si="21"/>
        <v>249200</v>
      </c>
      <c r="I61" s="13">
        <f t="shared" si="21"/>
        <v>465000</v>
      </c>
      <c r="J61" s="13">
        <f t="shared" si="21"/>
        <v>9966064</v>
      </c>
      <c r="K61" s="13">
        <f t="shared" si="21"/>
        <v>9966064</v>
      </c>
      <c r="L61" s="13">
        <f t="shared" si="21"/>
        <v>0</v>
      </c>
      <c r="M61" s="13">
        <f t="shared" si="21"/>
        <v>0</v>
      </c>
      <c r="N61" s="13">
        <f t="shared" si="21"/>
        <v>0</v>
      </c>
      <c r="O61" s="13">
        <f t="shared" si="21"/>
        <v>9966064</v>
      </c>
      <c r="P61" s="13">
        <f t="shared" si="21"/>
        <v>146913164</v>
      </c>
      <c r="Q61" s="141"/>
    </row>
    <row r="62" spans="1:17" s="10" customFormat="1" ht="33" customHeight="1" x14ac:dyDescent="0.25">
      <c r="A62" s="6" t="s">
        <v>140</v>
      </c>
      <c r="B62" s="7"/>
      <c r="C62" s="7"/>
      <c r="D62" s="8" t="s">
        <v>397</v>
      </c>
      <c r="E62" s="9">
        <f>E63+E64+E65+E66+E67+E68+E69+E70</f>
        <v>136947100</v>
      </c>
      <c r="F62" s="9">
        <f t="shared" ref="F62:P62" si="22">F63+F64+F65+F66+F67+F68+F69+F70</f>
        <v>136482100</v>
      </c>
      <c r="G62" s="9">
        <f t="shared" si="22"/>
        <v>5789700</v>
      </c>
      <c r="H62" s="9">
        <f t="shared" si="22"/>
        <v>249200</v>
      </c>
      <c r="I62" s="9">
        <f t="shared" si="22"/>
        <v>465000</v>
      </c>
      <c r="J62" s="9">
        <f t="shared" si="22"/>
        <v>9966064</v>
      </c>
      <c r="K62" s="9">
        <f t="shared" si="22"/>
        <v>9966064</v>
      </c>
      <c r="L62" s="9">
        <f t="shared" si="22"/>
        <v>0</v>
      </c>
      <c r="M62" s="9">
        <f t="shared" si="22"/>
        <v>0</v>
      </c>
      <c r="N62" s="9">
        <f t="shared" si="22"/>
        <v>0</v>
      </c>
      <c r="O62" s="9">
        <f t="shared" si="22"/>
        <v>9966064</v>
      </c>
      <c r="P62" s="9">
        <f t="shared" si="22"/>
        <v>146913164</v>
      </c>
      <c r="Q62" s="141"/>
    </row>
    <row r="63" spans="1:17" s="47" customFormat="1" ht="48" customHeight="1" x14ac:dyDescent="0.25">
      <c r="A63" s="1" t="s">
        <v>141</v>
      </c>
      <c r="B63" s="3" t="str">
        <f>'дод 9'!A18</f>
        <v>0160</v>
      </c>
      <c r="C63" s="3" t="str">
        <f>'дод 9'!B18</f>
        <v>0111</v>
      </c>
      <c r="D63" s="28" t="str">
        <f>'дод 9'!C18</f>
        <v>Керівництво і управління у відповідній сфері у містах (місті Києві), селищах, селах, територіальних громадах</v>
      </c>
      <c r="E63" s="2">
        <f t="shared" ref="E63:E70" si="23">F63+I63</f>
        <v>3451700</v>
      </c>
      <c r="F63" s="2">
        <v>3451700</v>
      </c>
      <c r="G63" s="2">
        <v>2537500</v>
      </c>
      <c r="H63" s="2">
        <v>79200</v>
      </c>
      <c r="I63" s="2"/>
      <c r="J63" s="2">
        <f>L63+O63</f>
        <v>0</v>
      </c>
      <c r="K63" s="2"/>
      <c r="L63" s="2"/>
      <c r="M63" s="2"/>
      <c r="N63" s="2"/>
      <c r="O63" s="2"/>
      <c r="P63" s="2">
        <f t="shared" ref="P63:P70" si="24">E63+J63</f>
        <v>3451700</v>
      </c>
      <c r="Q63" s="141"/>
    </row>
    <row r="64" spans="1:17" s="47" customFormat="1" ht="33" customHeight="1" x14ac:dyDescent="0.25">
      <c r="A64" s="1" t="s">
        <v>142</v>
      </c>
      <c r="B64" s="3" t="str">
        <f>'дод 9'!A33</f>
        <v>2010</v>
      </c>
      <c r="C64" s="3" t="str">
        <f>'дод 9'!B33</f>
        <v>0731</v>
      </c>
      <c r="D64" s="30" t="str">
        <f>'дод 9'!C33</f>
        <v>Багатопрофільна стаціонарна медична допомога населенню</v>
      </c>
      <c r="E64" s="2">
        <f>F64+I64</f>
        <v>79145600</v>
      </c>
      <c r="F64" s="2">
        <v>79145600</v>
      </c>
      <c r="G64" s="93"/>
      <c r="H64" s="93"/>
      <c r="I64" s="2"/>
      <c r="J64" s="2">
        <f t="shared" ref="J64:J70" si="25">L64+O64</f>
        <v>7966974</v>
      </c>
      <c r="K64" s="2">
        <v>7966974</v>
      </c>
      <c r="L64" s="2"/>
      <c r="M64" s="2"/>
      <c r="N64" s="2"/>
      <c r="O64" s="2">
        <v>7966974</v>
      </c>
      <c r="P64" s="2">
        <f t="shared" si="24"/>
        <v>87112574</v>
      </c>
      <c r="Q64" s="141"/>
    </row>
    <row r="65" spans="1:17" s="47" customFormat="1" ht="31.5" x14ac:dyDescent="0.25">
      <c r="A65" s="1" t="s">
        <v>146</v>
      </c>
      <c r="B65" s="3" t="str">
        <f>'дод 9'!A34</f>
        <v>2030</v>
      </c>
      <c r="C65" s="3" t="str">
        <f>'дод 9'!B34</f>
        <v>0733</v>
      </c>
      <c r="D65" s="28" t="str">
        <f>'дод 9'!C34</f>
        <v>Лікарсько-акушерська допомога вагітним, породіллям та новонародженим</v>
      </c>
      <c r="E65" s="2">
        <f t="shared" si="23"/>
        <v>6632300</v>
      </c>
      <c r="F65" s="2">
        <v>6632300</v>
      </c>
      <c r="G65" s="93"/>
      <c r="H65" s="93"/>
      <c r="I65" s="2"/>
      <c r="J65" s="2">
        <f t="shared" si="25"/>
        <v>0</v>
      </c>
      <c r="K65" s="2"/>
      <c r="L65" s="2"/>
      <c r="M65" s="2"/>
      <c r="N65" s="2"/>
      <c r="O65" s="2"/>
      <c r="P65" s="2">
        <f t="shared" si="24"/>
        <v>6632300</v>
      </c>
      <c r="Q65" s="141"/>
    </row>
    <row r="66" spans="1:17" s="47" customFormat="1" ht="24" customHeight="1" x14ac:dyDescent="0.25">
      <c r="A66" s="1" t="s">
        <v>145</v>
      </c>
      <c r="B66" s="3" t="str">
        <f>'дод 9'!A35</f>
        <v>2100</v>
      </c>
      <c r="C66" s="3" t="str">
        <f>'дод 9'!B35</f>
        <v>0722</v>
      </c>
      <c r="D66" s="28" t="str">
        <f>'дод 9'!C35</f>
        <v>Стоматологічна допомога населенню</v>
      </c>
      <c r="E66" s="2">
        <f t="shared" si="23"/>
        <v>1295800</v>
      </c>
      <c r="F66" s="2">
        <v>1295800</v>
      </c>
      <c r="G66" s="93"/>
      <c r="H66" s="93"/>
      <c r="I66" s="2"/>
      <c r="J66" s="2">
        <f t="shared" si="25"/>
        <v>0</v>
      </c>
      <c r="K66" s="2"/>
      <c r="L66" s="2"/>
      <c r="M66" s="2"/>
      <c r="N66" s="2"/>
      <c r="O66" s="2"/>
      <c r="P66" s="2">
        <f t="shared" si="24"/>
        <v>1295800</v>
      </c>
      <c r="Q66" s="141"/>
    </row>
    <row r="67" spans="1:17" s="47" customFormat="1" ht="48" customHeight="1" x14ac:dyDescent="0.25">
      <c r="A67" s="1" t="s">
        <v>144</v>
      </c>
      <c r="B67" s="3" t="str">
        <f>'дод 9'!A36</f>
        <v>2111</v>
      </c>
      <c r="C67" s="3" t="str">
        <f>'дод 9'!B36</f>
        <v>0726</v>
      </c>
      <c r="D67" s="28" t="str">
        <f>'дод 9'!C36</f>
        <v>Первинна медична допомога населенню, що надається центрами первинної медичної (медико-санітарної) допомоги</v>
      </c>
      <c r="E67" s="2">
        <f t="shared" si="23"/>
        <v>6034800</v>
      </c>
      <c r="F67" s="2">
        <v>6034800</v>
      </c>
      <c r="G67" s="93"/>
      <c r="H67" s="93"/>
      <c r="I67" s="2"/>
      <c r="J67" s="2">
        <f t="shared" si="25"/>
        <v>0</v>
      </c>
      <c r="K67" s="2"/>
      <c r="L67" s="2"/>
      <c r="M67" s="2"/>
      <c r="N67" s="2"/>
      <c r="O67" s="2"/>
      <c r="P67" s="2">
        <f t="shared" si="24"/>
        <v>6034800</v>
      </c>
      <c r="Q67" s="141"/>
    </row>
    <row r="68" spans="1:17" s="47" customFormat="1" ht="30" customHeight="1" x14ac:dyDescent="0.25">
      <c r="A68" s="1" t="s">
        <v>253</v>
      </c>
      <c r="B68" s="3" t="str">
        <f>'дод 9'!A37</f>
        <v>2151</v>
      </c>
      <c r="C68" s="3" t="str">
        <f>'дод 9'!B37</f>
        <v>0763</v>
      </c>
      <c r="D68" s="28" t="str">
        <f>'дод 9'!C37</f>
        <v>Забезпечення діяльності інших закладів у сфері охорони здоров'я</v>
      </c>
      <c r="E68" s="2">
        <f t="shared" si="23"/>
        <v>4355200</v>
      </c>
      <c r="F68" s="2">
        <v>4355200</v>
      </c>
      <c r="G68" s="2">
        <v>3252200</v>
      </c>
      <c r="H68" s="2">
        <v>170000</v>
      </c>
      <c r="I68" s="2"/>
      <c r="J68" s="2">
        <f t="shared" si="25"/>
        <v>0</v>
      </c>
      <c r="K68" s="2"/>
      <c r="L68" s="2"/>
      <c r="M68" s="2"/>
      <c r="N68" s="2"/>
      <c r="O68" s="2"/>
      <c r="P68" s="2">
        <f t="shared" si="24"/>
        <v>4355200</v>
      </c>
      <c r="Q68" s="141"/>
    </row>
    <row r="69" spans="1:17" s="47" customFormat="1" ht="34.5" customHeight="1" x14ac:dyDescent="0.25">
      <c r="A69" s="1" t="s">
        <v>254</v>
      </c>
      <c r="B69" s="3" t="str">
        <f>'дод 9'!A38</f>
        <v>2152</v>
      </c>
      <c r="C69" s="3" t="str">
        <f>'дод 9'!B38</f>
        <v>0763</v>
      </c>
      <c r="D69" s="28" t="str">
        <f>'дод 9'!C38</f>
        <v>Інші програми та заходи у сфері охорони здоров'я</v>
      </c>
      <c r="E69" s="2">
        <f>F69+I69</f>
        <v>35566700</v>
      </c>
      <c r="F69" s="2">
        <v>35566700</v>
      </c>
      <c r="G69" s="2"/>
      <c r="H69" s="2"/>
      <c r="I69" s="2"/>
      <c r="J69" s="2">
        <f t="shared" si="25"/>
        <v>0</v>
      </c>
      <c r="K69" s="2"/>
      <c r="L69" s="2"/>
      <c r="M69" s="2"/>
      <c r="N69" s="2"/>
      <c r="O69" s="2"/>
      <c r="P69" s="2">
        <f t="shared" si="24"/>
        <v>35566700</v>
      </c>
      <c r="Q69" s="141"/>
    </row>
    <row r="70" spans="1:17" s="47" customFormat="1" ht="23.25" customHeight="1" x14ac:dyDescent="0.25">
      <c r="A70" s="1" t="s">
        <v>143</v>
      </c>
      <c r="B70" s="3" t="str">
        <f>'дод 9'!A100</f>
        <v>7640</v>
      </c>
      <c r="C70" s="3" t="str">
        <f>'дод 9'!B100</f>
        <v>0470</v>
      </c>
      <c r="D70" s="28" t="s">
        <v>295</v>
      </c>
      <c r="E70" s="93">
        <f t="shared" si="23"/>
        <v>465000</v>
      </c>
      <c r="F70" s="93"/>
      <c r="G70" s="93"/>
      <c r="H70" s="93"/>
      <c r="I70" s="93">
        <v>465000</v>
      </c>
      <c r="J70" s="2">
        <f t="shared" si="25"/>
        <v>1999090</v>
      </c>
      <c r="K70" s="2">
        <v>1999090</v>
      </c>
      <c r="L70" s="2"/>
      <c r="M70" s="2"/>
      <c r="N70" s="2"/>
      <c r="O70" s="2">
        <v>1999090</v>
      </c>
      <c r="P70" s="2">
        <f t="shared" si="24"/>
        <v>2464090</v>
      </c>
      <c r="Q70" s="141"/>
    </row>
    <row r="71" spans="1:17" s="46" customFormat="1" ht="36" customHeight="1" x14ac:dyDescent="0.25">
      <c r="A71" s="36" t="s">
        <v>147</v>
      </c>
      <c r="B71" s="26"/>
      <c r="C71" s="26"/>
      <c r="D71" s="34" t="s">
        <v>32</v>
      </c>
      <c r="E71" s="13">
        <f>E72</f>
        <v>309690657</v>
      </c>
      <c r="F71" s="13">
        <f t="shared" ref="F71:P71" si="26">F72</f>
        <v>309690657</v>
      </c>
      <c r="G71" s="13">
        <f t="shared" si="26"/>
        <v>86249600</v>
      </c>
      <c r="H71" s="13">
        <f t="shared" si="26"/>
        <v>4235300</v>
      </c>
      <c r="I71" s="13">
        <f t="shared" si="26"/>
        <v>0</v>
      </c>
      <c r="J71" s="13">
        <f t="shared" si="26"/>
        <v>58600</v>
      </c>
      <c r="K71" s="13">
        <f t="shared" si="26"/>
        <v>0</v>
      </c>
      <c r="L71" s="13">
        <f t="shared" si="26"/>
        <v>58600</v>
      </c>
      <c r="M71" s="13">
        <f t="shared" si="26"/>
        <v>48000</v>
      </c>
      <c r="N71" s="13">
        <f t="shared" si="26"/>
        <v>0</v>
      </c>
      <c r="O71" s="13">
        <f t="shared" si="26"/>
        <v>0</v>
      </c>
      <c r="P71" s="13">
        <f t="shared" si="26"/>
        <v>309749257</v>
      </c>
      <c r="Q71" s="141"/>
    </row>
    <row r="72" spans="1:17" s="10" customFormat="1" ht="32.25" customHeight="1" x14ac:dyDescent="0.25">
      <c r="A72" s="6" t="s">
        <v>148</v>
      </c>
      <c r="B72" s="7"/>
      <c r="C72" s="7"/>
      <c r="D72" s="8" t="s">
        <v>357</v>
      </c>
      <c r="E72" s="9">
        <f>E74+E75+E76+E77+E78+E79+E80+E83+E85+E86+E87+E88+E89+E92+E82+E81</f>
        <v>309690657</v>
      </c>
      <c r="F72" s="9">
        <f t="shared" ref="F72:P72" si="27">F74+F75+F76+F77+F78+F79+F80+F83+F85+F86+F87+F88+F89+F92+F82+F81</f>
        <v>309690657</v>
      </c>
      <c r="G72" s="9">
        <f t="shared" si="27"/>
        <v>86249600</v>
      </c>
      <c r="H72" s="9">
        <f t="shared" si="27"/>
        <v>4235300</v>
      </c>
      <c r="I72" s="9">
        <f t="shared" si="27"/>
        <v>0</v>
      </c>
      <c r="J72" s="9">
        <f t="shared" si="27"/>
        <v>58600</v>
      </c>
      <c r="K72" s="9">
        <f t="shared" si="27"/>
        <v>0</v>
      </c>
      <c r="L72" s="9">
        <f t="shared" si="27"/>
        <v>58600</v>
      </c>
      <c r="M72" s="9">
        <f t="shared" si="27"/>
        <v>48000</v>
      </c>
      <c r="N72" s="9">
        <f t="shared" si="27"/>
        <v>0</v>
      </c>
      <c r="O72" s="9">
        <f t="shared" si="27"/>
        <v>0</v>
      </c>
      <c r="P72" s="9">
        <f t="shared" si="27"/>
        <v>309749257</v>
      </c>
      <c r="Q72" s="141"/>
    </row>
    <row r="73" spans="1:17" s="10" customFormat="1" ht="94.5" x14ac:dyDescent="0.25">
      <c r="A73" s="6"/>
      <c r="B73" s="7"/>
      <c r="C73" s="7"/>
      <c r="D73" s="8" t="s">
        <v>418</v>
      </c>
      <c r="E73" s="9">
        <f t="shared" ref="E73:P73" si="28">E90+E84</f>
        <v>71303000</v>
      </c>
      <c r="F73" s="9">
        <f t="shared" si="28"/>
        <v>71303000</v>
      </c>
      <c r="G73" s="9">
        <f t="shared" si="28"/>
        <v>0</v>
      </c>
      <c r="H73" s="9">
        <f t="shared" si="28"/>
        <v>0</v>
      </c>
      <c r="I73" s="9">
        <f t="shared" si="28"/>
        <v>0</v>
      </c>
      <c r="J73" s="9">
        <f t="shared" si="28"/>
        <v>0</v>
      </c>
      <c r="K73" s="9">
        <f t="shared" si="28"/>
        <v>0</v>
      </c>
      <c r="L73" s="9">
        <f t="shared" si="28"/>
        <v>0</v>
      </c>
      <c r="M73" s="9">
        <f t="shared" si="28"/>
        <v>0</v>
      </c>
      <c r="N73" s="9">
        <f t="shared" si="28"/>
        <v>0</v>
      </c>
      <c r="O73" s="9">
        <f t="shared" si="28"/>
        <v>0</v>
      </c>
      <c r="P73" s="9">
        <f t="shared" si="28"/>
        <v>71303000</v>
      </c>
      <c r="Q73" s="141"/>
    </row>
    <row r="74" spans="1:17" s="47" customFormat="1" ht="50.25" customHeight="1" x14ac:dyDescent="0.25">
      <c r="A74" s="1" t="s">
        <v>149</v>
      </c>
      <c r="B74" s="3" t="str">
        <f>'дод 9'!A18</f>
        <v>0160</v>
      </c>
      <c r="C74" s="3" t="str">
        <f>'дод 9'!B18</f>
        <v>0111</v>
      </c>
      <c r="D74" s="28" t="str">
        <f>'дод 9'!C18</f>
        <v>Керівництво і управління у відповідній сфері у містах (місті Києві), селищах, селах, територіальних громадах</v>
      </c>
      <c r="E74" s="2">
        <f t="shared" ref="E74:E92" si="29">F74+I74</f>
        <v>74639800</v>
      </c>
      <c r="F74" s="2">
        <f>74544600+178800-83600</f>
        <v>74639800</v>
      </c>
      <c r="G74" s="2">
        <f>57433400+146500-68500</f>
        <v>57511400</v>
      </c>
      <c r="H74" s="2">
        <v>1952800</v>
      </c>
      <c r="I74" s="2"/>
      <c r="J74" s="2">
        <f>L74+O74</f>
        <v>0</v>
      </c>
      <c r="K74" s="2"/>
      <c r="L74" s="2"/>
      <c r="M74" s="2"/>
      <c r="N74" s="2"/>
      <c r="O74" s="2"/>
      <c r="P74" s="2">
        <f t="shared" ref="P74:P92" si="30">E74+J74</f>
        <v>74639800</v>
      </c>
      <c r="Q74" s="141"/>
    </row>
    <row r="75" spans="1:17" s="47" customFormat="1" ht="36" customHeight="1" x14ac:dyDescent="0.25">
      <c r="A75" s="1" t="s">
        <v>150</v>
      </c>
      <c r="B75" s="3" t="str">
        <f>'дод 9'!A41</f>
        <v>3031</v>
      </c>
      <c r="C75" s="3" t="str">
        <f>'дод 9'!B41</f>
        <v>1030</v>
      </c>
      <c r="D75" s="28" t="str">
        <f>'дод 9'!C41</f>
        <v>Надання інших пільг окремим категоріям громадян відповідно до законодавства</v>
      </c>
      <c r="E75" s="2">
        <f t="shared" si="29"/>
        <v>438760</v>
      </c>
      <c r="F75" s="2">
        <v>438760</v>
      </c>
      <c r="G75" s="2"/>
      <c r="H75" s="2"/>
      <c r="I75" s="2"/>
      <c r="J75" s="2">
        <f t="shared" ref="J75:J87" si="31">L75+O75</f>
        <v>0</v>
      </c>
      <c r="K75" s="2"/>
      <c r="L75" s="2"/>
      <c r="M75" s="2"/>
      <c r="N75" s="2"/>
      <c r="O75" s="2"/>
      <c r="P75" s="2">
        <f t="shared" si="30"/>
        <v>438760</v>
      </c>
      <c r="Q75" s="141"/>
    </row>
    <row r="76" spans="1:17" s="47" customFormat="1" ht="33" customHeight="1" x14ac:dyDescent="0.25">
      <c r="A76" s="1" t="s">
        <v>151</v>
      </c>
      <c r="B76" s="3" t="str">
        <f>'дод 9'!A42</f>
        <v>3032</v>
      </c>
      <c r="C76" s="3" t="str">
        <f>'дод 9'!B42</f>
        <v>1070</v>
      </c>
      <c r="D76" s="28" t="str">
        <f>'дод 9'!C42</f>
        <v>Надання пільг окремим категоріям громадян з оплати послуг зв'язку</v>
      </c>
      <c r="E76" s="2">
        <f t="shared" si="29"/>
        <v>700000</v>
      </c>
      <c r="F76" s="2">
        <v>700000</v>
      </c>
      <c r="G76" s="2"/>
      <c r="H76" s="2"/>
      <c r="I76" s="2"/>
      <c r="J76" s="2">
        <f t="shared" si="31"/>
        <v>0</v>
      </c>
      <c r="K76" s="2"/>
      <c r="L76" s="2"/>
      <c r="M76" s="2"/>
      <c r="N76" s="2"/>
      <c r="O76" s="2"/>
      <c r="P76" s="2">
        <f t="shared" si="30"/>
        <v>700000</v>
      </c>
      <c r="Q76" s="141"/>
    </row>
    <row r="77" spans="1:17" s="47" customFormat="1" ht="48.75" customHeight="1" x14ac:dyDescent="0.25">
      <c r="A77" s="1" t="s">
        <v>277</v>
      </c>
      <c r="B77" s="3" t="str">
        <f>'дод 9'!A43</f>
        <v>3033</v>
      </c>
      <c r="C77" s="3" t="str">
        <f>'дод 9'!B43</f>
        <v>1070</v>
      </c>
      <c r="D77" s="28" t="str">
        <f>'дод 9'!C43</f>
        <v>Компенсаційні виплати на пільговий проїзд автомобільним транспортом окремим категоріям громадян, у т.ч. за рахунок:</v>
      </c>
      <c r="E77" s="2">
        <f t="shared" si="29"/>
        <v>21385300</v>
      </c>
      <c r="F77" s="2">
        <v>21385300</v>
      </c>
      <c r="G77" s="2"/>
      <c r="H77" s="2"/>
      <c r="I77" s="2"/>
      <c r="J77" s="2">
        <f t="shared" si="31"/>
        <v>0</v>
      </c>
      <c r="K77" s="2"/>
      <c r="L77" s="2"/>
      <c r="M77" s="2"/>
      <c r="N77" s="2"/>
      <c r="O77" s="2"/>
      <c r="P77" s="2">
        <f t="shared" si="30"/>
        <v>21385300</v>
      </c>
      <c r="Q77" s="141"/>
    </row>
    <row r="78" spans="1:17" s="47" customFormat="1" ht="51" customHeight="1" x14ac:dyDescent="0.25">
      <c r="A78" s="1" t="s">
        <v>252</v>
      </c>
      <c r="B78" s="3" t="str">
        <f>'дод 9'!A44</f>
        <v>3035</v>
      </c>
      <c r="C78" s="3" t="str">
        <f>'дод 9'!B44</f>
        <v>1070</v>
      </c>
      <c r="D78" s="28" t="str">
        <f>'дод 9'!C44</f>
        <v>Компенсаційні виплати за пільговий проїзд окремих категорій громадян на залізничному транспорті</v>
      </c>
      <c r="E78" s="2">
        <f t="shared" si="29"/>
        <v>1000000</v>
      </c>
      <c r="F78" s="2">
        <v>1000000</v>
      </c>
      <c r="G78" s="2"/>
      <c r="H78" s="2"/>
      <c r="I78" s="2"/>
      <c r="J78" s="2">
        <f t="shared" si="31"/>
        <v>0</v>
      </c>
      <c r="K78" s="2"/>
      <c r="L78" s="2"/>
      <c r="M78" s="2"/>
      <c r="N78" s="2"/>
      <c r="O78" s="2"/>
      <c r="P78" s="2">
        <f t="shared" si="30"/>
        <v>1000000</v>
      </c>
      <c r="Q78" s="141"/>
    </row>
    <row r="79" spans="1:17" s="47" customFormat="1" ht="52.5" customHeight="1" x14ac:dyDescent="0.25">
      <c r="A79" s="1" t="s">
        <v>152</v>
      </c>
      <c r="B79" s="3" t="str">
        <f>'дод 9'!A45</f>
        <v>3036</v>
      </c>
      <c r="C79" s="3" t="str">
        <f>'дод 9'!B45</f>
        <v>1070</v>
      </c>
      <c r="D79" s="28" t="str">
        <f>'дод 9'!C45</f>
        <v>Компенсаційні виплати на пільговий проїзд електротранспортом окремим категоріям громадян</v>
      </c>
      <c r="E79" s="2">
        <f t="shared" si="29"/>
        <v>43231400</v>
      </c>
      <c r="F79" s="2">
        <v>43231400</v>
      </c>
      <c r="G79" s="2"/>
      <c r="H79" s="2"/>
      <c r="I79" s="2"/>
      <c r="J79" s="2">
        <f t="shared" si="31"/>
        <v>0</v>
      </c>
      <c r="K79" s="2"/>
      <c r="L79" s="2"/>
      <c r="M79" s="2"/>
      <c r="N79" s="2"/>
      <c r="O79" s="2"/>
      <c r="P79" s="2">
        <f t="shared" si="30"/>
        <v>43231400</v>
      </c>
      <c r="Q79" s="141"/>
    </row>
    <row r="80" spans="1:17" s="47" customFormat="1" ht="64.5" customHeight="1" x14ac:dyDescent="0.25">
      <c r="A80" s="1" t="s">
        <v>153</v>
      </c>
      <c r="B80" s="3" t="str">
        <f>'дод 9'!A46</f>
        <v>3104</v>
      </c>
      <c r="C80" s="3" t="str">
        <f>'дод 9'!B46</f>
        <v>1020</v>
      </c>
      <c r="D80" s="28" t="str">
        <f>'дод 9'!C46</f>
        <v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v>
      </c>
      <c r="E80" s="2">
        <f>F80+I80</f>
        <v>27074900</v>
      </c>
      <c r="F80" s="2">
        <v>27074900</v>
      </c>
      <c r="G80" s="2">
        <v>20066500</v>
      </c>
      <c r="H80" s="2">
        <v>1317500</v>
      </c>
      <c r="I80" s="2"/>
      <c r="J80" s="2">
        <f t="shared" si="31"/>
        <v>58600</v>
      </c>
      <c r="K80" s="2"/>
      <c r="L80" s="2">
        <v>58600</v>
      </c>
      <c r="M80" s="2">
        <v>48000</v>
      </c>
      <c r="N80" s="2"/>
      <c r="O80" s="2"/>
      <c r="P80" s="2">
        <f t="shared" si="30"/>
        <v>27133500</v>
      </c>
      <c r="Q80" s="141"/>
    </row>
    <row r="81" spans="1:17" s="98" customFormat="1" ht="36" customHeight="1" x14ac:dyDescent="0.25">
      <c r="A81" s="95" t="s">
        <v>416</v>
      </c>
      <c r="B81" s="96" t="str">
        <f>'дод 9'!A49</f>
        <v>3121</v>
      </c>
      <c r="C81" s="96" t="str">
        <f>'дод 9'!B49</f>
        <v>1040</v>
      </c>
      <c r="D81" s="99" t="str">
        <f>'дод 9'!C49</f>
        <v>Утримання та забезпечення діяльності центрів соціальних служб</v>
      </c>
      <c r="E81" s="93">
        <f t="shared" ref="E81" si="32">F81+I81</f>
        <v>4261800</v>
      </c>
      <c r="F81" s="93">
        <v>4261800</v>
      </c>
      <c r="G81" s="93">
        <v>3095700</v>
      </c>
      <c r="H81" s="93">
        <v>114600</v>
      </c>
      <c r="I81" s="93"/>
      <c r="J81" s="93">
        <f t="shared" si="31"/>
        <v>0</v>
      </c>
      <c r="K81" s="93"/>
      <c r="L81" s="93"/>
      <c r="M81" s="93"/>
      <c r="N81" s="93"/>
      <c r="O81" s="93"/>
      <c r="P81" s="93">
        <f t="shared" si="30"/>
        <v>4261800</v>
      </c>
      <c r="Q81" s="141"/>
    </row>
    <row r="82" spans="1:17" s="47" customFormat="1" ht="64.5" customHeight="1" x14ac:dyDescent="0.25">
      <c r="A82" s="1" t="s">
        <v>399</v>
      </c>
      <c r="B82" s="3">
        <f>'дод 9'!A52</f>
        <v>3140</v>
      </c>
      <c r="C82" s="3">
        <f>'дод 9'!B52</f>
        <v>1040</v>
      </c>
      <c r="D82" s="33" t="str">
        <f>'дод 9'!C52</f>
        <v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v>
      </c>
      <c r="E82" s="2">
        <f t="shared" ref="E82" si="33">F82+I82</f>
        <v>2000000</v>
      </c>
      <c r="F82" s="2">
        <v>2000000</v>
      </c>
      <c r="G82" s="2"/>
      <c r="H82" s="2"/>
      <c r="I82" s="2"/>
      <c r="J82" s="2"/>
      <c r="K82" s="2"/>
      <c r="L82" s="2"/>
      <c r="M82" s="2"/>
      <c r="N82" s="2"/>
      <c r="O82" s="2"/>
      <c r="P82" s="2">
        <f t="shared" ref="P82" si="34">E82+J82</f>
        <v>2000000</v>
      </c>
      <c r="Q82" s="141">
        <v>4</v>
      </c>
    </row>
    <row r="83" spans="1:17" s="47" customFormat="1" ht="96.75" customHeight="1" x14ac:dyDescent="0.25">
      <c r="A83" s="1" t="s">
        <v>154</v>
      </c>
      <c r="B83" s="3" t="str">
        <f>'дод 9'!A53</f>
        <v>3160</v>
      </c>
      <c r="C83" s="3">
        <f>'дод 9'!B53</f>
        <v>1010</v>
      </c>
      <c r="D83" s="28" t="str">
        <f>'дод 9'!C53</f>
        <v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v>
      </c>
      <c r="E83" s="2">
        <f>F83+I83</f>
        <v>22228000</v>
      </c>
      <c r="F83" s="2">
        <v>22228000</v>
      </c>
      <c r="G83" s="2"/>
      <c r="H83" s="2"/>
      <c r="I83" s="2"/>
      <c r="J83" s="2">
        <f t="shared" si="31"/>
        <v>0</v>
      </c>
      <c r="K83" s="2"/>
      <c r="L83" s="2"/>
      <c r="M83" s="2"/>
      <c r="N83" s="2"/>
      <c r="O83" s="2"/>
      <c r="P83" s="2">
        <f t="shared" si="30"/>
        <v>22228000</v>
      </c>
      <c r="Q83" s="141"/>
    </row>
    <row r="84" spans="1:17" s="5" customFormat="1" ht="94.5" x14ac:dyDescent="0.25">
      <c r="A84" s="31"/>
      <c r="B84" s="24"/>
      <c r="C84" s="24"/>
      <c r="D84" s="29" t="s">
        <v>418</v>
      </c>
      <c r="E84" s="14">
        <f t="shared" ref="E84" si="35">F84+I84</f>
        <v>20000000</v>
      </c>
      <c r="F84" s="14">
        <v>20000000</v>
      </c>
      <c r="G84" s="14"/>
      <c r="H84" s="14"/>
      <c r="I84" s="14"/>
      <c r="J84" s="14">
        <f t="shared" si="31"/>
        <v>0</v>
      </c>
      <c r="K84" s="14"/>
      <c r="L84" s="14"/>
      <c r="M84" s="14"/>
      <c r="N84" s="14"/>
      <c r="O84" s="14"/>
      <c r="P84" s="14">
        <f t="shared" si="30"/>
        <v>20000000</v>
      </c>
      <c r="Q84" s="141"/>
    </row>
    <row r="85" spans="1:17" s="47" customFormat="1" ht="40.5" customHeight="1" x14ac:dyDescent="0.25">
      <c r="A85" s="1" t="s">
        <v>242</v>
      </c>
      <c r="B85" s="3" t="str">
        <f>'дод 9'!A55</f>
        <v>3191</v>
      </c>
      <c r="C85" s="3" t="str">
        <f>'дод 9'!B55</f>
        <v>1030</v>
      </c>
      <c r="D85" s="28" t="str">
        <f>'дод 9'!C55</f>
        <v>Інші видатки на соціальний захист ветеранів війни та праці</v>
      </c>
      <c r="E85" s="2">
        <f t="shared" si="29"/>
        <v>28137700</v>
      </c>
      <c r="F85" s="2">
        <v>28137700</v>
      </c>
      <c r="G85" s="2"/>
      <c r="H85" s="2"/>
      <c r="I85" s="2"/>
      <c r="J85" s="2">
        <f t="shared" si="31"/>
        <v>0</v>
      </c>
      <c r="K85" s="2"/>
      <c r="L85" s="2"/>
      <c r="M85" s="2"/>
      <c r="N85" s="2"/>
      <c r="O85" s="2"/>
      <c r="P85" s="2">
        <f t="shared" si="30"/>
        <v>28137700</v>
      </c>
      <c r="Q85" s="141"/>
    </row>
    <row r="86" spans="1:17" s="47" customFormat="1" ht="54" customHeight="1" x14ac:dyDescent="0.25">
      <c r="A86" s="1" t="s">
        <v>243</v>
      </c>
      <c r="B86" s="3" t="str">
        <f>'дод 9'!A56</f>
        <v>3192</v>
      </c>
      <c r="C86" s="3" t="str">
        <f>'дод 9'!B56</f>
        <v>1030</v>
      </c>
      <c r="D86" s="28" t="str">
        <f>'дод 9'!C56</f>
        <v>Надання фінансової підтримки громадським об'єднанням ветеранів і осіб з інвалідністю, діяльність яких має соціальну спрямованість</v>
      </c>
      <c r="E86" s="2">
        <f t="shared" si="29"/>
        <v>2042540</v>
      </c>
      <c r="F86" s="2">
        <v>2042540</v>
      </c>
      <c r="G86" s="2"/>
      <c r="H86" s="2"/>
      <c r="I86" s="2"/>
      <c r="J86" s="2">
        <f t="shared" si="31"/>
        <v>0</v>
      </c>
      <c r="K86" s="2"/>
      <c r="L86" s="2"/>
      <c r="M86" s="2"/>
      <c r="N86" s="2"/>
      <c r="O86" s="2"/>
      <c r="P86" s="2">
        <f t="shared" si="30"/>
        <v>2042540</v>
      </c>
      <c r="Q86" s="141"/>
    </row>
    <row r="87" spans="1:17" s="47" customFormat="1" ht="34.5" customHeight="1" x14ac:dyDescent="0.25">
      <c r="A87" s="1" t="s">
        <v>155</v>
      </c>
      <c r="B87" s="3" t="str">
        <f>'дод 9'!A57</f>
        <v>3200</v>
      </c>
      <c r="C87" s="3" t="str">
        <f>'дод 9'!B57</f>
        <v>1090</v>
      </c>
      <c r="D87" s="28" t="str">
        <f>'дод 9'!C57</f>
        <v>Забезпечення обробки інформації з нарахування та виплати допомог і компенсацій</v>
      </c>
      <c r="E87" s="2">
        <f t="shared" si="29"/>
        <v>107000</v>
      </c>
      <c r="F87" s="2">
        <v>107000</v>
      </c>
      <c r="G87" s="2"/>
      <c r="H87" s="2"/>
      <c r="I87" s="2"/>
      <c r="J87" s="2">
        <f t="shared" si="31"/>
        <v>0</v>
      </c>
      <c r="K87" s="2"/>
      <c r="L87" s="2"/>
      <c r="M87" s="2"/>
      <c r="N87" s="2"/>
      <c r="O87" s="2"/>
      <c r="P87" s="2">
        <f t="shared" si="30"/>
        <v>107000</v>
      </c>
      <c r="Q87" s="141"/>
    </row>
    <row r="88" spans="1:17" s="47" customFormat="1" ht="37.5" customHeight="1" x14ac:dyDescent="0.25">
      <c r="A88" s="1" t="s">
        <v>241</v>
      </c>
      <c r="B88" s="3" t="str">
        <f>'дод 9'!A59</f>
        <v>3241</v>
      </c>
      <c r="C88" s="3" t="str">
        <f>'дод 9'!B59</f>
        <v>1090</v>
      </c>
      <c r="D88" s="28" t="str">
        <f>'дод 9'!C59</f>
        <v>Забезпечення діяльності інших закладів у сфері соціального захисту і соціального забезпечення</v>
      </c>
      <c r="E88" s="2">
        <f t="shared" si="29"/>
        <v>9531500</v>
      </c>
      <c r="F88" s="2">
        <f>7634300+1897200</f>
        <v>9531500</v>
      </c>
      <c r="G88" s="2">
        <f>4315200+1260800</f>
        <v>5576000</v>
      </c>
      <c r="H88" s="2">
        <f>562900+287500</f>
        <v>850400</v>
      </c>
      <c r="I88" s="2"/>
      <c r="J88" s="2">
        <f t="shared" ref="J88:J92" si="36">L88+O88</f>
        <v>0</v>
      </c>
      <c r="K88" s="2"/>
      <c r="L88" s="2"/>
      <c r="M88" s="2"/>
      <c r="N88" s="2"/>
      <c r="O88" s="2"/>
      <c r="P88" s="2">
        <f t="shared" si="30"/>
        <v>9531500</v>
      </c>
      <c r="Q88" s="141"/>
    </row>
    <row r="89" spans="1:17" s="47" customFormat="1" ht="33" customHeight="1" x14ac:dyDescent="0.25">
      <c r="A89" s="1" t="s">
        <v>278</v>
      </c>
      <c r="B89" s="3" t="str">
        <f>'дод 9'!A60</f>
        <v>3242</v>
      </c>
      <c r="C89" s="3" t="str">
        <f>'дод 9'!B60</f>
        <v>1090</v>
      </c>
      <c r="D89" s="28" t="str">
        <f>'дод 9'!C60</f>
        <v>Інші заходи у сфері соціального захисту і соціального забезпечення,    у т. ч. за рахунок:</v>
      </c>
      <c r="E89" s="2">
        <f t="shared" si="29"/>
        <v>72756307</v>
      </c>
      <c r="F89" s="2">
        <v>72756307</v>
      </c>
      <c r="G89" s="2"/>
      <c r="H89" s="2"/>
      <c r="I89" s="2"/>
      <c r="J89" s="2">
        <f t="shared" si="36"/>
        <v>0</v>
      </c>
      <c r="K89" s="2"/>
      <c r="L89" s="2"/>
      <c r="M89" s="2"/>
      <c r="N89" s="2"/>
      <c r="O89" s="2"/>
      <c r="P89" s="2">
        <f t="shared" si="30"/>
        <v>72756307</v>
      </c>
      <c r="Q89" s="141"/>
    </row>
    <row r="90" spans="1:17" s="5" customFormat="1" ht="94.5" x14ac:dyDescent="0.25">
      <c r="A90" s="31"/>
      <c r="B90" s="24"/>
      <c r="C90" s="24"/>
      <c r="D90" s="29" t="s">
        <v>418</v>
      </c>
      <c r="E90" s="14">
        <f t="shared" ref="E90" si="37">F90+I90</f>
        <v>51303000</v>
      </c>
      <c r="F90" s="14">
        <v>51303000</v>
      </c>
      <c r="G90" s="14"/>
      <c r="H90" s="14"/>
      <c r="I90" s="14"/>
      <c r="J90" s="14">
        <f t="shared" ref="J90" si="38">L90+O90</f>
        <v>0</v>
      </c>
      <c r="K90" s="14"/>
      <c r="L90" s="14"/>
      <c r="M90" s="14"/>
      <c r="N90" s="14"/>
      <c r="O90" s="14"/>
      <c r="P90" s="14">
        <f t="shared" ref="P90" si="39">E90+J90</f>
        <v>51303000</v>
      </c>
      <c r="Q90" s="141"/>
    </row>
    <row r="91" spans="1:17" s="5" customFormat="1" ht="25.5" hidden="1" customHeight="1" x14ac:dyDescent="0.25">
      <c r="A91" s="31"/>
      <c r="B91" s="24"/>
      <c r="C91" s="24"/>
      <c r="D91" s="29" t="s">
        <v>287</v>
      </c>
      <c r="E91" s="14">
        <f t="shared" si="29"/>
        <v>0</v>
      </c>
      <c r="F91" s="14"/>
      <c r="G91" s="14"/>
      <c r="H91" s="14"/>
      <c r="I91" s="14"/>
      <c r="J91" s="14">
        <f t="shared" si="36"/>
        <v>0</v>
      </c>
      <c r="K91" s="14"/>
      <c r="L91" s="14"/>
      <c r="M91" s="14"/>
      <c r="N91" s="14"/>
      <c r="O91" s="14"/>
      <c r="P91" s="14">
        <f t="shared" si="30"/>
        <v>0</v>
      </c>
      <c r="Q91" s="141"/>
    </row>
    <row r="92" spans="1:17" s="98" customFormat="1" ht="22.5" customHeight="1" x14ac:dyDescent="0.25">
      <c r="A92" s="95" t="s">
        <v>217</v>
      </c>
      <c r="B92" s="96" t="str">
        <f>'дод 9'!A123</f>
        <v>9770</v>
      </c>
      <c r="C92" s="96" t="str">
        <f>'дод 9'!B123</f>
        <v>0180</v>
      </c>
      <c r="D92" s="99" t="str">
        <f>'дод 9'!C123</f>
        <v>Інші субвенції з місцевого бюджету</v>
      </c>
      <c r="E92" s="93">
        <f t="shared" si="29"/>
        <v>155650</v>
      </c>
      <c r="F92" s="93">
        <v>155650</v>
      </c>
      <c r="G92" s="93"/>
      <c r="H92" s="93"/>
      <c r="I92" s="93"/>
      <c r="J92" s="93">
        <f t="shared" si="36"/>
        <v>0</v>
      </c>
      <c r="K92" s="93"/>
      <c r="L92" s="93"/>
      <c r="M92" s="93"/>
      <c r="N92" s="93"/>
      <c r="O92" s="93"/>
      <c r="P92" s="93">
        <f t="shared" si="30"/>
        <v>155650</v>
      </c>
      <c r="Q92" s="141"/>
    </row>
    <row r="93" spans="1:17" s="46" customFormat="1" ht="31.5" x14ac:dyDescent="0.25">
      <c r="A93" s="36" t="s">
        <v>156</v>
      </c>
      <c r="B93" s="26"/>
      <c r="C93" s="26"/>
      <c r="D93" s="34" t="s">
        <v>283</v>
      </c>
      <c r="E93" s="13">
        <f>E94</f>
        <v>9438000</v>
      </c>
      <c r="F93" s="13">
        <f t="shared" ref="F93:J93" si="40">F94</f>
        <v>9438000</v>
      </c>
      <c r="G93" s="13">
        <f t="shared" si="40"/>
        <v>7109300</v>
      </c>
      <c r="H93" s="13">
        <f t="shared" si="40"/>
        <v>159900</v>
      </c>
      <c r="I93" s="13">
        <f t="shared" si="40"/>
        <v>0</v>
      </c>
      <c r="J93" s="13">
        <f t="shared" si="40"/>
        <v>0</v>
      </c>
      <c r="K93" s="13">
        <f t="shared" ref="K93" si="41">K94</f>
        <v>0</v>
      </c>
      <c r="L93" s="13">
        <f t="shared" ref="L93" si="42">L94</f>
        <v>0</v>
      </c>
      <c r="M93" s="13">
        <f t="shared" ref="M93" si="43">M94</f>
        <v>0</v>
      </c>
      <c r="N93" s="13">
        <f t="shared" ref="N93" si="44">N94</f>
        <v>0</v>
      </c>
      <c r="O93" s="13">
        <f t="shared" ref="O93:P93" si="45">O94</f>
        <v>0</v>
      </c>
      <c r="P93" s="13">
        <f t="shared" si="45"/>
        <v>9438000</v>
      </c>
      <c r="Q93" s="141"/>
    </row>
    <row r="94" spans="1:17" s="10" customFormat="1" ht="31.5" x14ac:dyDescent="0.25">
      <c r="A94" s="6" t="s">
        <v>157</v>
      </c>
      <c r="B94" s="7"/>
      <c r="C94" s="7"/>
      <c r="D94" s="8" t="s">
        <v>283</v>
      </c>
      <c r="E94" s="9">
        <f>E95+E96+E97</f>
        <v>9438000</v>
      </c>
      <c r="F94" s="9">
        <f t="shared" ref="F94:P94" si="46">F95+F96+F97</f>
        <v>9438000</v>
      </c>
      <c r="G94" s="9">
        <f t="shared" si="46"/>
        <v>7109300</v>
      </c>
      <c r="H94" s="9">
        <f t="shared" si="46"/>
        <v>159900</v>
      </c>
      <c r="I94" s="9">
        <f t="shared" si="46"/>
        <v>0</v>
      </c>
      <c r="J94" s="9">
        <f t="shared" si="46"/>
        <v>0</v>
      </c>
      <c r="K94" s="9">
        <f t="shared" si="46"/>
        <v>0</v>
      </c>
      <c r="L94" s="9">
        <f t="shared" si="46"/>
        <v>0</v>
      </c>
      <c r="M94" s="9">
        <f t="shared" si="46"/>
        <v>0</v>
      </c>
      <c r="N94" s="9">
        <f t="shared" si="46"/>
        <v>0</v>
      </c>
      <c r="O94" s="9">
        <f t="shared" si="46"/>
        <v>0</v>
      </c>
      <c r="P94" s="9">
        <f t="shared" si="46"/>
        <v>9438000</v>
      </c>
      <c r="Q94" s="141"/>
    </row>
    <row r="95" spans="1:17" s="47" customFormat="1" ht="47.25" x14ac:dyDescent="0.25">
      <c r="A95" s="1" t="s">
        <v>158</v>
      </c>
      <c r="B95" s="3" t="str">
        <f>'дод 9'!A18</f>
        <v>0160</v>
      </c>
      <c r="C95" s="3" t="str">
        <f>'дод 9'!B18</f>
        <v>0111</v>
      </c>
      <c r="D95" s="28" t="str">
        <f>'дод 9'!C18</f>
        <v>Керівництво і управління у відповідній сфері у містах (місті Києві), селищах, селах, територіальних громадах</v>
      </c>
      <c r="E95" s="2">
        <f t="shared" ref="E95:E97" si="47">F95+I95</f>
        <v>9145800</v>
      </c>
      <c r="F95" s="2">
        <f>8891300+254500</f>
        <v>9145800</v>
      </c>
      <c r="G95" s="2">
        <f>6900700+208600</f>
        <v>7109300</v>
      </c>
      <c r="H95" s="2">
        <v>159900</v>
      </c>
      <c r="I95" s="2"/>
      <c r="J95" s="2">
        <f>L95+O95</f>
        <v>0</v>
      </c>
      <c r="K95" s="2">
        <f>12000-12000</f>
        <v>0</v>
      </c>
      <c r="L95" s="2"/>
      <c r="M95" s="2"/>
      <c r="N95" s="2"/>
      <c r="O95" s="2">
        <f>12000-12000</f>
        <v>0</v>
      </c>
      <c r="P95" s="2">
        <f t="shared" ref="P95:P97" si="48">E95+J95</f>
        <v>9145800</v>
      </c>
      <c r="Q95" s="141"/>
    </row>
    <row r="96" spans="1:17" s="47" customFormat="1" ht="84.75" customHeight="1" x14ac:dyDescent="0.25">
      <c r="A96" s="1" t="s">
        <v>262</v>
      </c>
      <c r="B96" s="3" t="str">
        <f>'дод 9'!A47</f>
        <v>3111</v>
      </c>
      <c r="C96" s="3" t="str">
        <f>'дод 9'!B47</f>
        <v>1040</v>
      </c>
      <c r="D96" s="33" t="str">
        <f>'дод 9'!C47</f>
        <v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v>
      </c>
      <c r="E96" s="2">
        <f t="shared" si="47"/>
        <v>100000</v>
      </c>
      <c r="F96" s="2">
        <v>100000</v>
      </c>
      <c r="G96" s="2"/>
      <c r="H96" s="2"/>
      <c r="I96" s="2"/>
      <c r="J96" s="2">
        <f t="shared" ref="J96:J97" si="49">L96+O96</f>
        <v>0</v>
      </c>
      <c r="K96" s="2">
        <f>21140-21140</f>
        <v>0</v>
      </c>
      <c r="L96" s="2"/>
      <c r="M96" s="2"/>
      <c r="N96" s="2"/>
      <c r="O96" s="2">
        <f>21140-21140</f>
        <v>0</v>
      </c>
      <c r="P96" s="2">
        <f t="shared" si="48"/>
        <v>100000</v>
      </c>
      <c r="Q96" s="141"/>
    </row>
    <row r="97" spans="1:18" s="47" customFormat="1" ht="31.5" customHeight="1" x14ac:dyDescent="0.25">
      <c r="A97" s="1" t="s">
        <v>159</v>
      </c>
      <c r="B97" s="3" t="str">
        <f>'дод 9'!A48</f>
        <v>3112</v>
      </c>
      <c r="C97" s="3" t="str">
        <f>'дод 9'!B48</f>
        <v>1040</v>
      </c>
      <c r="D97" s="33" t="str">
        <f>'дод 9'!C48</f>
        <v>Заходи державної політики з питань дітей та їх соціального захисту</v>
      </c>
      <c r="E97" s="2">
        <f t="shared" si="47"/>
        <v>192200</v>
      </c>
      <c r="F97" s="2">
        <v>192200</v>
      </c>
      <c r="G97" s="2"/>
      <c r="H97" s="2"/>
      <c r="I97" s="2"/>
      <c r="J97" s="2">
        <f t="shared" si="49"/>
        <v>0</v>
      </c>
      <c r="K97" s="2"/>
      <c r="L97" s="2"/>
      <c r="M97" s="2"/>
      <c r="N97" s="2"/>
      <c r="O97" s="2"/>
      <c r="P97" s="2">
        <f t="shared" si="48"/>
        <v>192200</v>
      </c>
      <c r="Q97" s="141"/>
    </row>
    <row r="98" spans="1:18" s="46" customFormat="1" ht="22.5" customHeight="1" x14ac:dyDescent="0.25">
      <c r="A98" s="36" t="s">
        <v>22</v>
      </c>
      <c r="B98" s="26"/>
      <c r="C98" s="26"/>
      <c r="D98" s="34" t="s">
        <v>263</v>
      </c>
      <c r="E98" s="13">
        <f>E99</f>
        <v>98449200</v>
      </c>
      <c r="F98" s="13">
        <f t="shared" ref="F98:J98" si="50">F99</f>
        <v>98449200</v>
      </c>
      <c r="G98" s="13">
        <f t="shared" si="50"/>
        <v>73705800</v>
      </c>
      <c r="H98" s="13">
        <f t="shared" si="50"/>
        <v>5133000</v>
      </c>
      <c r="I98" s="13">
        <f t="shared" si="50"/>
        <v>0</v>
      </c>
      <c r="J98" s="13">
        <f t="shared" si="50"/>
        <v>4660700</v>
      </c>
      <c r="K98" s="13">
        <f t="shared" ref="K98" si="51">K99</f>
        <v>900000</v>
      </c>
      <c r="L98" s="13">
        <f t="shared" ref="L98" si="52">L99</f>
        <v>3758500</v>
      </c>
      <c r="M98" s="13">
        <f t="shared" ref="M98" si="53">M99</f>
        <v>3029160</v>
      </c>
      <c r="N98" s="13">
        <f t="shared" ref="N98" si="54">N99</f>
        <v>0</v>
      </c>
      <c r="O98" s="13">
        <f t="shared" ref="O98:P98" si="55">O99</f>
        <v>902200</v>
      </c>
      <c r="P98" s="13">
        <f t="shared" si="55"/>
        <v>103109900</v>
      </c>
      <c r="Q98" s="141"/>
      <c r="R98" s="46">
        <f>J99-K99-L106</f>
        <v>3713600</v>
      </c>
    </row>
    <row r="99" spans="1:18" s="10" customFormat="1" ht="21.75" customHeight="1" x14ac:dyDescent="0.25">
      <c r="A99" s="6" t="s">
        <v>160</v>
      </c>
      <c r="B99" s="7"/>
      <c r="C99" s="7"/>
      <c r="D99" s="8" t="s">
        <v>263</v>
      </c>
      <c r="E99" s="9">
        <f>E100+E101+E102+E104+E105+E103+E106</f>
        <v>98449200</v>
      </c>
      <c r="F99" s="9">
        <f t="shared" ref="F99:P99" si="56">F100+F101+F102+F104+F105+F103+F106</f>
        <v>98449200</v>
      </c>
      <c r="G99" s="9">
        <f t="shared" si="56"/>
        <v>73705800</v>
      </c>
      <c r="H99" s="9">
        <f t="shared" si="56"/>
        <v>5133000</v>
      </c>
      <c r="I99" s="9">
        <f t="shared" si="56"/>
        <v>0</v>
      </c>
      <c r="J99" s="9">
        <f t="shared" si="56"/>
        <v>4660700</v>
      </c>
      <c r="K99" s="9">
        <f t="shared" si="56"/>
        <v>900000</v>
      </c>
      <c r="L99" s="9">
        <f t="shared" si="56"/>
        <v>3758500</v>
      </c>
      <c r="M99" s="9">
        <f t="shared" si="56"/>
        <v>3029160</v>
      </c>
      <c r="N99" s="9">
        <f t="shared" si="56"/>
        <v>0</v>
      </c>
      <c r="O99" s="9">
        <f t="shared" si="56"/>
        <v>902200</v>
      </c>
      <c r="P99" s="9">
        <f t="shared" si="56"/>
        <v>103109900</v>
      </c>
      <c r="Q99" s="141"/>
    </row>
    <row r="100" spans="1:18" s="47" customFormat="1" ht="47.25" x14ac:dyDescent="0.25">
      <c r="A100" s="1" t="s">
        <v>115</v>
      </c>
      <c r="B100" s="3" t="str">
        <f>'дод 9'!A18</f>
        <v>0160</v>
      </c>
      <c r="C100" s="3" t="str">
        <f>'дод 9'!B18</f>
        <v>0111</v>
      </c>
      <c r="D100" s="28" t="str">
        <f>'дод 9'!C18</f>
        <v>Керівництво і управління у відповідній сфері у містах (місті Києві), селищах, селах, територіальних громадах</v>
      </c>
      <c r="E100" s="2">
        <f t="shared" ref="E100:E106" si="57">F100+I100</f>
        <v>3286900</v>
      </c>
      <c r="F100" s="2">
        <f>3280300+6600</f>
        <v>3286900</v>
      </c>
      <c r="G100" s="2">
        <f>2536800+5400</f>
        <v>2542200</v>
      </c>
      <c r="H100" s="2">
        <v>93300</v>
      </c>
      <c r="I100" s="2"/>
      <c r="J100" s="2">
        <f>L100+O100</f>
        <v>0</v>
      </c>
      <c r="K100" s="2"/>
      <c r="L100" s="2"/>
      <c r="M100" s="2"/>
      <c r="N100" s="2"/>
      <c r="O100" s="2"/>
      <c r="P100" s="2">
        <f t="shared" ref="P100:P106" si="58">E100+J100</f>
        <v>3286900</v>
      </c>
      <c r="Q100" s="141"/>
    </row>
    <row r="101" spans="1:18" s="47" customFormat="1" ht="33" customHeight="1" x14ac:dyDescent="0.25">
      <c r="A101" s="1" t="s">
        <v>320</v>
      </c>
      <c r="B101" s="3">
        <f>'дод 9'!A26</f>
        <v>1080</v>
      </c>
      <c r="C101" s="3" t="str">
        <f>'дод 9'!B26</f>
        <v>0960</v>
      </c>
      <c r="D101" s="33" t="str">
        <f>'дод 9'!C26</f>
        <v>Надання спеціалізованої освіти мистецькими школами</v>
      </c>
      <c r="E101" s="2">
        <f t="shared" si="57"/>
        <v>58762400</v>
      </c>
      <c r="F101" s="2">
        <v>58762400</v>
      </c>
      <c r="G101" s="2">
        <v>46330300</v>
      </c>
      <c r="H101" s="2">
        <v>1616300</v>
      </c>
      <c r="I101" s="2"/>
      <c r="J101" s="2">
        <f>L101+O101</f>
        <v>3703600</v>
      </c>
      <c r="K101" s="2"/>
      <c r="L101" s="2">
        <v>3701400</v>
      </c>
      <c r="M101" s="2">
        <v>3029160</v>
      </c>
      <c r="N101" s="2"/>
      <c r="O101" s="2">
        <v>2200</v>
      </c>
      <c r="P101" s="2">
        <f t="shared" si="58"/>
        <v>62466000</v>
      </c>
      <c r="Q101" s="141"/>
    </row>
    <row r="102" spans="1:18" s="47" customFormat="1" ht="21" customHeight="1" x14ac:dyDescent="0.25">
      <c r="A102" s="1" t="s">
        <v>161</v>
      </c>
      <c r="B102" s="3" t="str">
        <f>'дод 9'!A63</f>
        <v>4030</v>
      </c>
      <c r="C102" s="3" t="str">
        <f>'дод 9'!B63</f>
        <v>0824</v>
      </c>
      <c r="D102" s="28" t="str">
        <f>'дод 9'!C63</f>
        <v>Забезпечення діяльності бібліотек</v>
      </c>
      <c r="E102" s="2">
        <f t="shared" si="57"/>
        <v>26555900</v>
      </c>
      <c r="F102" s="2">
        <v>26555900</v>
      </c>
      <c r="G102" s="2">
        <v>18518800</v>
      </c>
      <c r="H102" s="2">
        <v>2877800</v>
      </c>
      <c r="I102" s="2"/>
      <c r="J102" s="2">
        <f t="shared" ref="J102:J106" si="59">L102+O102</f>
        <v>510000</v>
      </c>
      <c r="K102" s="2">
        <v>500000</v>
      </c>
      <c r="L102" s="2">
        <v>10000</v>
      </c>
      <c r="M102" s="2"/>
      <c r="N102" s="2"/>
      <c r="O102" s="2">
        <v>500000</v>
      </c>
      <c r="P102" s="2">
        <f t="shared" si="58"/>
        <v>27065900</v>
      </c>
      <c r="Q102" s="141"/>
    </row>
    <row r="103" spans="1:18" s="47" customFormat="1" ht="54.75" customHeight="1" x14ac:dyDescent="0.25">
      <c r="A103" s="1">
        <v>1014060</v>
      </c>
      <c r="B103" s="3" t="str">
        <f>'дод 9'!A64</f>
        <v>4060</v>
      </c>
      <c r="C103" s="3" t="str">
        <f>'дод 9'!B64</f>
        <v>0828</v>
      </c>
      <c r="D103" s="28" t="str">
        <f>'дод 9'!C64</f>
        <v>Забезпечення діяльності палаців i будинків культури, клубів, центрів дозвілля та iнших клубних закладів</v>
      </c>
      <c r="E103" s="2">
        <f t="shared" si="57"/>
        <v>5950000</v>
      </c>
      <c r="F103" s="2">
        <v>5950000</v>
      </c>
      <c r="G103" s="2">
        <v>3831000</v>
      </c>
      <c r="H103" s="2">
        <v>413000</v>
      </c>
      <c r="I103" s="2"/>
      <c r="J103" s="2">
        <f t="shared" si="59"/>
        <v>400000</v>
      </c>
      <c r="K103" s="2">
        <v>400000</v>
      </c>
      <c r="L103" s="2"/>
      <c r="M103" s="2"/>
      <c r="N103" s="2"/>
      <c r="O103" s="2">
        <v>400000</v>
      </c>
      <c r="P103" s="2">
        <f t="shared" si="58"/>
        <v>6350000</v>
      </c>
      <c r="Q103" s="141"/>
    </row>
    <row r="104" spans="1:18" s="5" customFormat="1" ht="33.75" customHeight="1" x14ac:dyDescent="0.25">
      <c r="A104" s="1">
        <v>1014081</v>
      </c>
      <c r="B104" s="3" t="str">
        <f>'дод 9'!A65</f>
        <v>4081</v>
      </c>
      <c r="C104" s="3" t="str">
        <f>'дод 9'!B65</f>
        <v>0829</v>
      </c>
      <c r="D104" s="28" t="str">
        <f>'дод 9'!C65</f>
        <v>Забезпечення діяльності інших закладів в галузі культури і мистецтва</v>
      </c>
      <c r="E104" s="2">
        <f t="shared" si="57"/>
        <v>3394000</v>
      </c>
      <c r="F104" s="2">
        <v>3394000</v>
      </c>
      <c r="G104" s="2">
        <v>2483500</v>
      </c>
      <c r="H104" s="2">
        <v>132600</v>
      </c>
      <c r="I104" s="2"/>
      <c r="J104" s="2">
        <f t="shared" si="59"/>
        <v>0</v>
      </c>
      <c r="K104" s="2"/>
      <c r="L104" s="2"/>
      <c r="M104" s="2"/>
      <c r="N104" s="2"/>
      <c r="O104" s="2"/>
      <c r="P104" s="2">
        <f t="shared" si="58"/>
        <v>3394000</v>
      </c>
      <c r="Q104" s="141">
        <v>5</v>
      </c>
    </row>
    <row r="105" spans="1:18" s="5" customFormat="1" ht="25.5" customHeight="1" x14ac:dyDescent="0.25">
      <c r="A105" s="1">
        <v>1014082</v>
      </c>
      <c r="B105" s="3" t="str">
        <f>'дод 9'!A66</f>
        <v>4082</v>
      </c>
      <c r="C105" s="3" t="str">
        <f>'дод 9'!B66</f>
        <v>0829</v>
      </c>
      <c r="D105" s="28" t="str">
        <f>'дод 9'!C66</f>
        <v>Інші заходи в галузі культури і мистецтва</v>
      </c>
      <c r="E105" s="2">
        <f t="shared" si="57"/>
        <v>500000</v>
      </c>
      <c r="F105" s="2">
        <v>500000</v>
      </c>
      <c r="G105" s="2"/>
      <c r="H105" s="2"/>
      <c r="I105" s="2"/>
      <c r="J105" s="2">
        <f t="shared" si="59"/>
        <v>0</v>
      </c>
      <c r="K105" s="2"/>
      <c r="L105" s="2"/>
      <c r="M105" s="2"/>
      <c r="N105" s="2"/>
      <c r="O105" s="2"/>
      <c r="P105" s="2">
        <f t="shared" si="58"/>
        <v>500000</v>
      </c>
      <c r="Q105" s="141"/>
    </row>
    <row r="106" spans="1:18" s="47" customFormat="1" ht="27" customHeight="1" x14ac:dyDescent="0.25">
      <c r="A106" s="1">
        <v>1018340</v>
      </c>
      <c r="B106" s="3" t="str">
        <f>'дод 9'!A117</f>
        <v>8340</v>
      </c>
      <c r="C106" s="3" t="str">
        <f>'дод 9'!B117</f>
        <v>0540</v>
      </c>
      <c r="D106" s="33" t="str">
        <f>'дод 9'!C117</f>
        <v>Природоохоронні заходи за рахунок цільових фондів</v>
      </c>
      <c r="E106" s="2">
        <f t="shared" si="57"/>
        <v>0</v>
      </c>
      <c r="F106" s="2"/>
      <c r="G106" s="2"/>
      <c r="H106" s="2"/>
      <c r="I106" s="2"/>
      <c r="J106" s="2">
        <f t="shared" si="59"/>
        <v>47100</v>
      </c>
      <c r="K106" s="2"/>
      <c r="L106" s="2">
        <v>47100</v>
      </c>
      <c r="M106" s="2"/>
      <c r="N106" s="2"/>
      <c r="O106" s="2"/>
      <c r="P106" s="2">
        <f t="shared" si="58"/>
        <v>47100</v>
      </c>
      <c r="Q106" s="141"/>
    </row>
    <row r="107" spans="1:18" s="46" customFormat="1" ht="34.5" customHeight="1" x14ac:dyDescent="0.25">
      <c r="A107" s="36" t="s">
        <v>162</v>
      </c>
      <c r="B107" s="26"/>
      <c r="C107" s="26"/>
      <c r="D107" s="34" t="s">
        <v>27</v>
      </c>
      <c r="E107" s="13">
        <f>E108</f>
        <v>537406460</v>
      </c>
      <c r="F107" s="13">
        <f t="shared" ref="F107:H107" si="60">F108</f>
        <v>443369260</v>
      </c>
      <c r="G107" s="13">
        <f t="shared" si="60"/>
        <v>24109300</v>
      </c>
      <c r="H107" s="13">
        <f t="shared" si="60"/>
        <v>55949100</v>
      </c>
      <c r="I107" s="13">
        <f>I108</f>
        <v>94037200</v>
      </c>
      <c r="J107" s="13">
        <f>J108</f>
        <v>30636532</v>
      </c>
      <c r="K107" s="13">
        <f t="shared" ref="K107:P107" si="61">K108</f>
        <v>29013932</v>
      </c>
      <c r="L107" s="13">
        <f t="shared" si="61"/>
        <v>1612200</v>
      </c>
      <c r="M107" s="13">
        <f t="shared" si="61"/>
        <v>0</v>
      </c>
      <c r="N107" s="13">
        <f t="shared" si="61"/>
        <v>0</v>
      </c>
      <c r="O107" s="13">
        <f t="shared" si="61"/>
        <v>29024332</v>
      </c>
      <c r="P107" s="13">
        <f t="shared" si="61"/>
        <v>568042992</v>
      </c>
      <c r="Q107" s="141"/>
    </row>
    <row r="108" spans="1:18" s="10" customFormat="1" ht="31.5" x14ac:dyDescent="0.25">
      <c r="A108" s="6" t="s">
        <v>163</v>
      </c>
      <c r="B108" s="7"/>
      <c r="C108" s="7"/>
      <c r="D108" s="8" t="s">
        <v>27</v>
      </c>
      <c r="E108" s="9">
        <f>E109+E110+E111+E112+E114+E115+E116+E117+E120+E124+E125+E126+E129+E130+E127+E128+E119+E121+E122+E123+E118+E113</f>
        <v>537406460</v>
      </c>
      <c r="F108" s="9">
        <f t="shared" ref="F108:P108" si="62">F109+F110+F111+F112+F114+F115+F116+F117+F120+F124+F125+F126+F129+F130+F127+F128+F119+F121+F122+F123+F118+F113</f>
        <v>443369260</v>
      </c>
      <c r="G108" s="9">
        <f t="shared" si="62"/>
        <v>24109300</v>
      </c>
      <c r="H108" s="9">
        <f t="shared" si="62"/>
        <v>55949100</v>
      </c>
      <c r="I108" s="9">
        <f t="shared" si="62"/>
        <v>94037200</v>
      </c>
      <c r="J108" s="9">
        <f t="shared" si="62"/>
        <v>30636532</v>
      </c>
      <c r="K108" s="9">
        <f t="shared" si="62"/>
        <v>29013932</v>
      </c>
      <c r="L108" s="9">
        <f t="shared" si="62"/>
        <v>1612200</v>
      </c>
      <c r="M108" s="9">
        <f t="shared" si="62"/>
        <v>0</v>
      </c>
      <c r="N108" s="9">
        <f t="shared" si="62"/>
        <v>0</v>
      </c>
      <c r="O108" s="9">
        <f t="shared" si="62"/>
        <v>29024332</v>
      </c>
      <c r="P108" s="9">
        <f t="shared" si="62"/>
        <v>568042992</v>
      </c>
      <c r="Q108" s="141"/>
    </row>
    <row r="109" spans="1:18" s="47" customFormat="1" ht="47.25" x14ac:dyDescent="0.25">
      <c r="A109" s="1" t="s">
        <v>164</v>
      </c>
      <c r="B109" s="1" t="str">
        <f>'дод 9'!A18</f>
        <v>0160</v>
      </c>
      <c r="C109" s="1" t="str">
        <f>'дод 9'!B18</f>
        <v>0111</v>
      </c>
      <c r="D109" s="28" t="str">
        <f>'дод 9'!C18</f>
        <v>Керівництво і управління у відповідній сфері у містах (місті Києві), селищах, селах, територіальних громадах</v>
      </c>
      <c r="E109" s="2">
        <f t="shared" ref="E109:E130" si="63">F109+I109</f>
        <v>30800100</v>
      </c>
      <c r="F109" s="2">
        <v>30800100</v>
      </c>
      <c r="G109" s="2">
        <v>24109300</v>
      </c>
      <c r="H109" s="2">
        <v>593100</v>
      </c>
      <c r="I109" s="2"/>
      <c r="J109" s="2">
        <f>L109+O109</f>
        <v>0</v>
      </c>
      <c r="K109" s="2"/>
      <c r="L109" s="2"/>
      <c r="M109" s="2"/>
      <c r="N109" s="2"/>
      <c r="O109" s="2"/>
      <c r="P109" s="2">
        <f t="shared" ref="P109:P130" si="64">E109+J109</f>
        <v>30800100</v>
      </c>
      <c r="Q109" s="141"/>
    </row>
    <row r="110" spans="1:18" s="47" customFormat="1" ht="23.25" hidden="1" customHeight="1" x14ac:dyDescent="0.25">
      <c r="A110" s="1" t="s">
        <v>324</v>
      </c>
      <c r="B110" s="1" t="str">
        <f>'дод 9'!A19</f>
        <v>0180</v>
      </c>
      <c r="C110" s="1" t="str">
        <f>'дод 9'!B19</f>
        <v>0133</v>
      </c>
      <c r="D110" s="32" t="str">
        <f>'дод 9'!C19</f>
        <v>Інша діяльність у сфері державного управління</v>
      </c>
      <c r="E110" s="2">
        <f t="shared" si="63"/>
        <v>0</v>
      </c>
      <c r="F110" s="2"/>
      <c r="G110" s="2"/>
      <c r="H110" s="2"/>
      <c r="I110" s="2"/>
      <c r="J110" s="2">
        <f>L110+O110</f>
        <v>0</v>
      </c>
      <c r="K110" s="2"/>
      <c r="L110" s="2"/>
      <c r="M110" s="2"/>
      <c r="N110" s="2"/>
      <c r="O110" s="2"/>
      <c r="P110" s="2">
        <f t="shared" si="64"/>
        <v>0</v>
      </c>
      <c r="Q110" s="141"/>
    </row>
    <row r="111" spans="1:18" s="47" customFormat="1" ht="19.5" customHeight="1" x14ac:dyDescent="0.25">
      <c r="A111" s="1" t="s">
        <v>238</v>
      </c>
      <c r="B111" s="3" t="str">
        <f>'дод 9'!A58</f>
        <v>3210</v>
      </c>
      <c r="C111" s="3" t="str">
        <f>'дод 9'!B58</f>
        <v>1050</v>
      </c>
      <c r="D111" s="28" t="str">
        <f>'дод 9'!C58</f>
        <v>Організація та проведення громадських робіт</v>
      </c>
      <c r="E111" s="2">
        <f t="shared" si="63"/>
        <v>100000</v>
      </c>
      <c r="F111" s="2">
        <v>100000</v>
      </c>
      <c r="G111" s="2"/>
      <c r="H111" s="2"/>
      <c r="I111" s="2"/>
      <c r="J111" s="2">
        <f t="shared" ref="J111:J130" si="65">L111+O111</f>
        <v>0</v>
      </c>
      <c r="K111" s="2"/>
      <c r="L111" s="2"/>
      <c r="M111" s="2"/>
      <c r="N111" s="2"/>
      <c r="O111" s="2"/>
      <c r="P111" s="2">
        <f t="shared" si="64"/>
        <v>100000</v>
      </c>
      <c r="Q111" s="141"/>
    </row>
    <row r="112" spans="1:18" s="47" customFormat="1" ht="31.5" x14ac:dyDescent="0.25">
      <c r="A112" s="1" t="s">
        <v>165</v>
      </c>
      <c r="B112" s="3" t="str">
        <f>'дод 9'!A75</f>
        <v>6013</v>
      </c>
      <c r="C112" s="3" t="str">
        <f>'дод 9'!B75</f>
        <v>0620</v>
      </c>
      <c r="D112" s="28" t="str">
        <f>'дод 9'!C75</f>
        <v>Забезпечення діяльності водопровідно-каналізаційного господарства</v>
      </c>
      <c r="E112" s="2">
        <f t="shared" si="63"/>
        <v>61005000</v>
      </c>
      <c r="F112" s="2">
        <v>1005000</v>
      </c>
      <c r="G112" s="2"/>
      <c r="H112" s="2"/>
      <c r="I112" s="2">
        <v>60000000</v>
      </c>
      <c r="J112" s="2">
        <f t="shared" si="65"/>
        <v>0</v>
      </c>
      <c r="K112" s="2"/>
      <c r="L112" s="2"/>
      <c r="M112" s="2"/>
      <c r="N112" s="2"/>
      <c r="O112" s="2"/>
      <c r="P112" s="2">
        <f t="shared" si="64"/>
        <v>61005000</v>
      </c>
      <c r="Q112" s="141"/>
    </row>
    <row r="113" spans="1:18" s="47" customFormat="1" ht="15.75" x14ac:dyDescent="0.25">
      <c r="A113" s="1" t="s">
        <v>402</v>
      </c>
      <c r="B113" s="3">
        <f>'дод 9'!A76</f>
        <v>6014</v>
      </c>
      <c r="C113" s="3" t="str">
        <f>'дод 9'!B76</f>
        <v>0620</v>
      </c>
      <c r="D113" s="33" t="str">
        <f>'дод 9'!C76</f>
        <v>Забезпечення збору та вивезення сміття і відходів</v>
      </c>
      <c r="E113" s="2">
        <f t="shared" ref="E113" si="66">F113+I113</f>
        <v>6500000</v>
      </c>
      <c r="F113" s="2">
        <v>6500000</v>
      </c>
      <c r="G113" s="2"/>
      <c r="H113" s="2"/>
      <c r="I113" s="2"/>
      <c r="J113" s="2">
        <f t="shared" ref="J113" si="67">L113+O113</f>
        <v>0</v>
      </c>
      <c r="K113" s="2"/>
      <c r="L113" s="2"/>
      <c r="M113" s="2"/>
      <c r="N113" s="2"/>
      <c r="O113" s="2"/>
      <c r="P113" s="2">
        <f t="shared" ref="P113" si="68">E113+J113</f>
        <v>6500000</v>
      </c>
      <c r="Q113" s="141"/>
    </row>
    <row r="114" spans="1:18" s="47" customFormat="1" ht="32.25" customHeight="1" x14ac:dyDescent="0.25">
      <c r="A114" s="1" t="s">
        <v>214</v>
      </c>
      <c r="B114" s="3" t="str">
        <f>'дод 9'!A77</f>
        <v>6017</v>
      </c>
      <c r="C114" s="3" t="str">
        <f>'дод 9'!B77</f>
        <v>0620</v>
      </c>
      <c r="D114" s="28" t="str">
        <f>'дод 9'!C77</f>
        <v>Інша діяльність, пов’язана з експлуатацією об’єктів житлово-комунального господарства</v>
      </c>
      <c r="E114" s="2">
        <f t="shared" si="63"/>
        <v>400000</v>
      </c>
      <c r="F114" s="2">
        <v>400000</v>
      </c>
      <c r="G114" s="2"/>
      <c r="H114" s="2"/>
      <c r="I114" s="2"/>
      <c r="J114" s="2">
        <f t="shared" si="65"/>
        <v>0</v>
      </c>
      <c r="K114" s="2"/>
      <c r="L114" s="2"/>
      <c r="M114" s="2"/>
      <c r="N114" s="2"/>
      <c r="O114" s="2"/>
      <c r="P114" s="2">
        <f t="shared" si="64"/>
        <v>400000</v>
      </c>
      <c r="Q114" s="141"/>
    </row>
    <row r="115" spans="1:18" s="47" customFormat="1" ht="63.75" customHeight="1" x14ac:dyDescent="0.25">
      <c r="A115" s="1" t="s">
        <v>166</v>
      </c>
      <c r="B115" s="3" t="str">
        <f>'дод 9'!A78</f>
        <v>6020</v>
      </c>
      <c r="C115" s="3" t="str">
        <f>'дод 9'!B78</f>
        <v>0620</v>
      </c>
      <c r="D115" s="28" t="str">
        <f>'дод 9'!C78</f>
        <v>Забезпечення функціонування підприємств, установ та організацій, що виробляють, виконують та/або надають житлово-комунальні послуги</v>
      </c>
      <c r="E115" s="2">
        <f t="shared" si="63"/>
        <v>2785000</v>
      </c>
      <c r="F115" s="2"/>
      <c r="G115" s="2"/>
      <c r="H115" s="2"/>
      <c r="I115" s="2">
        <v>2785000</v>
      </c>
      <c r="J115" s="2">
        <f t="shared" si="65"/>
        <v>0</v>
      </c>
      <c r="K115" s="2"/>
      <c r="L115" s="2"/>
      <c r="M115" s="2"/>
      <c r="N115" s="2"/>
      <c r="O115" s="2"/>
      <c r="P115" s="2">
        <f t="shared" si="64"/>
        <v>2785000</v>
      </c>
      <c r="Q115" s="141"/>
    </row>
    <row r="116" spans="1:18" s="47" customFormat="1" ht="24.75" customHeight="1" x14ac:dyDescent="0.25">
      <c r="A116" s="1" t="s">
        <v>167</v>
      </c>
      <c r="B116" s="3" t="str">
        <f>'дод 9'!A79</f>
        <v>6030</v>
      </c>
      <c r="C116" s="3" t="str">
        <f>'дод 9'!B79</f>
        <v>0620</v>
      </c>
      <c r="D116" s="28" t="str">
        <f>'дод 9'!C79</f>
        <v>Організація благоустрою населених пунктів</v>
      </c>
      <c r="E116" s="2">
        <f t="shared" si="63"/>
        <v>295690800</v>
      </c>
      <c r="F116" s="2">
        <f>294490800+1000000</f>
        <v>295490800</v>
      </c>
      <c r="G116" s="2"/>
      <c r="H116" s="2">
        <f>60350000-5000000</f>
        <v>55350000</v>
      </c>
      <c r="I116" s="2">
        <v>200000</v>
      </c>
      <c r="J116" s="2">
        <f t="shared" si="65"/>
        <v>0</v>
      </c>
      <c r="K116" s="2"/>
      <c r="L116" s="2"/>
      <c r="M116" s="2"/>
      <c r="N116" s="2"/>
      <c r="O116" s="2"/>
      <c r="P116" s="2">
        <f t="shared" si="64"/>
        <v>295690800</v>
      </c>
      <c r="Q116" s="141"/>
    </row>
    <row r="117" spans="1:18" s="47" customFormat="1" ht="28.5" customHeight="1" x14ac:dyDescent="0.25">
      <c r="A117" s="1" t="s">
        <v>211</v>
      </c>
      <c r="B117" s="3" t="str">
        <f>'дод 9'!A81</f>
        <v>6090</v>
      </c>
      <c r="C117" s="3" t="str">
        <f>'дод 9'!B81</f>
        <v>0640</v>
      </c>
      <c r="D117" s="28" t="str">
        <f>'дод 9'!C81</f>
        <v>Інша діяльність у сфері житлово-комунального господарства</v>
      </c>
      <c r="E117" s="2">
        <f t="shared" si="63"/>
        <v>2752860</v>
      </c>
      <c r="F117" s="2">
        <v>1590360</v>
      </c>
      <c r="G117" s="2"/>
      <c r="H117" s="2">
        <v>6000</v>
      </c>
      <c r="I117" s="2">
        <v>1162500</v>
      </c>
      <c r="J117" s="2">
        <f t="shared" ref="J117" si="69">L117+O117</f>
        <v>0</v>
      </c>
      <c r="K117" s="2"/>
      <c r="L117" s="2"/>
      <c r="M117" s="2"/>
      <c r="N117" s="2"/>
      <c r="O117" s="2"/>
      <c r="P117" s="2">
        <f t="shared" si="64"/>
        <v>2752860</v>
      </c>
      <c r="Q117" s="141"/>
    </row>
    <row r="118" spans="1:18" s="47" customFormat="1" ht="28.5" customHeight="1" x14ac:dyDescent="0.25">
      <c r="A118" s="1" t="s">
        <v>415</v>
      </c>
      <c r="B118" s="3">
        <f>'дод 9'!A82</f>
        <v>6091</v>
      </c>
      <c r="C118" s="3" t="str">
        <f>'дод 9'!B82</f>
        <v>0640</v>
      </c>
      <c r="D118" s="28" t="str">
        <f>'дод 9'!C82</f>
        <v>Будівництво1 об'єктів житлово-комунального господарства</v>
      </c>
      <c r="E118" s="2">
        <f>F118+I118</f>
        <v>0</v>
      </c>
      <c r="F118" s="2"/>
      <c r="G118" s="2"/>
      <c r="H118" s="2"/>
      <c r="I118" s="2"/>
      <c r="J118" s="2">
        <f t="shared" ref="J118" si="70">L118+O118</f>
        <v>14083307</v>
      </c>
      <c r="K118" s="2">
        <v>14083307</v>
      </c>
      <c r="L118" s="2"/>
      <c r="M118" s="2"/>
      <c r="N118" s="2"/>
      <c r="O118" s="2">
        <v>14083307</v>
      </c>
      <c r="P118" s="2">
        <f t="shared" ref="P118" si="71">E118+J118</f>
        <v>14083307</v>
      </c>
      <c r="Q118" s="141"/>
    </row>
    <row r="119" spans="1:18" s="98" customFormat="1" ht="60.75" customHeight="1" x14ac:dyDescent="0.25">
      <c r="A119" s="95" t="s">
        <v>403</v>
      </c>
      <c r="B119" s="96">
        <f>'дод 9'!A83</f>
        <v>6092</v>
      </c>
      <c r="C119" s="96" t="str">
        <f>'дод 9'!B83</f>
        <v>0610</v>
      </c>
      <c r="D119" s="99" t="str">
        <f>'дод 9'!C83</f>
        <v>Реалізація проектів (заходів) з відновлення об'єктів житлового фонду, пошкоджених/знищених внаслідок збройної агресії, за рахунок коштів місцевих бюджетів</v>
      </c>
      <c r="E119" s="93">
        <f t="shared" ref="E119" si="72">F119+I119</f>
        <v>10000000</v>
      </c>
      <c r="F119" s="93">
        <v>10000000</v>
      </c>
      <c r="G119" s="93"/>
      <c r="H119" s="93"/>
      <c r="I119" s="93"/>
      <c r="J119" s="93">
        <f t="shared" ref="J119" si="73">L119+O119</f>
        <v>0</v>
      </c>
      <c r="K119" s="93"/>
      <c r="L119" s="93"/>
      <c r="M119" s="93"/>
      <c r="N119" s="93"/>
      <c r="O119" s="93"/>
      <c r="P119" s="93">
        <f t="shared" ref="P119" si="74">E119+J119</f>
        <v>10000000</v>
      </c>
      <c r="Q119" s="141"/>
    </row>
    <row r="120" spans="1:18" s="47" customFormat="1" ht="30.75" customHeight="1" x14ac:dyDescent="0.25">
      <c r="A120" s="1" t="s">
        <v>221</v>
      </c>
      <c r="B120" s="3" t="str">
        <f>'дод 9'!A89</f>
        <v>7330</v>
      </c>
      <c r="C120" s="3" t="str">
        <f>'дод 9'!B89</f>
        <v>0443</v>
      </c>
      <c r="D120" s="30" t="str">
        <f>'дод 9'!C89</f>
        <v>Будівництво1 інших об'єктів комунальної власності</v>
      </c>
      <c r="E120" s="2">
        <f t="shared" si="63"/>
        <v>0</v>
      </c>
      <c r="F120" s="2"/>
      <c r="G120" s="2"/>
      <c r="H120" s="2"/>
      <c r="I120" s="2"/>
      <c r="J120" s="2">
        <f>L120+O120</f>
        <v>10000000</v>
      </c>
      <c r="K120" s="2">
        <v>10000000</v>
      </c>
      <c r="L120" s="2"/>
      <c r="M120" s="2"/>
      <c r="N120" s="2"/>
      <c r="O120" s="2">
        <v>10000000</v>
      </c>
      <c r="P120" s="2">
        <f t="shared" si="64"/>
        <v>10000000</v>
      </c>
      <c r="Q120" s="141"/>
    </row>
    <row r="121" spans="1:18" s="5" customFormat="1" ht="54.75" customHeight="1" x14ac:dyDescent="0.25">
      <c r="A121" s="1" t="s">
        <v>404</v>
      </c>
      <c r="B121" s="3" t="str">
        <f>'дод 9'!A92</f>
        <v>7412</v>
      </c>
      <c r="C121" s="3" t="str">
        <f>'дод 9'!B92</f>
        <v>0451</v>
      </c>
      <c r="D121" s="33" t="str">
        <f>'дод 9'!C92</f>
        <v>Регулювання цін на послуги місцевого автотранспорту</v>
      </c>
      <c r="E121" s="2">
        <f t="shared" ref="E121" si="75">F121+I121</f>
        <v>29059700</v>
      </c>
      <c r="F121" s="2"/>
      <c r="G121" s="14"/>
      <c r="H121" s="14"/>
      <c r="I121" s="2">
        <v>29059700</v>
      </c>
      <c r="J121" s="2">
        <f t="shared" ref="J121" si="76">L121+O121</f>
        <v>0</v>
      </c>
      <c r="K121" s="2"/>
      <c r="L121" s="2"/>
      <c r="M121" s="2"/>
      <c r="N121" s="2"/>
      <c r="O121" s="2"/>
      <c r="P121" s="2">
        <f t="shared" ref="P121" si="77">E121+J121</f>
        <v>29059700</v>
      </c>
      <c r="Q121" s="141"/>
    </row>
    <row r="122" spans="1:18" s="117" customFormat="1" ht="50.25" customHeight="1" x14ac:dyDescent="0.25">
      <c r="A122" s="95" t="s">
        <v>409</v>
      </c>
      <c r="B122" s="96">
        <f>'дод 9'!A93</f>
        <v>7426</v>
      </c>
      <c r="C122" s="96" t="str">
        <f>'дод 9'!B93</f>
        <v>0455</v>
      </c>
      <c r="D122" s="99" t="str">
        <f>'дод 9'!C93</f>
        <v>Інші заходи у сфері електротранспорту</v>
      </c>
      <c r="E122" s="93">
        <f t="shared" ref="E122:E123" si="78">F122+I122</f>
        <v>65000000</v>
      </c>
      <c r="F122" s="93">
        <v>65000000</v>
      </c>
      <c r="G122" s="116"/>
      <c r="H122" s="116"/>
      <c r="I122" s="93"/>
      <c r="J122" s="93">
        <f t="shared" ref="J122:J123" si="79">L122+O122</f>
        <v>0</v>
      </c>
      <c r="K122" s="93"/>
      <c r="L122" s="93"/>
      <c r="M122" s="93"/>
      <c r="N122" s="93"/>
      <c r="O122" s="93"/>
      <c r="P122" s="93">
        <f t="shared" ref="P122:P123" si="80">E122+J122</f>
        <v>65000000</v>
      </c>
      <c r="Q122" s="141"/>
    </row>
    <row r="123" spans="1:18" s="5" customFormat="1" ht="54.75" customHeight="1" x14ac:dyDescent="0.25">
      <c r="A123" s="1" t="s">
        <v>405</v>
      </c>
      <c r="B123" s="3">
        <f>'дод 9'!A94</f>
        <v>7450</v>
      </c>
      <c r="C123" s="3" t="str">
        <f>'дод 9'!B94</f>
        <v>0456</v>
      </c>
      <c r="D123" s="33" t="str">
        <f>'дод 9'!C94</f>
        <v>Інша діяльність у сфері транспорту</v>
      </c>
      <c r="E123" s="2">
        <f t="shared" si="78"/>
        <v>984000</v>
      </c>
      <c r="F123" s="2">
        <v>984000</v>
      </c>
      <c r="G123" s="14"/>
      <c r="H123" s="14"/>
      <c r="I123" s="14"/>
      <c r="J123" s="2">
        <f t="shared" si="79"/>
        <v>0</v>
      </c>
      <c r="K123" s="2"/>
      <c r="L123" s="2"/>
      <c r="M123" s="2"/>
      <c r="N123" s="2"/>
      <c r="O123" s="2"/>
      <c r="P123" s="2">
        <f t="shared" si="80"/>
        <v>984000</v>
      </c>
      <c r="Q123" s="141"/>
      <c r="R123" s="14"/>
    </row>
    <row r="124" spans="1:18" s="47" customFormat="1" ht="20.25" customHeight="1" x14ac:dyDescent="0.25">
      <c r="A124" s="1" t="s">
        <v>168</v>
      </c>
      <c r="B124" s="3" t="str">
        <f>'дод 9'!A100</f>
        <v>7640</v>
      </c>
      <c r="C124" s="1" t="str">
        <f>'дод 9'!B100</f>
        <v>0470</v>
      </c>
      <c r="D124" s="28" t="s">
        <v>295</v>
      </c>
      <c r="E124" s="2">
        <f t="shared" si="63"/>
        <v>835000</v>
      </c>
      <c r="F124" s="2">
        <v>5000</v>
      </c>
      <c r="G124" s="2"/>
      <c r="H124" s="2"/>
      <c r="I124" s="2">
        <v>830000</v>
      </c>
      <c r="J124" s="2">
        <f t="shared" si="65"/>
        <v>0</v>
      </c>
      <c r="K124" s="2"/>
      <c r="L124" s="2"/>
      <c r="M124" s="2"/>
      <c r="N124" s="2"/>
      <c r="O124" s="2"/>
      <c r="P124" s="2">
        <f t="shared" si="64"/>
        <v>835000</v>
      </c>
      <c r="Q124" s="141"/>
    </row>
    <row r="125" spans="1:18" s="47" customFormat="1" ht="36.75" customHeight="1" x14ac:dyDescent="0.25">
      <c r="A125" s="1" t="s">
        <v>259</v>
      </c>
      <c r="B125" s="3" t="str">
        <f>'дод 9'!A104</f>
        <v>7670</v>
      </c>
      <c r="C125" s="1" t="str">
        <f>'дод 9'!B104</f>
        <v>0490</v>
      </c>
      <c r="D125" s="28" t="str">
        <f>'дод 9'!C104</f>
        <v>Внески до статутного капіталу суб'єктів господарювання</v>
      </c>
      <c r="E125" s="2">
        <f>F125+I125</f>
        <v>0</v>
      </c>
      <c r="F125" s="2"/>
      <c r="G125" s="2"/>
      <c r="H125" s="2"/>
      <c r="I125" s="2"/>
      <c r="J125" s="2">
        <f>L125+O125</f>
        <v>4930625</v>
      </c>
      <c r="K125" s="2">
        <v>4930625</v>
      </c>
      <c r="L125" s="2"/>
      <c r="M125" s="2"/>
      <c r="N125" s="2"/>
      <c r="O125" s="2">
        <v>4930625</v>
      </c>
      <c r="P125" s="2">
        <f>E125+J125</f>
        <v>4930625</v>
      </c>
      <c r="Q125" s="141"/>
    </row>
    <row r="126" spans="1:18" s="47" customFormat="1" ht="124.5" customHeight="1" x14ac:dyDescent="0.25">
      <c r="A126" s="1" t="s">
        <v>236</v>
      </c>
      <c r="B126" s="3" t="str">
        <f>'дод 9'!A106</f>
        <v>7691</v>
      </c>
      <c r="C126" s="3" t="str">
        <f>'дод 9'!B106</f>
        <v>0490</v>
      </c>
      <c r="D126" s="33" t="str">
        <f>'дод 9'!C106</f>
        <v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v>
      </c>
      <c r="E126" s="2">
        <f t="shared" si="63"/>
        <v>0</v>
      </c>
      <c r="F126" s="2"/>
      <c r="G126" s="2"/>
      <c r="H126" s="2"/>
      <c r="I126" s="2"/>
      <c r="J126" s="2">
        <f t="shared" si="65"/>
        <v>65000</v>
      </c>
      <c r="K126" s="2"/>
      <c r="L126" s="2">
        <v>65000</v>
      </c>
      <c r="M126" s="2"/>
      <c r="N126" s="2"/>
      <c r="O126" s="2"/>
      <c r="P126" s="2">
        <f t="shared" si="64"/>
        <v>65000</v>
      </c>
      <c r="Q126" s="141"/>
    </row>
    <row r="127" spans="1:18" s="47" customFormat="1" ht="39" customHeight="1" x14ac:dyDescent="0.25">
      <c r="A127" s="1" t="s">
        <v>285</v>
      </c>
      <c r="B127" s="3" t="str">
        <f>'дод 9'!A110</f>
        <v>8110</v>
      </c>
      <c r="C127" s="3" t="str">
        <f>'дод 9'!B110</f>
        <v>0320</v>
      </c>
      <c r="D127" s="33" t="str">
        <f>'дод 9'!C110</f>
        <v>Заходи із запобігання та ліквідації надзвичайних ситуацій та наслідків стихійного лиха</v>
      </c>
      <c r="E127" s="2">
        <f t="shared" ref="E127:E129" si="81">F127+I127</f>
        <v>14494000</v>
      </c>
      <c r="F127" s="2">
        <v>14494000</v>
      </c>
      <c r="G127" s="2"/>
      <c r="H127" s="2"/>
      <c r="I127" s="2"/>
      <c r="J127" s="2">
        <f>L127+O127</f>
        <v>0</v>
      </c>
      <c r="K127" s="2"/>
      <c r="L127" s="2"/>
      <c r="M127" s="2"/>
      <c r="N127" s="2"/>
      <c r="O127" s="2"/>
      <c r="P127" s="2">
        <f t="shared" ref="P127:P128" si="82">E127+J127</f>
        <v>14494000</v>
      </c>
      <c r="Q127" s="141"/>
    </row>
    <row r="128" spans="1:18" s="47" customFormat="1" ht="27" customHeight="1" x14ac:dyDescent="0.25">
      <c r="A128" s="1" t="s">
        <v>362</v>
      </c>
      <c r="B128" s="3">
        <f>'дод 9'!A114</f>
        <v>8240</v>
      </c>
      <c r="C128" s="3" t="str">
        <f>'дод 9'!B114</f>
        <v>0380</v>
      </c>
      <c r="D128" s="33" t="str">
        <f>'дод 9'!C114</f>
        <v>Заходи та роботи з територіальної оборони</v>
      </c>
      <c r="E128" s="2">
        <f>F128+I128</f>
        <v>3000000</v>
      </c>
      <c r="F128" s="2">
        <v>3000000</v>
      </c>
      <c r="G128" s="2"/>
      <c r="H128" s="2"/>
      <c r="I128" s="2"/>
      <c r="J128" s="2">
        <f>L128+O128</f>
        <v>0</v>
      </c>
      <c r="K128" s="2"/>
      <c r="L128" s="2"/>
      <c r="M128" s="2"/>
      <c r="N128" s="2"/>
      <c r="O128" s="2"/>
      <c r="P128" s="2">
        <f t="shared" si="82"/>
        <v>3000000</v>
      </c>
      <c r="Q128" s="141"/>
    </row>
    <row r="129" spans="1:17" s="47" customFormat="1" ht="31.5" customHeight="1" x14ac:dyDescent="0.25">
      <c r="A129" s="1" t="s">
        <v>169</v>
      </c>
      <c r="B129" s="3" t="str">
        <f>'дод 9'!A117</f>
        <v>8340</v>
      </c>
      <c r="C129" s="3" t="str">
        <f>'дод 9'!B117</f>
        <v>0540</v>
      </c>
      <c r="D129" s="28" t="str">
        <f>'дод 9'!C117</f>
        <v>Природоохоронні заходи за рахунок цільових фондів</v>
      </c>
      <c r="E129" s="2">
        <f t="shared" si="81"/>
        <v>0</v>
      </c>
      <c r="F129" s="2"/>
      <c r="G129" s="2"/>
      <c r="H129" s="2"/>
      <c r="I129" s="2"/>
      <c r="J129" s="2">
        <f t="shared" ref="J129" si="83">L129+O129</f>
        <v>1557600</v>
      </c>
      <c r="K129" s="2"/>
      <c r="L129" s="2">
        <f>1557600-10400</f>
        <v>1547200</v>
      </c>
      <c r="M129" s="2"/>
      <c r="N129" s="2"/>
      <c r="O129" s="2">
        <v>10400</v>
      </c>
      <c r="P129" s="2">
        <f t="shared" si="64"/>
        <v>1557600</v>
      </c>
      <c r="Q129" s="141">
        <v>6</v>
      </c>
    </row>
    <row r="130" spans="1:17" s="47" customFormat="1" ht="26.25" customHeight="1" x14ac:dyDescent="0.25">
      <c r="A130" s="1" t="s">
        <v>170</v>
      </c>
      <c r="B130" s="3" t="str">
        <f>'дод 9'!A123</f>
        <v>9770</v>
      </c>
      <c r="C130" s="3" t="str">
        <f>'дод 9'!B123</f>
        <v>0180</v>
      </c>
      <c r="D130" s="28" t="str">
        <f>'дод 9'!C123</f>
        <v>Інші субвенції з місцевого бюджету</v>
      </c>
      <c r="E130" s="2">
        <f t="shared" si="63"/>
        <v>14000000</v>
      </c>
      <c r="F130" s="2">
        <v>14000000</v>
      </c>
      <c r="G130" s="2"/>
      <c r="H130" s="2"/>
      <c r="I130" s="2"/>
      <c r="J130" s="2">
        <f t="shared" si="65"/>
        <v>0</v>
      </c>
      <c r="K130" s="2"/>
      <c r="L130" s="2"/>
      <c r="M130" s="2"/>
      <c r="N130" s="2"/>
      <c r="O130" s="2"/>
      <c r="P130" s="2">
        <f t="shared" si="64"/>
        <v>14000000</v>
      </c>
      <c r="Q130" s="141"/>
    </row>
    <row r="131" spans="1:17" s="46" customFormat="1" ht="47.25" customHeight="1" x14ac:dyDescent="0.25">
      <c r="A131" s="36" t="s">
        <v>23</v>
      </c>
      <c r="B131" s="26"/>
      <c r="C131" s="26"/>
      <c r="D131" s="34" t="s">
        <v>28</v>
      </c>
      <c r="E131" s="13">
        <f>E132</f>
        <v>6993534</v>
      </c>
      <c r="F131" s="13">
        <f t="shared" ref="F131:J131" si="84">F132</f>
        <v>6993534</v>
      </c>
      <c r="G131" s="13">
        <f t="shared" si="84"/>
        <v>5309700</v>
      </c>
      <c r="H131" s="13">
        <f t="shared" si="84"/>
        <v>0</v>
      </c>
      <c r="I131" s="13">
        <f t="shared" si="84"/>
        <v>0</v>
      </c>
      <c r="J131" s="13">
        <f t="shared" si="84"/>
        <v>251841640</v>
      </c>
      <c r="K131" s="13">
        <f t="shared" ref="K131" si="85">K132</f>
        <v>251099640</v>
      </c>
      <c r="L131" s="13">
        <f t="shared" ref="L131" si="86">L132</f>
        <v>400000</v>
      </c>
      <c r="M131" s="13">
        <f t="shared" ref="M131" si="87">M132</f>
        <v>0</v>
      </c>
      <c r="N131" s="13">
        <f t="shared" ref="N131" si="88">N132</f>
        <v>228200</v>
      </c>
      <c r="O131" s="13">
        <f t="shared" ref="O131:P131" si="89">O132</f>
        <v>251441640</v>
      </c>
      <c r="P131" s="13">
        <f t="shared" si="89"/>
        <v>258835174</v>
      </c>
      <c r="Q131" s="141"/>
    </row>
    <row r="132" spans="1:17" s="10" customFormat="1" ht="47.25" x14ac:dyDescent="0.25">
      <c r="A132" s="6" t="s">
        <v>24</v>
      </c>
      <c r="B132" s="7"/>
      <c r="C132" s="7"/>
      <c r="D132" s="8" t="s">
        <v>293</v>
      </c>
      <c r="E132" s="9">
        <f>E134+E135+E136</f>
        <v>6993534</v>
      </c>
      <c r="F132" s="9">
        <f t="shared" ref="F132:P132" si="90">F134+F135+F136</f>
        <v>6993534</v>
      </c>
      <c r="G132" s="9">
        <f t="shared" si="90"/>
        <v>5309700</v>
      </c>
      <c r="H132" s="9">
        <f t="shared" si="90"/>
        <v>0</v>
      </c>
      <c r="I132" s="9">
        <f t="shared" si="90"/>
        <v>0</v>
      </c>
      <c r="J132" s="9">
        <f t="shared" si="90"/>
        <v>251841640</v>
      </c>
      <c r="K132" s="9">
        <f t="shared" si="90"/>
        <v>251099640</v>
      </c>
      <c r="L132" s="9">
        <f t="shared" si="90"/>
        <v>400000</v>
      </c>
      <c r="M132" s="9">
        <f t="shared" si="90"/>
        <v>0</v>
      </c>
      <c r="N132" s="9">
        <f t="shared" si="90"/>
        <v>228200</v>
      </c>
      <c r="O132" s="9">
        <f t="shared" si="90"/>
        <v>251441640</v>
      </c>
      <c r="P132" s="9">
        <f t="shared" si="90"/>
        <v>258835174</v>
      </c>
      <c r="Q132" s="141"/>
    </row>
    <row r="133" spans="1:17" s="10" customFormat="1" ht="27" customHeight="1" x14ac:dyDescent="0.25">
      <c r="A133" s="6"/>
      <c r="B133" s="7"/>
      <c r="C133" s="7"/>
      <c r="D133" s="8" t="s">
        <v>292</v>
      </c>
      <c r="E133" s="9">
        <f>E137</f>
        <v>0</v>
      </c>
      <c r="F133" s="9">
        <f t="shared" ref="F133:P133" si="91">F137</f>
        <v>0</v>
      </c>
      <c r="G133" s="9">
        <f t="shared" si="91"/>
        <v>0</v>
      </c>
      <c r="H133" s="9">
        <f t="shared" si="91"/>
        <v>0</v>
      </c>
      <c r="I133" s="9">
        <f t="shared" si="91"/>
        <v>0</v>
      </c>
      <c r="J133" s="9">
        <f>J137</f>
        <v>209249640</v>
      </c>
      <c r="K133" s="9">
        <f t="shared" si="91"/>
        <v>209249640</v>
      </c>
      <c r="L133" s="9">
        <f t="shared" si="91"/>
        <v>0</v>
      </c>
      <c r="M133" s="9">
        <f t="shared" si="91"/>
        <v>0</v>
      </c>
      <c r="N133" s="9">
        <f t="shared" si="91"/>
        <v>0</v>
      </c>
      <c r="O133" s="9">
        <f t="shared" si="91"/>
        <v>209249640</v>
      </c>
      <c r="P133" s="9">
        <f t="shared" si="91"/>
        <v>209249640</v>
      </c>
      <c r="Q133" s="141"/>
    </row>
    <row r="134" spans="1:17" s="47" customFormat="1" ht="46.5" customHeight="1" x14ac:dyDescent="0.25">
      <c r="A134" s="1" t="s">
        <v>116</v>
      </c>
      <c r="B134" s="3" t="str">
        <f>'дод 9'!A18</f>
        <v>0160</v>
      </c>
      <c r="C134" s="3" t="str">
        <f>'дод 9'!B18</f>
        <v>0111</v>
      </c>
      <c r="D134" s="28" t="str">
        <f>'дод 9'!C18</f>
        <v>Керівництво і управління у відповідній сфері у містах (місті Києві), селищах, селах, територіальних громадах</v>
      </c>
      <c r="E134" s="2">
        <f t="shared" ref="E134:E137" si="92">F134+I134</f>
        <v>6477800</v>
      </c>
      <c r="F134" s="2">
        <v>6477800</v>
      </c>
      <c r="G134" s="2">
        <v>5309700</v>
      </c>
      <c r="H134" s="2"/>
      <c r="I134" s="2"/>
      <c r="J134" s="2">
        <f>L134+O134</f>
        <v>400000</v>
      </c>
      <c r="K134" s="2"/>
      <c r="L134" s="2">
        <v>400000</v>
      </c>
      <c r="M134" s="2"/>
      <c r="N134" s="2">
        <v>228200</v>
      </c>
      <c r="O134" s="2"/>
      <c r="P134" s="2">
        <f t="shared" ref="P134:P137" si="93">E134+J134</f>
        <v>6877800</v>
      </c>
      <c r="Q134" s="141"/>
    </row>
    <row r="135" spans="1:17" s="47" customFormat="1" ht="65.25" customHeight="1" x14ac:dyDescent="0.25">
      <c r="A135" s="1" t="s">
        <v>171</v>
      </c>
      <c r="B135" s="3">
        <f>'дод 9'!A80</f>
        <v>6084</v>
      </c>
      <c r="C135" s="3" t="str">
        <f>'дод 9'!B80</f>
        <v>0610</v>
      </c>
      <c r="D135" s="33" t="str">
        <f>'дод 9'!C80</f>
        <v>Витрати, пов'язані з наданням та обслуговуванням пільгових довгострокових кредитів, наданих громадянам на будівництво/реконструкцію/придбання житла</v>
      </c>
      <c r="E135" s="2">
        <f t="shared" si="92"/>
        <v>0</v>
      </c>
      <c r="F135" s="2"/>
      <c r="G135" s="2"/>
      <c r="H135" s="2"/>
      <c r="I135" s="2"/>
      <c r="J135" s="2">
        <f t="shared" ref="J135:J137" si="94">L135+O135</f>
        <v>342000</v>
      </c>
      <c r="K135" s="2"/>
      <c r="L135" s="2"/>
      <c r="M135" s="2"/>
      <c r="N135" s="2"/>
      <c r="O135" s="2">
        <v>342000</v>
      </c>
      <c r="P135" s="2">
        <f t="shared" si="93"/>
        <v>342000</v>
      </c>
      <c r="Q135" s="141"/>
    </row>
    <row r="136" spans="1:17" s="47" customFormat="1" ht="21" customHeight="1" x14ac:dyDescent="0.25">
      <c r="A136" s="1" t="s">
        <v>121</v>
      </c>
      <c r="B136" s="3" t="str">
        <f>'дод 9'!A100</f>
        <v>7640</v>
      </c>
      <c r="C136" s="3" t="str">
        <f>'дод 9'!B100</f>
        <v>0470</v>
      </c>
      <c r="D136" s="28" t="str">
        <f>'дод 9'!C100</f>
        <v>Заходи з енергозбереження, у т. ч. за рахунок:</v>
      </c>
      <c r="E136" s="2">
        <f t="shared" si="92"/>
        <v>515734</v>
      </c>
      <c r="F136" s="2">
        <v>515734</v>
      </c>
      <c r="G136" s="2"/>
      <c r="H136" s="2"/>
      <c r="I136" s="2"/>
      <c r="J136" s="2">
        <f t="shared" si="94"/>
        <v>251099640</v>
      </c>
      <c r="K136" s="2">
        <v>251099640</v>
      </c>
      <c r="L136" s="2"/>
      <c r="M136" s="2"/>
      <c r="N136" s="2"/>
      <c r="O136" s="2">
        <v>251099640</v>
      </c>
      <c r="P136" s="2">
        <f t="shared" si="93"/>
        <v>251615374</v>
      </c>
      <c r="Q136" s="141"/>
    </row>
    <row r="137" spans="1:17" s="5" customFormat="1" ht="17.25" customHeight="1" x14ac:dyDescent="0.25">
      <c r="A137" s="31"/>
      <c r="B137" s="24"/>
      <c r="C137" s="24"/>
      <c r="D137" s="29" t="s">
        <v>292</v>
      </c>
      <c r="E137" s="14">
        <f t="shared" si="92"/>
        <v>0</v>
      </c>
      <c r="F137" s="14"/>
      <c r="G137" s="14"/>
      <c r="H137" s="14"/>
      <c r="I137" s="14"/>
      <c r="J137" s="14">
        <f t="shared" si="94"/>
        <v>209249640</v>
      </c>
      <c r="K137" s="14">
        <v>209249640</v>
      </c>
      <c r="L137" s="14"/>
      <c r="M137" s="14"/>
      <c r="N137" s="14"/>
      <c r="O137" s="14">
        <v>209249640</v>
      </c>
      <c r="P137" s="14">
        <f t="shared" si="93"/>
        <v>209249640</v>
      </c>
      <c r="Q137" s="141"/>
    </row>
    <row r="138" spans="1:17" s="46" customFormat="1" ht="38.25" customHeight="1" x14ac:dyDescent="0.25">
      <c r="A138" s="36" t="s">
        <v>174</v>
      </c>
      <c r="B138" s="26"/>
      <c r="C138" s="26"/>
      <c r="D138" s="34" t="s">
        <v>35</v>
      </c>
      <c r="E138" s="13">
        <f>E139</f>
        <v>6723100</v>
      </c>
      <c r="F138" s="13">
        <f t="shared" ref="F138:P138" si="95">F139</f>
        <v>6723100</v>
      </c>
      <c r="G138" s="13">
        <f t="shared" si="95"/>
        <v>5268800</v>
      </c>
      <c r="H138" s="13">
        <f t="shared" si="95"/>
        <v>113900</v>
      </c>
      <c r="I138" s="13">
        <f t="shared" si="95"/>
        <v>0</v>
      </c>
      <c r="J138" s="13">
        <f t="shared" si="95"/>
        <v>0</v>
      </c>
      <c r="K138" s="13">
        <f t="shared" si="95"/>
        <v>0</v>
      </c>
      <c r="L138" s="13">
        <f t="shared" si="95"/>
        <v>0</v>
      </c>
      <c r="M138" s="13">
        <f t="shared" si="95"/>
        <v>0</v>
      </c>
      <c r="N138" s="13">
        <f t="shared" si="95"/>
        <v>0</v>
      </c>
      <c r="O138" s="13">
        <f t="shared" si="95"/>
        <v>0</v>
      </c>
      <c r="P138" s="13">
        <f t="shared" si="95"/>
        <v>6723100</v>
      </c>
      <c r="Q138" s="141"/>
    </row>
    <row r="139" spans="1:17" s="10" customFormat="1" ht="35.25" customHeight="1" x14ac:dyDescent="0.25">
      <c r="A139" s="6" t="s">
        <v>172</v>
      </c>
      <c r="B139" s="7"/>
      <c r="C139" s="7"/>
      <c r="D139" s="8" t="s">
        <v>35</v>
      </c>
      <c r="E139" s="9">
        <f>E140</f>
        <v>6723100</v>
      </c>
      <c r="F139" s="9">
        <f t="shared" ref="F139:J139" si="96">F140</f>
        <v>6723100</v>
      </c>
      <c r="G139" s="9">
        <f t="shared" si="96"/>
        <v>5268800</v>
      </c>
      <c r="H139" s="9">
        <f t="shared" si="96"/>
        <v>113900</v>
      </c>
      <c r="I139" s="9">
        <f t="shared" si="96"/>
        <v>0</v>
      </c>
      <c r="J139" s="9">
        <f t="shared" si="96"/>
        <v>0</v>
      </c>
      <c r="K139" s="9">
        <f t="shared" ref="K139" si="97">K140</f>
        <v>0</v>
      </c>
      <c r="L139" s="9">
        <f t="shared" ref="L139" si="98">L140</f>
        <v>0</v>
      </c>
      <c r="M139" s="9">
        <f t="shared" ref="M139" si="99">M140</f>
        <v>0</v>
      </c>
      <c r="N139" s="9">
        <f t="shared" ref="N139" si="100">N140</f>
        <v>0</v>
      </c>
      <c r="O139" s="9">
        <f t="shared" ref="O139:P139" si="101">O140</f>
        <v>0</v>
      </c>
      <c r="P139" s="9">
        <f t="shared" si="101"/>
        <v>6723100</v>
      </c>
      <c r="Q139" s="141"/>
    </row>
    <row r="140" spans="1:17" s="47" customFormat="1" ht="49.5" customHeight="1" x14ac:dyDescent="0.25">
      <c r="A140" s="1" t="s">
        <v>173</v>
      </c>
      <c r="B140" s="3" t="str">
        <f>'дод 9'!A18</f>
        <v>0160</v>
      </c>
      <c r="C140" s="3" t="str">
        <f>'дод 9'!B18</f>
        <v>0111</v>
      </c>
      <c r="D140" s="28" t="str">
        <f>'дод 9'!C18</f>
        <v>Керівництво і управління у відповідній сфері у містах (місті Києві), селищах, селах, територіальних громадах</v>
      </c>
      <c r="E140" s="2">
        <f>F140+I140</f>
        <v>6723100</v>
      </c>
      <c r="F140" s="2">
        <f>6573400+149700</f>
        <v>6723100</v>
      </c>
      <c r="G140" s="2">
        <f>5146100+122700</f>
        <v>5268800</v>
      </c>
      <c r="H140" s="2">
        <v>113900</v>
      </c>
      <c r="I140" s="2"/>
      <c r="J140" s="2">
        <f>L140+O140</f>
        <v>0</v>
      </c>
      <c r="K140" s="2"/>
      <c r="L140" s="2"/>
      <c r="M140" s="2"/>
      <c r="N140" s="2"/>
      <c r="O140" s="2"/>
      <c r="P140" s="2">
        <f>E140+J140</f>
        <v>6723100</v>
      </c>
      <c r="Q140" s="141"/>
    </row>
    <row r="141" spans="1:17" s="46" customFormat="1" ht="33" customHeight="1" x14ac:dyDescent="0.25">
      <c r="A141" s="36" t="s">
        <v>358</v>
      </c>
      <c r="B141" s="26"/>
      <c r="C141" s="26"/>
      <c r="D141" s="34" t="s">
        <v>345</v>
      </c>
      <c r="E141" s="13">
        <f>E142</f>
        <v>19501400</v>
      </c>
      <c r="F141" s="13">
        <f t="shared" ref="F141:P141" si="102">F142</f>
        <v>18901400</v>
      </c>
      <c r="G141" s="13">
        <f t="shared" si="102"/>
        <v>15010700</v>
      </c>
      <c r="H141" s="13">
        <f t="shared" si="102"/>
        <v>236900</v>
      </c>
      <c r="I141" s="13">
        <f t="shared" si="102"/>
        <v>600000</v>
      </c>
      <c r="J141" s="13">
        <f t="shared" si="102"/>
        <v>0</v>
      </c>
      <c r="K141" s="13">
        <f t="shared" si="102"/>
        <v>0</v>
      </c>
      <c r="L141" s="13">
        <f t="shared" si="102"/>
        <v>0</v>
      </c>
      <c r="M141" s="13">
        <f t="shared" si="102"/>
        <v>0</v>
      </c>
      <c r="N141" s="13">
        <f t="shared" si="102"/>
        <v>0</v>
      </c>
      <c r="O141" s="13">
        <f t="shared" si="102"/>
        <v>0</v>
      </c>
      <c r="P141" s="13">
        <f t="shared" si="102"/>
        <v>19501400</v>
      </c>
      <c r="Q141" s="141"/>
    </row>
    <row r="142" spans="1:17" s="10" customFormat="1" ht="30.75" customHeight="1" x14ac:dyDescent="0.25">
      <c r="A142" s="6" t="s">
        <v>360</v>
      </c>
      <c r="B142" s="7"/>
      <c r="C142" s="7"/>
      <c r="D142" s="8" t="s">
        <v>345</v>
      </c>
      <c r="E142" s="9">
        <f>E143+E144</f>
        <v>19501400</v>
      </c>
      <c r="F142" s="9">
        <f t="shared" ref="F142:P142" si="103">F143+F144</f>
        <v>18901400</v>
      </c>
      <c r="G142" s="9">
        <f t="shared" si="103"/>
        <v>15010700</v>
      </c>
      <c r="H142" s="9">
        <f t="shared" si="103"/>
        <v>236900</v>
      </c>
      <c r="I142" s="9">
        <f t="shared" si="103"/>
        <v>600000</v>
      </c>
      <c r="J142" s="9">
        <f t="shared" si="103"/>
        <v>0</v>
      </c>
      <c r="K142" s="9">
        <f t="shared" si="103"/>
        <v>0</v>
      </c>
      <c r="L142" s="9">
        <f t="shared" si="103"/>
        <v>0</v>
      </c>
      <c r="M142" s="9">
        <f t="shared" si="103"/>
        <v>0</v>
      </c>
      <c r="N142" s="9">
        <f t="shared" si="103"/>
        <v>0</v>
      </c>
      <c r="O142" s="9">
        <f t="shared" si="103"/>
        <v>0</v>
      </c>
      <c r="P142" s="9">
        <f t="shared" si="103"/>
        <v>19501400</v>
      </c>
      <c r="Q142" s="141"/>
    </row>
    <row r="143" spans="1:17" s="47" customFormat="1" ht="45" customHeight="1" x14ac:dyDescent="0.25">
      <c r="A143" s="1" t="s">
        <v>359</v>
      </c>
      <c r="B143" s="3" t="str">
        <f>'дод 9'!A18</f>
        <v>0160</v>
      </c>
      <c r="C143" s="3" t="str">
        <f>'дод 9'!B18</f>
        <v>0111</v>
      </c>
      <c r="D143" s="28" t="str">
        <f>'дод 9'!C18</f>
        <v>Керівництво і управління у відповідній сфері у містах (місті Києві), селищах, селах, територіальних громадах</v>
      </c>
      <c r="E143" s="2">
        <f>F143+I143</f>
        <v>18841400</v>
      </c>
      <c r="F143" s="2">
        <v>18841400</v>
      </c>
      <c r="G143" s="2">
        <v>15010700</v>
      </c>
      <c r="H143" s="2">
        <v>236900</v>
      </c>
      <c r="I143" s="2"/>
      <c r="J143" s="2">
        <f>L143+O143</f>
        <v>0</v>
      </c>
      <c r="K143" s="2">
        <f>8000-8000</f>
        <v>0</v>
      </c>
      <c r="L143" s="2"/>
      <c r="M143" s="2"/>
      <c r="N143" s="2"/>
      <c r="O143" s="2">
        <f>8000-8000</f>
        <v>0</v>
      </c>
      <c r="P143" s="2">
        <f>E143+J143</f>
        <v>18841400</v>
      </c>
      <c r="Q143" s="141"/>
    </row>
    <row r="144" spans="1:17" s="47" customFormat="1" ht="31.5" customHeight="1" x14ac:dyDescent="0.25">
      <c r="A144" s="1" t="s">
        <v>361</v>
      </c>
      <c r="B144" s="3" t="str">
        <f>'дод 9'!A99</f>
        <v>7610</v>
      </c>
      <c r="C144" s="3" t="str">
        <f>'дод 9'!B99</f>
        <v>0411</v>
      </c>
      <c r="D144" s="33" t="str">
        <f>'дод 9'!C99</f>
        <v>Сприяння розвитку малого та середнього підприємництва</v>
      </c>
      <c r="E144" s="2">
        <f>F144+I144</f>
        <v>660000</v>
      </c>
      <c r="F144" s="2">
        <v>60000</v>
      </c>
      <c r="G144" s="2"/>
      <c r="H144" s="2"/>
      <c r="I144" s="2">
        <v>600000</v>
      </c>
      <c r="J144" s="2">
        <f>L144+O144</f>
        <v>0</v>
      </c>
      <c r="K144" s="2">
        <f>8000-8000</f>
        <v>0</v>
      </c>
      <c r="L144" s="2"/>
      <c r="M144" s="2"/>
      <c r="N144" s="2"/>
      <c r="O144" s="2">
        <f>8000-8000</f>
        <v>0</v>
      </c>
      <c r="P144" s="2">
        <f>E144+J144</f>
        <v>660000</v>
      </c>
      <c r="Q144" s="141"/>
    </row>
    <row r="145" spans="1:17" s="46" customFormat="1" ht="33" customHeight="1" x14ac:dyDescent="0.25">
      <c r="A145" s="36" t="s">
        <v>175</v>
      </c>
      <c r="B145" s="26"/>
      <c r="C145" s="26"/>
      <c r="D145" s="34" t="s">
        <v>349</v>
      </c>
      <c r="E145" s="13">
        <f>E146</f>
        <v>16177100</v>
      </c>
      <c r="F145" s="13">
        <f t="shared" ref="F145:O145" si="104">F146</f>
        <v>16177100</v>
      </c>
      <c r="G145" s="13">
        <f t="shared" si="104"/>
        <v>12289400</v>
      </c>
      <c r="H145" s="13">
        <f t="shared" si="104"/>
        <v>226900</v>
      </c>
      <c r="I145" s="13">
        <f t="shared" si="104"/>
        <v>0</v>
      </c>
      <c r="J145" s="13">
        <f t="shared" si="104"/>
        <v>0</v>
      </c>
      <c r="K145" s="13">
        <f t="shared" si="104"/>
        <v>0</v>
      </c>
      <c r="L145" s="13">
        <f t="shared" si="104"/>
        <v>0</v>
      </c>
      <c r="M145" s="13">
        <f t="shared" si="104"/>
        <v>0</v>
      </c>
      <c r="N145" s="13">
        <f t="shared" si="104"/>
        <v>0</v>
      </c>
      <c r="O145" s="13">
        <f t="shared" si="104"/>
        <v>0</v>
      </c>
      <c r="P145" s="13">
        <f>P146</f>
        <v>16177100</v>
      </c>
      <c r="Q145" s="141"/>
    </row>
    <row r="146" spans="1:17" s="10" customFormat="1" ht="32.25" customHeight="1" x14ac:dyDescent="0.25">
      <c r="A146" s="6" t="s">
        <v>176</v>
      </c>
      <c r="B146" s="7"/>
      <c r="C146" s="7"/>
      <c r="D146" s="8" t="s">
        <v>349</v>
      </c>
      <c r="E146" s="9">
        <f>E147+E148</f>
        <v>16177100</v>
      </c>
      <c r="F146" s="9">
        <f t="shared" ref="F146:P146" si="105">F147+F148</f>
        <v>16177100</v>
      </c>
      <c r="G146" s="9">
        <f t="shared" si="105"/>
        <v>12289400</v>
      </c>
      <c r="H146" s="9">
        <f t="shared" si="105"/>
        <v>226900</v>
      </c>
      <c r="I146" s="9">
        <f t="shared" si="105"/>
        <v>0</v>
      </c>
      <c r="J146" s="9">
        <f t="shared" si="105"/>
        <v>0</v>
      </c>
      <c r="K146" s="9">
        <f t="shared" si="105"/>
        <v>0</v>
      </c>
      <c r="L146" s="9">
        <f t="shared" si="105"/>
        <v>0</v>
      </c>
      <c r="M146" s="9">
        <f t="shared" si="105"/>
        <v>0</v>
      </c>
      <c r="N146" s="9">
        <f t="shared" si="105"/>
        <v>0</v>
      </c>
      <c r="O146" s="9">
        <f t="shared" si="105"/>
        <v>0</v>
      </c>
      <c r="P146" s="9">
        <f t="shared" si="105"/>
        <v>16177100</v>
      </c>
      <c r="Q146" s="141"/>
    </row>
    <row r="147" spans="1:17" s="47" customFormat="1" ht="50.25" customHeight="1" x14ac:dyDescent="0.25">
      <c r="A147" s="1" t="s">
        <v>177</v>
      </c>
      <c r="B147" s="3" t="str">
        <f>'дод 9'!A18</f>
        <v>0160</v>
      </c>
      <c r="C147" s="3" t="str">
        <f>'дод 9'!B18</f>
        <v>0111</v>
      </c>
      <c r="D147" s="28" t="str">
        <f>'дод 9'!C18</f>
        <v>Керівництво і управління у відповідній сфері у містах (місті Києві), селищах, селах, територіальних громадах</v>
      </c>
      <c r="E147" s="2">
        <f t="shared" ref="E147:E148" si="106">F147+I147</f>
        <v>15692100</v>
      </c>
      <c r="F147" s="2">
        <v>15692100</v>
      </c>
      <c r="G147" s="2">
        <v>12289400</v>
      </c>
      <c r="H147" s="2">
        <v>226900</v>
      </c>
      <c r="I147" s="2"/>
      <c r="J147" s="2">
        <f>L147+O147</f>
        <v>0</v>
      </c>
      <c r="K147" s="2"/>
      <c r="L147" s="2"/>
      <c r="M147" s="2"/>
      <c r="N147" s="2"/>
      <c r="O147" s="2"/>
      <c r="P147" s="2">
        <f t="shared" ref="P147:P148" si="107">E147+J147</f>
        <v>15692100</v>
      </c>
      <c r="Q147" s="141"/>
    </row>
    <row r="148" spans="1:17" s="47" customFormat="1" ht="22.5" customHeight="1" x14ac:dyDescent="0.25">
      <c r="A148" s="1" t="s">
        <v>216</v>
      </c>
      <c r="B148" s="3" t="str">
        <f>'дод 9'!A107</f>
        <v>7693</v>
      </c>
      <c r="C148" s="3" t="str">
        <f>'дод 9'!B107</f>
        <v>0490</v>
      </c>
      <c r="D148" s="28" t="str">
        <f>'дод 9'!C107</f>
        <v>Інші заходи, пов'язані з економічною діяльністю</v>
      </c>
      <c r="E148" s="2">
        <f t="shared" si="106"/>
        <v>485000</v>
      </c>
      <c r="F148" s="2">
        <v>485000</v>
      </c>
      <c r="G148" s="2"/>
      <c r="H148" s="2"/>
      <c r="I148" s="2"/>
      <c r="J148" s="2">
        <f t="shared" ref="J148" si="108">L148+O148</f>
        <v>0</v>
      </c>
      <c r="K148" s="2"/>
      <c r="L148" s="2"/>
      <c r="M148" s="2"/>
      <c r="N148" s="2"/>
      <c r="O148" s="2"/>
      <c r="P148" s="2">
        <f t="shared" si="107"/>
        <v>485000</v>
      </c>
      <c r="Q148" s="141"/>
    </row>
    <row r="149" spans="1:17" s="46" customFormat="1" ht="33.75" customHeight="1" x14ac:dyDescent="0.25">
      <c r="A149" s="36" t="s">
        <v>346</v>
      </c>
      <c r="B149" s="26"/>
      <c r="C149" s="26"/>
      <c r="D149" s="34" t="s">
        <v>33</v>
      </c>
      <c r="E149" s="13">
        <f>E150</f>
        <v>31919500</v>
      </c>
      <c r="F149" s="13">
        <f t="shared" ref="F149:P149" si="109">F150</f>
        <v>31919500</v>
      </c>
      <c r="G149" s="13">
        <f t="shared" si="109"/>
        <v>23000100</v>
      </c>
      <c r="H149" s="13">
        <f t="shared" si="109"/>
        <v>839200</v>
      </c>
      <c r="I149" s="13">
        <f t="shared" si="109"/>
        <v>0</v>
      </c>
      <c r="J149" s="13">
        <f t="shared" si="109"/>
        <v>1280000</v>
      </c>
      <c r="K149" s="13">
        <f t="shared" si="109"/>
        <v>180000</v>
      </c>
      <c r="L149" s="13">
        <f t="shared" si="109"/>
        <v>971000</v>
      </c>
      <c r="M149" s="13">
        <f t="shared" si="109"/>
        <v>0</v>
      </c>
      <c r="N149" s="13">
        <f t="shared" si="109"/>
        <v>0</v>
      </c>
      <c r="O149" s="13">
        <f t="shared" si="109"/>
        <v>309000</v>
      </c>
      <c r="P149" s="13">
        <f t="shared" si="109"/>
        <v>33199500</v>
      </c>
      <c r="Q149" s="141"/>
    </row>
    <row r="150" spans="1:17" s="10" customFormat="1" ht="36.75" customHeight="1" x14ac:dyDescent="0.25">
      <c r="A150" s="6" t="s">
        <v>347</v>
      </c>
      <c r="B150" s="7"/>
      <c r="C150" s="7"/>
      <c r="D150" s="8" t="s">
        <v>33</v>
      </c>
      <c r="E150" s="9">
        <f>E151+E152+E153+E154+E155+E157+E156</f>
        <v>31919500</v>
      </c>
      <c r="F150" s="9">
        <f t="shared" ref="F150:P150" si="110">F151+F152+F153+F154+F155+F157+F156</f>
        <v>31919500</v>
      </c>
      <c r="G150" s="9">
        <f t="shared" si="110"/>
        <v>23000100</v>
      </c>
      <c r="H150" s="9">
        <f t="shared" si="110"/>
        <v>839200</v>
      </c>
      <c r="I150" s="9">
        <f t="shared" si="110"/>
        <v>0</v>
      </c>
      <c r="J150" s="9">
        <f t="shared" si="110"/>
        <v>1280000</v>
      </c>
      <c r="K150" s="9">
        <f t="shared" si="110"/>
        <v>180000</v>
      </c>
      <c r="L150" s="9">
        <f t="shared" si="110"/>
        <v>971000</v>
      </c>
      <c r="M150" s="9">
        <f t="shared" si="110"/>
        <v>0</v>
      </c>
      <c r="N150" s="9">
        <f t="shared" si="110"/>
        <v>0</v>
      </c>
      <c r="O150" s="9">
        <f t="shared" si="110"/>
        <v>309000</v>
      </c>
      <c r="P150" s="9">
        <f t="shared" si="110"/>
        <v>33199500</v>
      </c>
      <c r="Q150" s="141"/>
    </row>
    <row r="151" spans="1:17" s="47" customFormat="1" ht="51.75" customHeight="1" x14ac:dyDescent="0.25">
      <c r="A151" s="1" t="s">
        <v>348</v>
      </c>
      <c r="B151" s="3" t="str">
        <f>'дод 9'!A18</f>
        <v>0160</v>
      </c>
      <c r="C151" s="3" t="str">
        <f>'дод 9'!B18</f>
        <v>0111</v>
      </c>
      <c r="D151" s="28" t="str">
        <f>'дод 9'!C18</f>
        <v>Керівництво і управління у відповідній сфері у містах (місті Києві), селищах, селах, територіальних громадах</v>
      </c>
      <c r="E151" s="2">
        <f>F151+I151</f>
        <v>29873500</v>
      </c>
      <c r="F151" s="2">
        <v>29873500</v>
      </c>
      <c r="G151" s="2">
        <v>23000100</v>
      </c>
      <c r="H151" s="2">
        <v>839200</v>
      </c>
      <c r="I151" s="2"/>
      <c r="J151" s="2">
        <f>L151+O151</f>
        <v>0</v>
      </c>
      <c r="K151" s="2"/>
      <c r="L151" s="2"/>
      <c r="M151" s="2"/>
      <c r="N151" s="2"/>
      <c r="O151" s="2"/>
      <c r="P151" s="2">
        <f>E151+J151</f>
        <v>29873500</v>
      </c>
      <c r="Q151" s="141"/>
    </row>
    <row r="152" spans="1:17" s="47" customFormat="1" ht="27.75" customHeight="1" x14ac:dyDescent="0.25">
      <c r="A152" s="1" t="s">
        <v>351</v>
      </c>
      <c r="B152" s="3" t="str">
        <f>'дод 9'!A87</f>
        <v>7130</v>
      </c>
      <c r="C152" s="3" t="str">
        <f>'дод 9'!B87</f>
        <v>0421</v>
      </c>
      <c r="D152" s="33" t="str">
        <f>'дод 9'!C87</f>
        <v>Здійснення заходів із землеустрою</v>
      </c>
      <c r="E152" s="2">
        <f t="shared" ref="E152:E157" si="111">F152+I152</f>
        <v>1400000</v>
      </c>
      <c r="F152" s="2">
        <v>1400000</v>
      </c>
      <c r="G152" s="2"/>
      <c r="H152" s="2"/>
      <c r="I152" s="2"/>
      <c r="J152" s="2">
        <f t="shared" ref="J152:J157" si="112">L152+O152</f>
        <v>0</v>
      </c>
      <c r="K152" s="2"/>
      <c r="L152" s="2"/>
      <c r="M152" s="2"/>
      <c r="N152" s="2"/>
      <c r="O152" s="2"/>
      <c r="P152" s="2">
        <f t="shared" ref="P152:P157" si="113">E152+J152</f>
        <v>1400000</v>
      </c>
      <c r="Q152" s="141"/>
    </row>
    <row r="153" spans="1:17" s="47" customFormat="1" ht="30" customHeight="1" x14ac:dyDescent="0.25">
      <c r="A153" s="1" t="s">
        <v>350</v>
      </c>
      <c r="B153" s="3">
        <f>'дод 9'!A90</f>
        <v>7370</v>
      </c>
      <c r="C153" s="3" t="str">
        <f>'дод 9'!B90</f>
        <v>0490</v>
      </c>
      <c r="D153" s="33" t="str">
        <f>'дод 9'!C90</f>
        <v>Реалізація інших заходів щодо соціально-економічного розвитку територій</v>
      </c>
      <c r="E153" s="2">
        <f t="shared" si="111"/>
        <v>46000</v>
      </c>
      <c r="F153" s="2">
        <v>46000</v>
      </c>
      <c r="G153" s="2"/>
      <c r="H153" s="2"/>
      <c r="I153" s="2"/>
      <c r="J153" s="2">
        <f t="shared" si="112"/>
        <v>100000</v>
      </c>
      <c r="K153" s="2">
        <v>100000</v>
      </c>
      <c r="L153" s="2"/>
      <c r="M153" s="2"/>
      <c r="N153" s="2"/>
      <c r="O153" s="2">
        <v>100000</v>
      </c>
      <c r="P153" s="2">
        <f t="shared" si="113"/>
        <v>146000</v>
      </c>
      <c r="Q153" s="141"/>
    </row>
    <row r="154" spans="1:17" s="47" customFormat="1" ht="37.5" customHeight="1" x14ac:dyDescent="0.25">
      <c r="A154" s="1" t="s">
        <v>352</v>
      </c>
      <c r="B154" s="3" t="str">
        <f>'дод 9'!A102</f>
        <v>7650</v>
      </c>
      <c r="C154" s="3" t="str">
        <f>'дод 9'!B102</f>
        <v>0490</v>
      </c>
      <c r="D154" s="33" t="str">
        <f>'дод 9'!C102</f>
        <v>Проведення експертної грошової оцінки земельної ділянки чи права на неї</v>
      </c>
      <c r="E154" s="2">
        <f t="shared" si="111"/>
        <v>0</v>
      </c>
      <c r="F154" s="2"/>
      <c r="G154" s="2"/>
      <c r="H154" s="2"/>
      <c r="I154" s="2"/>
      <c r="J154" s="2">
        <f t="shared" si="112"/>
        <v>30000</v>
      </c>
      <c r="K154" s="2">
        <v>30000</v>
      </c>
      <c r="L154" s="2"/>
      <c r="M154" s="2"/>
      <c r="N154" s="2"/>
      <c r="O154" s="2">
        <v>30000</v>
      </c>
      <c r="P154" s="2">
        <f t="shared" si="113"/>
        <v>30000</v>
      </c>
      <c r="Q154" s="141"/>
    </row>
    <row r="155" spans="1:17" s="47" customFormat="1" ht="63" x14ac:dyDescent="0.25">
      <c r="A155" s="1" t="s">
        <v>353</v>
      </c>
      <c r="B155" s="3" t="str">
        <f>'дод 9'!A103</f>
        <v>7660</v>
      </c>
      <c r="C155" s="3" t="str">
        <f>'дод 9'!B103</f>
        <v>0490</v>
      </c>
      <c r="D155" s="33" t="str">
        <f>'дод 9'!C103</f>
        <v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v>
      </c>
      <c r="E155" s="2">
        <f t="shared" si="111"/>
        <v>0</v>
      </c>
      <c r="F155" s="2"/>
      <c r="G155" s="2"/>
      <c r="H155" s="2"/>
      <c r="I155" s="2"/>
      <c r="J155" s="2">
        <f t="shared" si="112"/>
        <v>50000</v>
      </c>
      <c r="K155" s="2">
        <v>50000</v>
      </c>
      <c r="L155" s="2"/>
      <c r="M155" s="2"/>
      <c r="N155" s="2"/>
      <c r="O155" s="2">
        <v>50000</v>
      </c>
      <c r="P155" s="2">
        <f t="shared" si="113"/>
        <v>50000</v>
      </c>
      <c r="Q155" s="141"/>
    </row>
    <row r="156" spans="1:17" s="94" customFormat="1" ht="126" x14ac:dyDescent="0.25">
      <c r="A156" s="1" t="s">
        <v>417</v>
      </c>
      <c r="B156" s="3" t="str">
        <f>'дод 9'!A106</f>
        <v>7691</v>
      </c>
      <c r="C156" s="3" t="str">
        <f>'дод 9'!B106</f>
        <v>0490</v>
      </c>
      <c r="D156" s="33" t="str">
        <f>'дод 9'!C106</f>
        <v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v>
      </c>
      <c r="E156" s="2">
        <f t="shared" ref="E156" si="114">F156+I156</f>
        <v>0</v>
      </c>
      <c r="F156" s="2"/>
      <c r="G156" s="2"/>
      <c r="H156" s="2"/>
      <c r="I156" s="2"/>
      <c r="J156" s="2">
        <f t="shared" ref="J156" si="115">L156+O156</f>
        <v>1100000</v>
      </c>
      <c r="K156" s="2"/>
      <c r="L156" s="2">
        <v>971000</v>
      </c>
      <c r="M156" s="2"/>
      <c r="N156" s="2"/>
      <c r="O156" s="2">
        <v>129000</v>
      </c>
      <c r="P156" s="2">
        <f t="shared" ref="P156" si="116">E156+J156</f>
        <v>1100000</v>
      </c>
      <c r="Q156" s="142">
        <v>7</v>
      </c>
    </row>
    <row r="157" spans="1:17" s="47" customFormat="1" ht="27.75" customHeight="1" x14ac:dyDescent="0.25">
      <c r="A157" s="1" t="s">
        <v>354</v>
      </c>
      <c r="B157" s="3" t="str">
        <f>'дод 9'!A107</f>
        <v>7693</v>
      </c>
      <c r="C157" s="3" t="str">
        <f>'дод 9'!B107</f>
        <v>0490</v>
      </c>
      <c r="D157" s="33" t="str">
        <f>'дод 9'!C107</f>
        <v>Інші заходи, пов'язані з економічною діяльністю</v>
      </c>
      <c r="E157" s="2">
        <f t="shared" si="111"/>
        <v>600000</v>
      </c>
      <c r="F157" s="2">
        <v>600000</v>
      </c>
      <c r="G157" s="2"/>
      <c r="H157" s="2"/>
      <c r="I157" s="2"/>
      <c r="J157" s="2">
        <f t="shared" si="112"/>
        <v>0</v>
      </c>
      <c r="K157" s="2"/>
      <c r="L157" s="2"/>
      <c r="M157" s="2"/>
      <c r="N157" s="2"/>
      <c r="O157" s="2"/>
      <c r="P157" s="2">
        <f t="shared" si="113"/>
        <v>600000</v>
      </c>
      <c r="Q157" s="142"/>
    </row>
    <row r="158" spans="1:17" s="46" customFormat="1" ht="38.25" customHeight="1" x14ac:dyDescent="0.25">
      <c r="A158" s="36" t="s">
        <v>178</v>
      </c>
      <c r="B158" s="26"/>
      <c r="C158" s="26"/>
      <c r="D158" s="34" t="s">
        <v>34</v>
      </c>
      <c r="E158" s="13">
        <f>E159</f>
        <v>506496974</v>
      </c>
      <c r="F158" s="13">
        <f t="shared" ref="F158:J158" si="117">F159</f>
        <v>37973159</v>
      </c>
      <c r="G158" s="13">
        <f t="shared" si="117"/>
        <v>23445000</v>
      </c>
      <c r="H158" s="13">
        <f t="shared" si="117"/>
        <v>593000</v>
      </c>
      <c r="I158" s="13">
        <f t="shared" si="117"/>
        <v>0</v>
      </c>
      <c r="J158" s="13">
        <f t="shared" si="117"/>
        <v>190000</v>
      </c>
      <c r="K158" s="13">
        <f t="shared" ref="K158" si="118">K159</f>
        <v>0</v>
      </c>
      <c r="L158" s="13">
        <f t="shared" ref="L158" si="119">L159</f>
        <v>190000</v>
      </c>
      <c r="M158" s="13">
        <f t="shared" ref="M158" si="120">M159</f>
        <v>0</v>
      </c>
      <c r="N158" s="13">
        <f t="shared" ref="N158" si="121">N159</f>
        <v>0</v>
      </c>
      <c r="O158" s="13">
        <f t="shared" ref="O158:P158" si="122">O159</f>
        <v>0</v>
      </c>
      <c r="P158" s="13">
        <f t="shared" si="122"/>
        <v>506686974</v>
      </c>
      <c r="Q158" s="142"/>
    </row>
    <row r="159" spans="1:17" s="10" customFormat="1" ht="34.5" customHeight="1" x14ac:dyDescent="0.25">
      <c r="A159" s="6" t="s">
        <v>179</v>
      </c>
      <c r="B159" s="7"/>
      <c r="C159" s="7"/>
      <c r="D159" s="8" t="s">
        <v>34</v>
      </c>
      <c r="E159" s="9">
        <f>E160+E161+E162+E163+E164+E165+E166</f>
        <v>506496974</v>
      </c>
      <c r="F159" s="9">
        <f t="shared" ref="F159:P159" si="123">F160+F161+F162+F163+F164+F165+F166</f>
        <v>37973159</v>
      </c>
      <c r="G159" s="9">
        <f t="shared" si="123"/>
        <v>23445000</v>
      </c>
      <c r="H159" s="9">
        <f t="shared" si="123"/>
        <v>593000</v>
      </c>
      <c r="I159" s="9">
        <f t="shared" si="123"/>
        <v>0</v>
      </c>
      <c r="J159" s="9">
        <f t="shared" si="123"/>
        <v>190000</v>
      </c>
      <c r="K159" s="9">
        <f t="shared" si="123"/>
        <v>0</v>
      </c>
      <c r="L159" s="9">
        <f t="shared" si="123"/>
        <v>190000</v>
      </c>
      <c r="M159" s="9">
        <f t="shared" si="123"/>
        <v>0</v>
      </c>
      <c r="N159" s="9">
        <f t="shared" si="123"/>
        <v>0</v>
      </c>
      <c r="O159" s="9">
        <f t="shared" si="123"/>
        <v>0</v>
      </c>
      <c r="P159" s="9">
        <f t="shared" si="123"/>
        <v>506686974</v>
      </c>
      <c r="Q159" s="142"/>
    </row>
    <row r="160" spans="1:17" s="47" customFormat="1" ht="53.25" customHeight="1" x14ac:dyDescent="0.25">
      <c r="A160" s="1" t="s">
        <v>180</v>
      </c>
      <c r="B160" s="3" t="str">
        <f>'дод 9'!A18</f>
        <v>0160</v>
      </c>
      <c r="C160" s="3" t="str">
        <f>'дод 9'!B18</f>
        <v>0111</v>
      </c>
      <c r="D160" s="28" t="str">
        <f>'дод 9'!C18</f>
        <v>Керівництво і управління у відповідній сфері у містах (місті Києві), селищах, селах, територіальних громадах</v>
      </c>
      <c r="E160" s="2">
        <f t="shared" ref="E160:E165" si="124">F160+I160</f>
        <v>30195900</v>
      </c>
      <c r="F160" s="2">
        <f>30552200-439900+83600</f>
        <v>30195900</v>
      </c>
      <c r="G160" s="2">
        <f>23737000-360500+68500</f>
        <v>23445000</v>
      </c>
      <c r="H160" s="2">
        <v>593000</v>
      </c>
      <c r="I160" s="2"/>
      <c r="J160" s="2">
        <f>L160+O160</f>
        <v>0</v>
      </c>
      <c r="K160" s="2"/>
      <c r="L160" s="2"/>
      <c r="M160" s="2"/>
      <c r="N160" s="2"/>
      <c r="O160" s="2"/>
      <c r="P160" s="2">
        <f t="shared" ref="P160:P166" si="125">E160+J160</f>
        <v>30195900</v>
      </c>
      <c r="Q160" s="142"/>
    </row>
    <row r="161" spans="1:17" s="47" customFormat="1" ht="30.75" customHeight="1" x14ac:dyDescent="0.25">
      <c r="A161" s="1" t="s">
        <v>213</v>
      </c>
      <c r="B161" s="3" t="str">
        <f>'дод 9'!A100</f>
        <v>7640</v>
      </c>
      <c r="C161" s="3" t="str">
        <f>'дод 9'!B100</f>
        <v>0470</v>
      </c>
      <c r="D161" s="28" t="s">
        <v>295</v>
      </c>
      <c r="E161" s="2">
        <f t="shared" si="124"/>
        <v>755000</v>
      </c>
      <c r="F161" s="2">
        <v>755000</v>
      </c>
      <c r="G161" s="2"/>
      <c r="H161" s="2"/>
      <c r="I161" s="2"/>
      <c r="J161" s="2">
        <f t="shared" ref="J161:J166" si="126">L161+O161</f>
        <v>0</v>
      </c>
      <c r="K161" s="2"/>
      <c r="L161" s="2"/>
      <c r="M161" s="2"/>
      <c r="N161" s="2"/>
      <c r="O161" s="2"/>
      <c r="P161" s="2">
        <f t="shared" si="125"/>
        <v>755000</v>
      </c>
      <c r="Q161" s="142"/>
    </row>
    <row r="162" spans="1:17" s="47" customFormat="1" ht="42.75" customHeight="1" x14ac:dyDescent="0.25">
      <c r="A162" s="1" t="s">
        <v>258</v>
      </c>
      <c r="B162" s="3" t="str">
        <f>'дод 9'!A107</f>
        <v>7693</v>
      </c>
      <c r="C162" s="3" t="str">
        <f>'дод 9'!B107</f>
        <v>0490</v>
      </c>
      <c r="D162" s="28" t="str">
        <f>'дод 9'!C107</f>
        <v>Інші заходи, пов'язані з економічною діяльністю</v>
      </c>
      <c r="E162" s="2">
        <f>F162+I162</f>
        <v>154630</v>
      </c>
      <c r="F162" s="2">
        <v>154630</v>
      </c>
      <c r="G162" s="2"/>
      <c r="H162" s="2"/>
      <c r="I162" s="2"/>
      <c r="J162" s="2">
        <f t="shared" si="126"/>
        <v>0</v>
      </c>
      <c r="K162" s="2"/>
      <c r="L162" s="2"/>
      <c r="M162" s="2"/>
      <c r="N162" s="2"/>
      <c r="O162" s="2"/>
      <c r="P162" s="2">
        <f t="shared" si="125"/>
        <v>154630</v>
      </c>
      <c r="Q162" s="142"/>
    </row>
    <row r="163" spans="1:17" s="47" customFormat="1" ht="31.5" customHeight="1" x14ac:dyDescent="0.25">
      <c r="A163" s="1">
        <v>3718330</v>
      </c>
      <c r="B163" s="3">
        <f>'дод 9'!A116</f>
        <v>8330</v>
      </c>
      <c r="C163" s="3" t="str">
        <f>'дод 9'!B116</f>
        <v>0540</v>
      </c>
      <c r="D163" s="28" t="str">
        <f>'дод 9'!C116</f>
        <v xml:space="preserve">Інша діяльність у сфері екології та охорони природних ресурсів </v>
      </c>
      <c r="E163" s="2">
        <f t="shared" si="124"/>
        <v>75000</v>
      </c>
      <c r="F163" s="2">
        <v>75000</v>
      </c>
      <c r="G163" s="2"/>
      <c r="H163" s="2"/>
      <c r="I163" s="2"/>
      <c r="J163" s="2">
        <f t="shared" si="126"/>
        <v>0</v>
      </c>
      <c r="K163" s="2"/>
      <c r="L163" s="2"/>
      <c r="M163" s="2"/>
      <c r="N163" s="2"/>
      <c r="O163" s="2"/>
      <c r="P163" s="2">
        <f t="shared" si="125"/>
        <v>75000</v>
      </c>
      <c r="Q163" s="142"/>
    </row>
    <row r="164" spans="1:17" s="47" customFormat="1" ht="30" customHeight="1" x14ac:dyDescent="0.25">
      <c r="A164" s="1" t="s">
        <v>181</v>
      </c>
      <c r="B164" s="3" t="str">
        <f>'дод 9'!A117</f>
        <v>8340</v>
      </c>
      <c r="C164" s="1" t="str">
        <f>'дод 9'!B117</f>
        <v>0540</v>
      </c>
      <c r="D164" s="28" t="str">
        <f>'дод 9'!C117</f>
        <v>Природоохоронні заходи за рахунок цільових фондів</v>
      </c>
      <c r="E164" s="2">
        <f t="shared" si="124"/>
        <v>0</v>
      </c>
      <c r="F164" s="2"/>
      <c r="G164" s="2"/>
      <c r="H164" s="2"/>
      <c r="I164" s="2"/>
      <c r="J164" s="2">
        <f t="shared" si="126"/>
        <v>190000</v>
      </c>
      <c r="K164" s="2"/>
      <c r="L164" s="2">
        <v>190000</v>
      </c>
      <c r="M164" s="2"/>
      <c r="N164" s="2"/>
      <c r="O164" s="2"/>
      <c r="P164" s="2">
        <f t="shared" si="125"/>
        <v>190000</v>
      </c>
      <c r="Q164" s="142"/>
    </row>
    <row r="165" spans="1:17" s="47" customFormat="1" ht="21.75" customHeight="1" x14ac:dyDescent="0.25">
      <c r="A165" s="1" t="s">
        <v>182</v>
      </c>
      <c r="B165" s="3" t="str">
        <f>'дод 9'!A118</f>
        <v>8600</v>
      </c>
      <c r="C165" s="3" t="str">
        <f>'дод 9'!B118</f>
        <v>0170</v>
      </c>
      <c r="D165" s="28" t="str">
        <f>'дод 9'!C118</f>
        <v>Обслуговування місцевого боргу</v>
      </c>
      <c r="E165" s="2">
        <f t="shared" si="124"/>
        <v>6792629</v>
      </c>
      <c r="F165" s="2">
        <v>6792629</v>
      </c>
      <c r="G165" s="2"/>
      <c r="H165" s="2"/>
      <c r="I165" s="2"/>
      <c r="J165" s="2">
        <f t="shared" si="126"/>
        <v>0</v>
      </c>
      <c r="K165" s="2"/>
      <c r="L165" s="2"/>
      <c r="M165" s="2"/>
      <c r="N165" s="2"/>
      <c r="O165" s="2"/>
      <c r="P165" s="2">
        <f t="shared" si="125"/>
        <v>6792629</v>
      </c>
      <c r="Q165" s="142"/>
    </row>
    <row r="166" spans="1:17" s="47" customFormat="1" ht="24.75" customHeight="1" x14ac:dyDescent="0.25">
      <c r="A166" s="1" t="s">
        <v>322</v>
      </c>
      <c r="B166" s="3">
        <f>'дод 9'!A120</f>
        <v>8710</v>
      </c>
      <c r="C166" s="3" t="str">
        <f>'дод 9'!B120</f>
        <v>0133</v>
      </c>
      <c r="D166" s="33" t="str">
        <f>'дод 9'!C120</f>
        <v>Резервний фонд місцевого бюджету</v>
      </c>
      <c r="E166" s="2">
        <f>456176551+2000000+11496964-149700-1000000</f>
        <v>468523815</v>
      </c>
      <c r="F166" s="2"/>
      <c r="G166" s="2"/>
      <c r="H166" s="2"/>
      <c r="I166" s="2"/>
      <c r="J166" s="2">
        <f t="shared" si="126"/>
        <v>0</v>
      </c>
      <c r="K166" s="2"/>
      <c r="L166" s="2"/>
      <c r="M166" s="2"/>
      <c r="N166" s="2"/>
      <c r="O166" s="2"/>
      <c r="P166" s="2">
        <f t="shared" si="125"/>
        <v>468523815</v>
      </c>
      <c r="Q166" s="142"/>
    </row>
    <row r="167" spans="1:17" s="47" customFormat="1" ht="36.75" customHeight="1" x14ac:dyDescent="0.25">
      <c r="A167" s="36" t="s">
        <v>365</v>
      </c>
      <c r="B167" s="3"/>
      <c r="C167" s="3"/>
      <c r="D167" s="34" t="s">
        <v>371</v>
      </c>
      <c r="E167" s="13">
        <f>E168</f>
        <v>21483700</v>
      </c>
      <c r="F167" s="13">
        <f t="shared" ref="F167:O167" si="127">F168</f>
        <v>21483700</v>
      </c>
      <c r="G167" s="13">
        <f t="shared" si="127"/>
        <v>16869800</v>
      </c>
      <c r="H167" s="13">
        <f t="shared" si="127"/>
        <v>167500</v>
      </c>
      <c r="I167" s="13">
        <f t="shared" si="127"/>
        <v>0</v>
      </c>
      <c r="J167" s="13">
        <f t="shared" si="127"/>
        <v>333000</v>
      </c>
      <c r="K167" s="13">
        <f t="shared" si="127"/>
        <v>333000</v>
      </c>
      <c r="L167" s="13">
        <f t="shared" si="127"/>
        <v>0</v>
      </c>
      <c r="M167" s="13">
        <f t="shared" si="127"/>
        <v>0</v>
      </c>
      <c r="N167" s="13">
        <f t="shared" si="127"/>
        <v>0</v>
      </c>
      <c r="O167" s="13">
        <f t="shared" si="127"/>
        <v>333000</v>
      </c>
      <c r="P167" s="13">
        <f t="shared" ref="P167:P169" si="128">E167+J167</f>
        <v>21816700</v>
      </c>
      <c r="Q167" s="142"/>
    </row>
    <row r="168" spans="1:17" s="47" customFormat="1" ht="38.25" customHeight="1" x14ac:dyDescent="0.25">
      <c r="A168" s="6" t="s">
        <v>365</v>
      </c>
      <c r="B168" s="3"/>
      <c r="C168" s="3"/>
      <c r="D168" s="8" t="s">
        <v>371</v>
      </c>
      <c r="E168" s="9">
        <f t="shared" ref="E168:O168" si="129">E169</f>
        <v>21483700</v>
      </c>
      <c r="F168" s="9">
        <f t="shared" si="129"/>
        <v>21483700</v>
      </c>
      <c r="G168" s="9">
        <f t="shared" si="129"/>
        <v>16869800</v>
      </c>
      <c r="H168" s="9">
        <f t="shared" si="129"/>
        <v>167500</v>
      </c>
      <c r="I168" s="9">
        <f t="shared" si="129"/>
        <v>0</v>
      </c>
      <c r="J168" s="9">
        <f t="shared" si="129"/>
        <v>333000</v>
      </c>
      <c r="K168" s="9">
        <f t="shared" si="129"/>
        <v>333000</v>
      </c>
      <c r="L168" s="9">
        <f t="shared" si="129"/>
        <v>0</v>
      </c>
      <c r="M168" s="9">
        <f t="shared" si="129"/>
        <v>0</v>
      </c>
      <c r="N168" s="9">
        <f t="shared" si="129"/>
        <v>0</v>
      </c>
      <c r="O168" s="9">
        <f t="shared" si="129"/>
        <v>333000</v>
      </c>
      <c r="P168" s="9">
        <f t="shared" si="128"/>
        <v>21816700</v>
      </c>
      <c r="Q168" s="142"/>
    </row>
    <row r="169" spans="1:17" s="47" customFormat="1" ht="47.25" customHeight="1" x14ac:dyDescent="0.25">
      <c r="A169" s="1" t="s">
        <v>366</v>
      </c>
      <c r="B169" s="3" t="str">
        <f>'дод 9'!A18</f>
        <v>0160</v>
      </c>
      <c r="C169" s="3" t="str">
        <f>'дод 9'!B18</f>
        <v>0111</v>
      </c>
      <c r="D169" s="33" t="str">
        <f>'дод 9'!C18</f>
        <v>Керівництво і управління у відповідній сфері у містах (місті Києві), селищах, селах, територіальних громадах</v>
      </c>
      <c r="E169" s="2">
        <f t="shared" ref="E169" si="130">F169+I169</f>
        <v>21483700</v>
      </c>
      <c r="F169" s="2">
        <v>21483700</v>
      </c>
      <c r="G169" s="2">
        <v>16869800</v>
      </c>
      <c r="H169" s="2">
        <v>167500</v>
      </c>
      <c r="I169" s="2"/>
      <c r="J169" s="2">
        <f t="shared" ref="J169" si="131">L169+O169</f>
        <v>333000</v>
      </c>
      <c r="K169" s="2">
        <v>333000</v>
      </c>
      <c r="L169" s="2"/>
      <c r="M169" s="2"/>
      <c r="N169" s="2"/>
      <c r="O169" s="2">
        <v>333000</v>
      </c>
      <c r="P169" s="2">
        <f t="shared" si="128"/>
        <v>21816700</v>
      </c>
      <c r="Q169" s="142"/>
    </row>
    <row r="170" spans="1:17" s="46" customFormat="1" ht="22.5" customHeight="1" x14ac:dyDescent="0.25">
      <c r="A170" s="36"/>
      <c r="B170" s="26"/>
      <c r="C170" s="120"/>
      <c r="D170" s="34" t="s">
        <v>288</v>
      </c>
      <c r="E170" s="13">
        <f t="shared" ref="E170:P170" si="132">E17+E43+E61+E71+E93+E98+E107+E131+E138+E158+E149+E145+E141+E167</f>
        <v>2896016404</v>
      </c>
      <c r="F170" s="13">
        <f t="shared" si="132"/>
        <v>2332390389</v>
      </c>
      <c r="G170" s="13">
        <f t="shared" si="132"/>
        <v>1010474900</v>
      </c>
      <c r="H170" s="13">
        <f t="shared" si="132"/>
        <v>230657400</v>
      </c>
      <c r="I170" s="13">
        <f t="shared" si="132"/>
        <v>95102200</v>
      </c>
      <c r="J170" s="13">
        <f t="shared" si="132"/>
        <v>362405900</v>
      </c>
      <c r="K170" s="13">
        <f t="shared" si="132"/>
        <v>294643500</v>
      </c>
      <c r="L170" s="13">
        <f t="shared" si="132"/>
        <v>66841800</v>
      </c>
      <c r="M170" s="13">
        <f t="shared" si="132"/>
        <v>13318380</v>
      </c>
      <c r="N170" s="13">
        <f t="shared" si="132"/>
        <v>7188778</v>
      </c>
      <c r="O170" s="13">
        <f t="shared" si="132"/>
        <v>295564100</v>
      </c>
      <c r="P170" s="13">
        <f t="shared" si="132"/>
        <v>3258422304</v>
      </c>
      <c r="Q170" s="142"/>
    </row>
    <row r="171" spans="1:17" s="10" customFormat="1" ht="26.45" customHeight="1" x14ac:dyDescent="0.25">
      <c r="A171" s="6"/>
      <c r="B171" s="7"/>
      <c r="C171" s="88"/>
      <c r="D171" s="8" t="s">
        <v>412</v>
      </c>
      <c r="E171" s="9">
        <f>E73</f>
        <v>71303000</v>
      </c>
      <c r="F171" s="9">
        <f t="shared" ref="F171:P171" si="133">F73</f>
        <v>71303000</v>
      </c>
      <c r="G171" s="9">
        <f t="shared" si="133"/>
        <v>0</v>
      </c>
      <c r="H171" s="9">
        <f t="shared" si="133"/>
        <v>0</v>
      </c>
      <c r="I171" s="9">
        <f t="shared" si="133"/>
        <v>0</v>
      </c>
      <c r="J171" s="9">
        <f t="shared" si="133"/>
        <v>0</v>
      </c>
      <c r="K171" s="9">
        <f t="shared" si="133"/>
        <v>0</v>
      </c>
      <c r="L171" s="9">
        <f t="shared" si="133"/>
        <v>0</v>
      </c>
      <c r="M171" s="9">
        <f t="shared" si="133"/>
        <v>0</v>
      </c>
      <c r="N171" s="9">
        <f t="shared" si="133"/>
        <v>0</v>
      </c>
      <c r="O171" s="9">
        <f t="shared" si="133"/>
        <v>0</v>
      </c>
      <c r="P171" s="9">
        <f t="shared" si="133"/>
        <v>71303000</v>
      </c>
      <c r="Q171" s="142"/>
    </row>
    <row r="172" spans="1:17" s="10" customFormat="1" ht="117.75" customHeight="1" x14ac:dyDescent="0.25">
      <c r="A172" s="6"/>
      <c r="B172" s="7"/>
      <c r="C172" s="88"/>
      <c r="D172" s="8" t="s">
        <v>418</v>
      </c>
      <c r="E172" s="9">
        <f t="shared" ref="E172:P172" si="134">E73</f>
        <v>71303000</v>
      </c>
      <c r="F172" s="9">
        <f t="shared" si="134"/>
        <v>71303000</v>
      </c>
      <c r="G172" s="9">
        <f t="shared" si="134"/>
        <v>0</v>
      </c>
      <c r="H172" s="9">
        <f t="shared" si="134"/>
        <v>0</v>
      </c>
      <c r="I172" s="9">
        <f t="shared" si="134"/>
        <v>0</v>
      </c>
      <c r="J172" s="9">
        <f t="shared" si="134"/>
        <v>0</v>
      </c>
      <c r="K172" s="9">
        <f t="shared" si="134"/>
        <v>0</v>
      </c>
      <c r="L172" s="9">
        <f t="shared" si="134"/>
        <v>0</v>
      </c>
      <c r="M172" s="9">
        <f t="shared" si="134"/>
        <v>0</v>
      </c>
      <c r="N172" s="9">
        <f t="shared" si="134"/>
        <v>0</v>
      </c>
      <c r="O172" s="9">
        <f t="shared" si="134"/>
        <v>0</v>
      </c>
      <c r="P172" s="9">
        <f t="shared" si="134"/>
        <v>71303000</v>
      </c>
      <c r="Q172" s="142"/>
    </row>
    <row r="173" spans="1:17" s="10" customFormat="1" ht="20.25" customHeight="1" x14ac:dyDescent="0.25">
      <c r="A173" s="6"/>
      <c r="B173" s="7"/>
      <c r="C173" s="7"/>
      <c r="D173" s="8" t="s">
        <v>292</v>
      </c>
      <c r="E173" s="9">
        <f>E133</f>
        <v>0</v>
      </c>
      <c r="F173" s="9">
        <f t="shared" ref="F173:P173" si="135">F133</f>
        <v>0</v>
      </c>
      <c r="G173" s="9">
        <f t="shared" si="135"/>
        <v>0</v>
      </c>
      <c r="H173" s="9">
        <f t="shared" si="135"/>
        <v>0</v>
      </c>
      <c r="I173" s="9">
        <f t="shared" si="135"/>
        <v>0</v>
      </c>
      <c r="J173" s="9">
        <f t="shared" si="135"/>
        <v>209249640</v>
      </c>
      <c r="K173" s="9">
        <f t="shared" si="135"/>
        <v>209249640</v>
      </c>
      <c r="L173" s="9">
        <f t="shared" si="135"/>
        <v>0</v>
      </c>
      <c r="M173" s="9">
        <f t="shared" si="135"/>
        <v>0</v>
      </c>
      <c r="N173" s="9">
        <f t="shared" si="135"/>
        <v>0</v>
      </c>
      <c r="O173" s="9">
        <f t="shared" si="135"/>
        <v>209249640</v>
      </c>
      <c r="P173" s="9">
        <f t="shared" si="135"/>
        <v>209249640</v>
      </c>
      <c r="Q173" s="142"/>
    </row>
    <row r="174" spans="1:17" s="10" customFormat="1" ht="20.25" customHeight="1" x14ac:dyDescent="0.25">
      <c r="A174" s="54"/>
      <c r="B174" s="55"/>
      <c r="C174" s="55"/>
      <c r="D174" s="56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142"/>
    </row>
    <row r="175" spans="1:17" s="10" customFormat="1" ht="36.4" customHeight="1" x14ac:dyDescent="0.25">
      <c r="A175" s="54"/>
      <c r="B175" s="55"/>
      <c r="C175" s="55"/>
      <c r="D175" s="56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142"/>
    </row>
    <row r="176" spans="1:17" s="124" customFormat="1" ht="49.5" customHeight="1" x14ac:dyDescent="0.45">
      <c r="A176" s="131" t="s">
        <v>413</v>
      </c>
      <c r="B176" s="131"/>
      <c r="C176" s="131"/>
      <c r="D176" s="131"/>
      <c r="E176" s="131"/>
      <c r="G176" s="122"/>
      <c r="H176" s="122"/>
      <c r="I176" s="122"/>
      <c r="J176" s="122"/>
      <c r="K176" s="122"/>
      <c r="L176" s="144"/>
      <c r="M176" s="144"/>
      <c r="N176" s="144"/>
      <c r="O176" s="143" t="s">
        <v>414</v>
      </c>
      <c r="P176" s="143"/>
      <c r="Q176" s="142"/>
    </row>
    <row r="177" spans="1:17" s="124" customFormat="1" ht="16.5" customHeight="1" x14ac:dyDescent="0.45">
      <c r="A177" s="131"/>
      <c r="B177" s="131"/>
      <c r="C177" s="131"/>
      <c r="D177" s="131"/>
      <c r="E177" s="131"/>
      <c r="F177" s="122"/>
      <c r="G177" s="122"/>
      <c r="H177" s="122"/>
      <c r="I177" s="122"/>
      <c r="J177" s="122"/>
      <c r="K177" s="122"/>
      <c r="L177" s="122"/>
      <c r="M177" s="122"/>
      <c r="N177" s="122"/>
      <c r="O177" s="122"/>
      <c r="P177" s="122"/>
      <c r="Q177" s="142"/>
    </row>
    <row r="178" spans="1:17" s="52" customFormat="1" ht="23.65" hidden="1" customHeight="1" x14ac:dyDescent="0.4">
      <c r="A178" s="49"/>
      <c r="B178" s="50"/>
      <c r="C178" s="50"/>
      <c r="D178" s="34" t="s">
        <v>288</v>
      </c>
      <c r="E178" s="87">
        <f>E170-'дод 9'!D125</f>
        <v>0</v>
      </c>
      <c r="F178" s="87">
        <f>F170-'дод 9'!E125</f>
        <v>0</v>
      </c>
      <c r="G178" s="87">
        <f>G170-'дод 9'!F125</f>
        <v>0</v>
      </c>
      <c r="H178" s="87">
        <f>H170-'дод 9'!G125</f>
        <v>0</v>
      </c>
      <c r="I178" s="87">
        <f>I170-'дод 9'!H125</f>
        <v>0</v>
      </c>
      <c r="J178" s="87">
        <f>J170-'дод 9'!I125</f>
        <v>0</v>
      </c>
      <c r="K178" s="87">
        <f>K170-'дод 9'!J125</f>
        <v>0</v>
      </c>
      <c r="L178" s="87">
        <f>L170-'дод 9'!K125</f>
        <v>0</v>
      </c>
      <c r="M178" s="87">
        <f>M170-'дод 9'!L125</f>
        <v>0</v>
      </c>
      <c r="N178" s="87">
        <f>N170-'дод 9'!M125</f>
        <v>0</v>
      </c>
      <c r="O178" s="87">
        <f>O170-'дод 9'!N125</f>
        <v>0</v>
      </c>
      <c r="P178" s="87">
        <f>P170-'дод 9'!O125</f>
        <v>0</v>
      </c>
      <c r="Q178" s="51"/>
    </row>
    <row r="179" spans="1:17" ht="15.75" hidden="1" x14ac:dyDescent="0.25">
      <c r="D179" s="8" t="s">
        <v>372</v>
      </c>
      <c r="E179" s="82">
        <f>E171-'дод 9'!D126</f>
        <v>0</v>
      </c>
      <c r="F179" s="82">
        <f>F171-'дод 9'!E126</f>
        <v>0</v>
      </c>
      <c r="G179" s="82">
        <f>G171-'дод 9'!F126</f>
        <v>0</v>
      </c>
      <c r="H179" s="82">
        <f>H171-'дод 9'!G126</f>
        <v>0</v>
      </c>
      <c r="I179" s="82">
        <f>I171-'дод 9'!H126</f>
        <v>0</v>
      </c>
      <c r="J179" s="82">
        <f>J171-'дод 9'!I126</f>
        <v>0</v>
      </c>
      <c r="K179" s="82">
        <f>K171-'дод 9'!J126</f>
        <v>0</v>
      </c>
      <c r="L179" s="82">
        <f>L171-'дод 9'!K126</f>
        <v>0</v>
      </c>
      <c r="M179" s="82">
        <f>M171-'дод 9'!L126</f>
        <v>0</v>
      </c>
      <c r="N179" s="82">
        <f>N171-'дод 9'!M126</f>
        <v>0</v>
      </c>
      <c r="O179" s="82">
        <f>O171-'дод 9'!N126</f>
        <v>0</v>
      </c>
      <c r="P179" s="82">
        <f>P171-'дод 9'!O126</f>
        <v>0</v>
      </c>
    </row>
    <row r="180" spans="1:17" ht="47.25" hidden="1" x14ac:dyDescent="0.25">
      <c r="D180" s="8" t="s">
        <v>373</v>
      </c>
      <c r="E180" s="82" t="e">
        <f>#REF!-'дод 9'!#REF!</f>
        <v>#REF!</v>
      </c>
      <c r="F180" s="82" t="e">
        <f>#REF!-'дод 9'!#REF!</f>
        <v>#REF!</v>
      </c>
      <c r="G180" s="82" t="e">
        <f>#REF!-'дод 9'!#REF!</f>
        <v>#REF!</v>
      </c>
      <c r="H180" s="82" t="e">
        <f>#REF!-'дод 9'!#REF!</f>
        <v>#REF!</v>
      </c>
      <c r="I180" s="82" t="e">
        <f>#REF!-'дод 9'!#REF!</f>
        <v>#REF!</v>
      </c>
      <c r="J180" s="82" t="e">
        <f>#REF!-'дод 9'!#REF!</f>
        <v>#REF!</v>
      </c>
      <c r="K180" s="82" t="e">
        <f>#REF!-'дод 9'!#REF!</f>
        <v>#REF!</v>
      </c>
      <c r="L180" s="82" t="e">
        <f>#REF!-'дод 9'!#REF!</f>
        <v>#REF!</v>
      </c>
      <c r="M180" s="82" t="e">
        <f>#REF!-'дод 9'!#REF!</f>
        <v>#REF!</v>
      </c>
      <c r="N180" s="82" t="e">
        <f>#REF!-'дод 9'!#REF!</f>
        <v>#REF!</v>
      </c>
      <c r="O180" s="82" t="e">
        <f>#REF!-'дод 9'!#REF!</f>
        <v>#REF!</v>
      </c>
      <c r="P180" s="82" t="e">
        <f>#REF!-'дод 9'!#REF!</f>
        <v>#REF!</v>
      </c>
    </row>
    <row r="181" spans="1:17" ht="15.75" hidden="1" x14ac:dyDescent="0.25">
      <c r="D181" s="8" t="s">
        <v>374</v>
      </c>
      <c r="E181" s="82" t="e">
        <f>#REF!-'дод 9'!#REF!</f>
        <v>#REF!</v>
      </c>
      <c r="F181" s="82" t="e">
        <f>#REF!-'дод 9'!#REF!</f>
        <v>#REF!</v>
      </c>
      <c r="G181" s="82" t="e">
        <f>#REF!-'дод 9'!#REF!</f>
        <v>#REF!</v>
      </c>
      <c r="H181" s="82" t="e">
        <f>#REF!-'дод 9'!#REF!</f>
        <v>#REF!</v>
      </c>
      <c r="I181" s="82" t="e">
        <f>#REF!-'дод 9'!#REF!</f>
        <v>#REF!</v>
      </c>
      <c r="J181" s="82" t="e">
        <f>#REF!-'дод 9'!#REF!</f>
        <v>#REF!</v>
      </c>
      <c r="K181" s="82" t="e">
        <f>#REF!-'дод 9'!#REF!</f>
        <v>#REF!</v>
      </c>
      <c r="L181" s="82" t="e">
        <f>#REF!-'дод 9'!#REF!</f>
        <v>#REF!</v>
      </c>
      <c r="M181" s="82" t="e">
        <f>#REF!-'дод 9'!#REF!</f>
        <v>#REF!</v>
      </c>
      <c r="N181" s="82" t="e">
        <f>#REF!-'дод 9'!#REF!</f>
        <v>#REF!</v>
      </c>
      <c r="O181" s="82" t="e">
        <f>#REF!-'дод 9'!#REF!</f>
        <v>#REF!</v>
      </c>
      <c r="P181" s="82" t="e">
        <f>#REF!-'дод 9'!#REF!</f>
        <v>#REF!</v>
      </c>
    </row>
    <row r="182" spans="1:17" ht="15.75" hidden="1" x14ac:dyDescent="0.25">
      <c r="D182" s="8" t="s">
        <v>292</v>
      </c>
      <c r="E182" s="82">
        <f>E173-'дод 9'!D128</f>
        <v>0</v>
      </c>
      <c r="F182" s="82">
        <f>F173-'дод 9'!E128</f>
        <v>0</v>
      </c>
      <c r="G182" s="82">
        <f>G173-'дод 9'!F128</f>
        <v>0</v>
      </c>
      <c r="H182" s="82">
        <f>H173-'дод 9'!G128</f>
        <v>0</v>
      </c>
      <c r="I182" s="82">
        <f>I173-'дод 9'!H128</f>
        <v>0</v>
      </c>
      <c r="J182" s="82">
        <f>J173-'дод 9'!I128</f>
        <v>0</v>
      </c>
      <c r="K182" s="82">
        <f>K173-'дод 9'!J128</f>
        <v>0</v>
      </c>
      <c r="L182" s="82">
        <f>L173-'дод 9'!K128</f>
        <v>0</v>
      </c>
      <c r="M182" s="82">
        <f>M173-'дод 9'!L128</f>
        <v>0</v>
      </c>
      <c r="N182" s="82">
        <f>N173-'дод 9'!M128</f>
        <v>0</v>
      </c>
      <c r="O182" s="82">
        <f>O173-'дод 9'!N128</f>
        <v>0</v>
      </c>
      <c r="P182" s="82">
        <f>P173-'дод 9'!O128</f>
        <v>0</v>
      </c>
    </row>
    <row r="183" spans="1:17" hidden="1" x14ac:dyDescent="0.25">
      <c r="P183" s="11"/>
    </row>
    <row r="184" spans="1:17" hidden="1" x14ac:dyDescent="0.25">
      <c r="P184" s="11"/>
    </row>
    <row r="185" spans="1:17" hidden="1" x14ac:dyDescent="0.25">
      <c r="G185" s="11">
        <v>34518800</v>
      </c>
      <c r="H185" s="11">
        <v>73533300</v>
      </c>
      <c r="P185" s="11"/>
    </row>
    <row r="186" spans="1:17" hidden="1" x14ac:dyDescent="0.25">
      <c r="G186" s="11">
        <f>G185+G170</f>
        <v>1044993700</v>
      </c>
      <c r="H186" s="11">
        <f>H185+H170</f>
        <v>304190700</v>
      </c>
      <c r="P186" s="11"/>
    </row>
    <row r="187" spans="1:17" hidden="1" x14ac:dyDescent="0.25">
      <c r="P187" s="11"/>
    </row>
    <row r="188" spans="1:17" x14ac:dyDescent="0.25">
      <c r="P188" s="11"/>
    </row>
    <row r="189" spans="1:17" x14ac:dyDescent="0.25">
      <c r="P189" s="11"/>
    </row>
    <row r="190" spans="1:17" x14ac:dyDescent="0.25">
      <c r="P190" s="11"/>
    </row>
    <row r="191" spans="1:17" x14ac:dyDescent="0.25">
      <c r="P191" s="11"/>
    </row>
    <row r="192" spans="1:17" x14ac:dyDescent="0.25">
      <c r="P192" s="11"/>
    </row>
    <row r="193" spans="16:16" x14ac:dyDescent="0.25">
      <c r="P193" s="11"/>
    </row>
    <row r="194" spans="16:16" x14ac:dyDescent="0.25">
      <c r="P194" s="11"/>
    </row>
    <row r="195" spans="16:16" x14ac:dyDescent="0.25">
      <c r="P195" s="11"/>
    </row>
    <row r="196" spans="16:16" x14ac:dyDescent="0.25">
      <c r="P196" s="11"/>
    </row>
    <row r="197" spans="16:16" x14ac:dyDescent="0.25">
      <c r="P197" s="11"/>
    </row>
    <row r="198" spans="16:16" x14ac:dyDescent="0.25">
      <c r="P198" s="11"/>
    </row>
    <row r="199" spans="16:16" x14ac:dyDescent="0.25">
      <c r="P199" s="11"/>
    </row>
    <row r="200" spans="16:16" x14ac:dyDescent="0.25">
      <c r="P200" s="11"/>
    </row>
    <row r="201" spans="16:16" x14ac:dyDescent="0.25">
      <c r="P201" s="11"/>
    </row>
    <row r="202" spans="16:16" x14ac:dyDescent="0.25">
      <c r="P202" s="11"/>
    </row>
    <row r="203" spans="16:16" x14ac:dyDescent="0.25">
      <c r="P203" s="11"/>
    </row>
    <row r="204" spans="16:16" x14ac:dyDescent="0.25">
      <c r="P204" s="11"/>
    </row>
    <row r="205" spans="16:16" x14ac:dyDescent="0.25">
      <c r="P205" s="11"/>
    </row>
    <row r="206" spans="16:16" x14ac:dyDescent="0.25">
      <c r="P206" s="11"/>
    </row>
    <row r="207" spans="16:16" x14ac:dyDescent="0.25">
      <c r="P207" s="11"/>
    </row>
    <row r="208" spans="16:16" x14ac:dyDescent="0.25">
      <c r="P208" s="11"/>
    </row>
    <row r="209" spans="16:16" x14ac:dyDescent="0.25">
      <c r="P209" s="11"/>
    </row>
    <row r="210" spans="16:16" x14ac:dyDescent="0.25">
      <c r="P210" s="11"/>
    </row>
    <row r="211" spans="16:16" x14ac:dyDescent="0.25">
      <c r="P211" s="11"/>
    </row>
    <row r="212" spans="16:16" x14ac:dyDescent="0.25">
      <c r="P212" s="11"/>
    </row>
    <row r="213" spans="16:16" x14ac:dyDescent="0.25">
      <c r="P213" s="11"/>
    </row>
    <row r="214" spans="16:16" x14ac:dyDescent="0.25">
      <c r="P214" s="11"/>
    </row>
    <row r="215" spans="16:16" x14ac:dyDescent="0.25">
      <c r="P215" s="11"/>
    </row>
    <row r="216" spans="16:16" x14ac:dyDescent="0.25">
      <c r="P216" s="11"/>
    </row>
    <row r="217" spans="16:16" x14ac:dyDescent="0.25">
      <c r="P217" s="11"/>
    </row>
    <row r="218" spans="16:16" x14ac:dyDescent="0.25">
      <c r="P218" s="11"/>
    </row>
    <row r="219" spans="16:16" x14ac:dyDescent="0.25">
      <c r="P219" s="11"/>
    </row>
    <row r="220" spans="16:16" x14ac:dyDescent="0.25">
      <c r="P220" s="11"/>
    </row>
    <row r="221" spans="16:16" x14ac:dyDescent="0.25">
      <c r="P221" s="11"/>
    </row>
    <row r="222" spans="16:16" x14ac:dyDescent="0.25">
      <c r="P222" s="11"/>
    </row>
    <row r="223" spans="16:16" x14ac:dyDescent="0.25">
      <c r="P223" s="11"/>
    </row>
    <row r="224" spans="16:16" x14ac:dyDescent="0.25">
      <c r="P224" s="11"/>
    </row>
    <row r="225" spans="16:16" x14ac:dyDescent="0.25">
      <c r="P225" s="11"/>
    </row>
    <row r="226" spans="16:16" x14ac:dyDescent="0.25">
      <c r="P226" s="11"/>
    </row>
    <row r="227" spans="16:16" x14ac:dyDescent="0.25">
      <c r="P227" s="11"/>
    </row>
    <row r="228" spans="16:16" x14ac:dyDescent="0.25">
      <c r="P228" s="11"/>
    </row>
    <row r="229" spans="16:16" x14ac:dyDescent="0.25">
      <c r="P229" s="11"/>
    </row>
    <row r="230" spans="16:16" x14ac:dyDescent="0.25">
      <c r="P230" s="11"/>
    </row>
    <row r="231" spans="16:16" x14ac:dyDescent="0.25">
      <c r="P231" s="11"/>
    </row>
    <row r="232" spans="16:16" x14ac:dyDescent="0.25">
      <c r="P232" s="11"/>
    </row>
    <row r="233" spans="16:16" x14ac:dyDescent="0.25">
      <c r="P233" s="11"/>
    </row>
    <row r="234" spans="16:16" x14ac:dyDescent="0.25">
      <c r="P234" s="11"/>
    </row>
    <row r="235" spans="16:16" x14ac:dyDescent="0.25">
      <c r="P235" s="11"/>
    </row>
    <row r="236" spans="16:16" x14ac:dyDescent="0.25">
      <c r="P236" s="11"/>
    </row>
    <row r="237" spans="16:16" x14ac:dyDescent="0.25">
      <c r="P237" s="11"/>
    </row>
    <row r="238" spans="16:16" x14ac:dyDescent="0.25">
      <c r="P238" s="11"/>
    </row>
    <row r="239" spans="16:16" x14ac:dyDescent="0.25">
      <c r="P239" s="11"/>
    </row>
    <row r="240" spans="16:16" x14ac:dyDescent="0.25">
      <c r="P240" s="11"/>
    </row>
    <row r="241" spans="16:16" x14ac:dyDescent="0.25">
      <c r="P241" s="11"/>
    </row>
    <row r="242" spans="16:16" x14ac:dyDescent="0.25">
      <c r="P242" s="11"/>
    </row>
    <row r="243" spans="16:16" x14ac:dyDescent="0.25">
      <c r="P243" s="11"/>
    </row>
    <row r="244" spans="16:16" x14ac:dyDescent="0.25">
      <c r="P244" s="11"/>
    </row>
    <row r="245" spans="16:16" x14ac:dyDescent="0.25">
      <c r="P245" s="11"/>
    </row>
    <row r="246" spans="16:16" x14ac:dyDescent="0.25">
      <c r="P246" s="11"/>
    </row>
    <row r="247" spans="16:16" x14ac:dyDescent="0.25">
      <c r="P247" s="11"/>
    </row>
    <row r="248" spans="16:16" x14ac:dyDescent="0.25">
      <c r="P248" s="11"/>
    </row>
    <row r="249" spans="16:16" x14ac:dyDescent="0.25">
      <c r="P249" s="11"/>
    </row>
    <row r="250" spans="16:16" x14ac:dyDescent="0.25">
      <c r="P250" s="11"/>
    </row>
    <row r="251" spans="16:16" x14ac:dyDescent="0.25">
      <c r="P251" s="11"/>
    </row>
    <row r="252" spans="16:16" x14ac:dyDescent="0.25">
      <c r="P252" s="11"/>
    </row>
    <row r="253" spans="16:16" x14ac:dyDescent="0.25">
      <c r="P253" s="11"/>
    </row>
    <row r="254" spans="16:16" x14ac:dyDescent="0.25">
      <c r="P254" s="11"/>
    </row>
    <row r="255" spans="16:16" x14ac:dyDescent="0.25">
      <c r="P255" s="11"/>
    </row>
    <row r="256" spans="16:16" x14ac:dyDescent="0.25">
      <c r="P256" s="11"/>
    </row>
    <row r="257" spans="16:16" x14ac:dyDescent="0.25">
      <c r="P257" s="11"/>
    </row>
    <row r="258" spans="16:16" x14ac:dyDescent="0.25">
      <c r="P258" s="11"/>
    </row>
    <row r="259" spans="16:16" x14ac:dyDescent="0.25">
      <c r="P259" s="11"/>
    </row>
    <row r="260" spans="16:16" x14ac:dyDescent="0.25">
      <c r="P260" s="11"/>
    </row>
    <row r="261" spans="16:16" x14ac:dyDescent="0.25">
      <c r="P261" s="11"/>
    </row>
    <row r="262" spans="16:16" x14ac:dyDescent="0.25">
      <c r="P262" s="11"/>
    </row>
    <row r="263" spans="16:16" x14ac:dyDescent="0.25">
      <c r="P263" s="11"/>
    </row>
    <row r="264" spans="16:16" x14ac:dyDescent="0.25">
      <c r="P264" s="11"/>
    </row>
    <row r="265" spans="16:16" x14ac:dyDescent="0.25">
      <c r="P265" s="11"/>
    </row>
    <row r="266" spans="16:16" x14ac:dyDescent="0.25">
      <c r="P266" s="11"/>
    </row>
    <row r="267" spans="16:16" x14ac:dyDescent="0.25">
      <c r="P267" s="11"/>
    </row>
    <row r="268" spans="16:16" x14ac:dyDescent="0.25">
      <c r="P268" s="11"/>
    </row>
    <row r="269" spans="16:16" x14ac:dyDescent="0.25">
      <c r="P269" s="11"/>
    </row>
    <row r="270" spans="16:16" x14ac:dyDescent="0.25">
      <c r="P270" s="11"/>
    </row>
    <row r="271" spans="16:16" x14ac:dyDescent="0.25">
      <c r="P271" s="11"/>
    </row>
    <row r="272" spans="16:16" x14ac:dyDescent="0.25">
      <c r="P272" s="11"/>
    </row>
    <row r="273" spans="16:16" x14ac:dyDescent="0.25">
      <c r="P273" s="11"/>
    </row>
    <row r="274" spans="16:16" x14ac:dyDescent="0.25">
      <c r="P274" s="11"/>
    </row>
    <row r="275" spans="16:16" x14ac:dyDescent="0.25">
      <c r="P275" s="11"/>
    </row>
    <row r="276" spans="16:16" x14ac:dyDescent="0.25">
      <c r="P276" s="11"/>
    </row>
    <row r="277" spans="16:16" x14ac:dyDescent="0.25">
      <c r="P277" s="11"/>
    </row>
    <row r="278" spans="16:16" x14ac:dyDescent="0.25">
      <c r="P278" s="11"/>
    </row>
    <row r="279" spans="16:16" x14ac:dyDescent="0.25">
      <c r="P279" s="11"/>
    </row>
    <row r="280" spans="16:16" x14ac:dyDescent="0.25">
      <c r="P280" s="11"/>
    </row>
    <row r="281" spans="16:16" x14ac:dyDescent="0.25">
      <c r="P281" s="11"/>
    </row>
    <row r="282" spans="16:16" x14ac:dyDescent="0.25">
      <c r="P282" s="11"/>
    </row>
    <row r="283" spans="16:16" x14ac:dyDescent="0.25">
      <c r="P283" s="11"/>
    </row>
    <row r="284" spans="16:16" x14ac:dyDescent="0.25">
      <c r="P284" s="11"/>
    </row>
    <row r="285" spans="16:16" x14ac:dyDescent="0.25">
      <c r="P285" s="11"/>
    </row>
    <row r="286" spans="16:16" x14ac:dyDescent="0.25">
      <c r="P286" s="11"/>
    </row>
    <row r="287" spans="16:16" x14ac:dyDescent="0.25">
      <c r="P287" s="11"/>
    </row>
    <row r="288" spans="16:16" x14ac:dyDescent="0.25">
      <c r="P288" s="11"/>
    </row>
    <row r="289" spans="16:16" x14ac:dyDescent="0.25">
      <c r="P289" s="11"/>
    </row>
    <row r="290" spans="16:16" x14ac:dyDescent="0.25">
      <c r="P290" s="11"/>
    </row>
    <row r="291" spans="16:16" x14ac:dyDescent="0.25">
      <c r="P291" s="11"/>
    </row>
    <row r="292" spans="16:16" x14ac:dyDescent="0.25">
      <c r="P292" s="11"/>
    </row>
    <row r="293" spans="16:16" x14ac:dyDescent="0.25">
      <c r="P293" s="11"/>
    </row>
    <row r="294" spans="16:16" x14ac:dyDescent="0.25">
      <c r="P294" s="11"/>
    </row>
    <row r="295" spans="16:16" x14ac:dyDescent="0.25">
      <c r="P295" s="11"/>
    </row>
    <row r="296" spans="16:16" x14ac:dyDescent="0.25">
      <c r="P296" s="11"/>
    </row>
    <row r="297" spans="16:16" x14ac:dyDescent="0.25">
      <c r="P297" s="11"/>
    </row>
    <row r="298" spans="16:16" x14ac:dyDescent="0.25">
      <c r="P298" s="11"/>
    </row>
    <row r="299" spans="16:16" x14ac:dyDescent="0.25">
      <c r="P299" s="11"/>
    </row>
    <row r="300" spans="16:16" x14ac:dyDescent="0.25">
      <c r="P300" s="11"/>
    </row>
    <row r="301" spans="16:16" x14ac:dyDescent="0.25">
      <c r="P301" s="11"/>
    </row>
    <row r="302" spans="16:16" x14ac:dyDescent="0.25">
      <c r="P302" s="11"/>
    </row>
    <row r="303" spans="16:16" x14ac:dyDescent="0.25">
      <c r="P303" s="11"/>
    </row>
    <row r="304" spans="16:16" x14ac:dyDescent="0.25">
      <c r="P304" s="11"/>
    </row>
    <row r="305" spans="16:16" x14ac:dyDescent="0.25">
      <c r="P305" s="11"/>
    </row>
    <row r="306" spans="16:16" x14ac:dyDescent="0.25">
      <c r="P306" s="11"/>
    </row>
    <row r="307" spans="16:16" x14ac:dyDescent="0.25">
      <c r="P307" s="11"/>
    </row>
    <row r="308" spans="16:16" x14ac:dyDescent="0.25">
      <c r="P308" s="11"/>
    </row>
    <row r="309" spans="16:16" x14ac:dyDescent="0.25">
      <c r="P309" s="11"/>
    </row>
    <row r="310" spans="16:16" x14ac:dyDescent="0.25">
      <c r="P310" s="11"/>
    </row>
    <row r="311" spans="16:16" x14ac:dyDescent="0.25">
      <c r="P311" s="11"/>
    </row>
    <row r="312" spans="16:16" x14ac:dyDescent="0.25">
      <c r="P312" s="11"/>
    </row>
    <row r="313" spans="16:16" x14ac:dyDescent="0.25">
      <c r="P313" s="11"/>
    </row>
    <row r="314" spans="16:16" x14ac:dyDescent="0.25">
      <c r="P314" s="11"/>
    </row>
    <row r="315" spans="16:16" x14ac:dyDescent="0.25">
      <c r="P315" s="11"/>
    </row>
    <row r="316" spans="16:16" x14ac:dyDescent="0.25">
      <c r="P316" s="11"/>
    </row>
    <row r="317" spans="16:16" x14ac:dyDescent="0.25">
      <c r="P317" s="11"/>
    </row>
    <row r="318" spans="16:16" x14ac:dyDescent="0.25">
      <c r="P318" s="11"/>
    </row>
    <row r="319" spans="16:16" x14ac:dyDescent="0.25">
      <c r="P319" s="11"/>
    </row>
    <row r="320" spans="16:16" x14ac:dyDescent="0.25">
      <c r="P320" s="11"/>
    </row>
    <row r="321" spans="16:16" x14ac:dyDescent="0.25">
      <c r="P321" s="11"/>
    </row>
    <row r="322" spans="16:16" x14ac:dyDescent="0.25">
      <c r="P322" s="11"/>
    </row>
    <row r="323" spans="16:16" x14ac:dyDescent="0.25">
      <c r="P323" s="11"/>
    </row>
    <row r="324" spans="16:16" x14ac:dyDescent="0.25">
      <c r="P324" s="11"/>
    </row>
    <row r="325" spans="16:16" x14ac:dyDescent="0.25">
      <c r="P325" s="11"/>
    </row>
    <row r="326" spans="16:16" x14ac:dyDescent="0.25">
      <c r="P326" s="11"/>
    </row>
    <row r="327" spans="16:16" x14ac:dyDescent="0.25">
      <c r="P327" s="11"/>
    </row>
    <row r="328" spans="16:16" x14ac:dyDescent="0.25">
      <c r="P328" s="11"/>
    </row>
    <row r="329" spans="16:16" x14ac:dyDescent="0.25">
      <c r="P329" s="11"/>
    </row>
    <row r="330" spans="16:16" x14ac:dyDescent="0.25">
      <c r="P330" s="11"/>
    </row>
    <row r="331" spans="16:16" x14ac:dyDescent="0.25">
      <c r="P331" s="11"/>
    </row>
    <row r="332" spans="16:16" x14ac:dyDescent="0.25">
      <c r="P332" s="11"/>
    </row>
    <row r="333" spans="16:16" x14ac:dyDescent="0.25">
      <c r="P333" s="11"/>
    </row>
    <row r="334" spans="16:16" x14ac:dyDescent="0.25">
      <c r="P334" s="11"/>
    </row>
    <row r="335" spans="16:16" x14ac:dyDescent="0.25">
      <c r="P335" s="11"/>
    </row>
    <row r="336" spans="16:16" x14ac:dyDescent="0.25">
      <c r="P336" s="11"/>
    </row>
    <row r="337" spans="16:16" x14ac:dyDescent="0.25">
      <c r="P337" s="11"/>
    </row>
    <row r="338" spans="16:16" x14ac:dyDescent="0.25">
      <c r="P338" s="11"/>
    </row>
    <row r="339" spans="16:16" x14ac:dyDescent="0.25">
      <c r="P339" s="11"/>
    </row>
    <row r="340" spans="16:16" x14ac:dyDescent="0.25">
      <c r="P340" s="11"/>
    </row>
    <row r="341" spans="16:16" x14ac:dyDescent="0.25">
      <c r="P341" s="11"/>
    </row>
    <row r="342" spans="16:16" x14ac:dyDescent="0.25">
      <c r="P342" s="11"/>
    </row>
    <row r="343" spans="16:16" x14ac:dyDescent="0.25">
      <c r="P343" s="11"/>
    </row>
    <row r="344" spans="16:16" x14ac:dyDescent="0.25">
      <c r="P344" s="11"/>
    </row>
    <row r="345" spans="16:16" x14ac:dyDescent="0.25">
      <c r="P345" s="11"/>
    </row>
    <row r="346" spans="16:16" x14ac:dyDescent="0.25">
      <c r="P346" s="11"/>
    </row>
    <row r="347" spans="16:16" x14ac:dyDescent="0.25">
      <c r="P347" s="11"/>
    </row>
    <row r="348" spans="16:16" x14ac:dyDescent="0.25">
      <c r="P348" s="11"/>
    </row>
    <row r="349" spans="16:16" x14ac:dyDescent="0.25">
      <c r="P349" s="11"/>
    </row>
    <row r="350" spans="16:16" x14ac:dyDescent="0.25">
      <c r="P350" s="11"/>
    </row>
    <row r="351" spans="16:16" x14ac:dyDescent="0.25">
      <c r="P351" s="11"/>
    </row>
    <row r="352" spans="16:16" x14ac:dyDescent="0.25">
      <c r="P352" s="11"/>
    </row>
    <row r="353" spans="16:16" x14ac:dyDescent="0.25">
      <c r="P353" s="11"/>
    </row>
    <row r="354" spans="16:16" x14ac:dyDescent="0.25">
      <c r="P354" s="11"/>
    </row>
    <row r="355" spans="16:16" x14ac:dyDescent="0.25">
      <c r="P355" s="11"/>
    </row>
    <row r="356" spans="16:16" x14ac:dyDescent="0.25">
      <c r="P356" s="11"/>
    </row>
    <row r="357" spans="16:16" x14ac:dyDescent="0.25">
      <c r="P357" s="11"/>
    </row>
    <row r="358" spans="16:16" x14ac:dyDescent="0.25">
      <c r="P358" s="11"/>
    </row>
    <row r="359" spans="16:16" x14ac:dyDescent="0.25">
      <c r="P359" s="11"/>
    </row>
    <row r="360" spans="16:16" x14ac:dyDescent="0.25">
      <c r="P360" s="11"/>
    </row>
    <row r="361" spans="16:16" x14ac:dyDescent="0.25">
      <c r="P361" s="11"/>
    </row>
    <row r="362" spans="16:16" x14ac:dyDescent="0.25">
      <c r="P362" s="11"/>
    </row>
    <row r="363" spans="16:16" x14ac:dyDescent="0.25">
      <c r="P363" s="11"/>
    </row>
    <row r="364" spans="16:16" x14ac:dyDescent="0.25">
      <c r="P364" s="11"/>
    </row>
    <row r="365" spans="16:16" x14ac:dyDescent="0.25">
      <c r="P365" s="11"/>
    </row>
    <row r="366" spans="16:16" x14ac:dyDescent="0.25">
      <c r="P366" s="11"/>
    </row>
    <row r="367" spans="16:16" x14ac:dyDescent="0.25">
      <c r="P367" s="11"/>
    </row>
    <row r="368" spans="16:16" x14ac:dyDescent="0.25">
      <c r="P368" s="11"/>
    </row>
    <row r="369" spans="16:16" x14ac:dyDescent="0.25">
      <c r="P369" s="11"/>
    </row>
    <row r="370" spans="16:16" x14ac:dyDescent="0.25">
      <c r="P370" s="11"/>
    </row>
    <row r="371" spans="16:16" x14ac:dyDescent="0.25">
      <c r="P371" s="11"/>
    </row>
    <row r="372" spans="16:16" x14ac:dyDescent="0.25">
      <c r="P372" s="11"/>
    </row>
    <row r="373" spans="16:16" x14ac:dyDescent="0.25">
      <c r="P373" s="11"/>
    </row>
    <row r="374" spans="16:16" x14ac:dyDescent="0.25">
      <c r="P374" s="11"/>
    </row>
    <row r="375" spans="16:16" x14ac:dyDescent="0.25">
      <c r="P375" s="11"/>
    </row>
    <row r="376" spans="16:16" x14ac:dyDescent="0.25">
      <c r="P376" s="11"/>
    </row>
    <row r="377" spans="16:16" x14ac:dyDescent="0.25">
      <c r="P377" s="11"/>
    </row>
    <row r="378" spans="16:16" x14ac:dyDescent="0.25">
      <c r="P378" s="11"/>
    </row>
    <row r="379" spans="16:16" x14ac:dyDescent="0.25">
      <c r="P379" s="11"/>
    </row>
    <row r="380" spans="16:16" x14ac:dyDescent="0.25">
      <c r="P380" s="11"/>
    </row>
    <row r="381" spans="16:16" x14ac:dyDescent="0.25">
      <c r="P381" s="11"/>
    </row>
    <row r="382" spans="16:16" x14ac:dyDescent="0.25">
      <c r="P382" s="11"/>
    </row>
    <row r="383" spans="16:16" x14ac:dyDescent="0.25">
      <c r="P383" s="11"/>
    </row>
    <row r="384" spans="16:16" x14ac:dyDescent="0.25">
      <c r="P384" s="11"/>
    </row>
    <row r="385" spans="16:16" x14ac:dyDescent="0.25">
      <c r="P385" s="11"/>
    </row>
    <row r="386" spans="16:16" x14ac:dyDescent="0.25">
      <c r="P386" s="11"/>
    </row>
    <row r="387" spans="16:16" x14ac:dyDescent="0.25">
      <c r="P387" s="11"/>
    </row>
    <row r="388" spans="16:16" x14ac:dyDescent="0.25">
      <c r="P388" s="11"/>
    </row>
    <row r="389" spans="16:16" x14ac:dyDescent="0.25">
      <c r="P389" s="11"/>
    </row>
    <row r="390" spans="16:16" x14ac:dyDescent="0.25">
      <c r="P390" s="11"/>
    </row>
    <row r="391" spans="16:16" x14ac:dyDescent="0.25">
      <c r="P391" s="11"/>
    </row>
    <row r="392" spans="16:16" x14ac:dyDescent="0.25">
      <c r="P392" s="11"/>
    </row>
    <row r="393" spans="16:16" x14ac:dyDescent="0.25">
      <c r="P393" s="11"/>
    </row>
    <row r="394" spans="16:16" x14ac:dyDescent="0.25">
      <c r="P394" s="11"/>
    </row>
    <row r="395" spans="16:16" x14ac:dyDescent="0.25">
      <c r="P395" s="11"/>
    </row>
    <row r="396" spans="16:16" x14ac:dyDescent="0.25">
      <c r="P396" s="11"/>
    </row>
    <row r="397" spans="16:16" x14ac:dyDescent="0.25">
      <c r="P397" s="11"/>
    </row>
    <row r="398" spans="16:16" x14ac:dyDescent="0.25">
      <c r="P398" s="11"/>
    </row>
    <row r="399" spans="16:16" x14ac:dyDescent="0.25">
      <c r="P399" s="11"/>
    </row>
    <row r="400" spans="16:16" x14ac:dyDescent="0.25">
      <c r="P400" s="11"/>
    </row>
    <row r="401" spans="16:16" x14ac:dyDescent="0.25">
      <c r="P401" s="11"/>
    </row>
    <row r="402" spans="16:16" x14ac:dyDescent="0.25">
      <c r="P402" s="11"/>
    </row>
    <row r="403" spans="16:16" x14ac:dyDescent="0.25">
      <c r="P403" s="11"/>
    </row>
    <row r="404" spans="16:16" x14ac:dyDescent="0.25">
      <c r="P404" s="11"/>
    </row>
    <row r="405" spans="16:16" x14ac:dyDescent="0.25">
      <c r="P405" s="11"/>
    </row>
    <row r="406" spans="16:16" x14ac:dyDescent="0.25">
      <c r="P406" s="11"/>
    </row>
    <row r="407" spans="16:16" x14ac:dyDescent="0.25">
      <c r="P407" s="11"/>
    </row>
    <row r="408" spans="16:16" x14ac:dyDescent="0.25">
      <c r="P408" s="11"/>
    </row>
    <row r="409" spans="16:16" x14ac:dyDescent="0.25">
      <c r="P409" s="11"/>
    </row>
    <row r="410" spans="16:16" x14ac:dyDescent="0.25">
      <c r="P410" s="11"/>
    </row>
    <row r="411" spans="16:16" x14ac:dyDescent="0.25">
      <c r="P411" s="11"/>
    </row>
    <row r="412" spans="16:16" x14ac:dyDescent="0.25">
      <c r="P412" s="11"/>
    </row>
    <row r="413" spans="16:16" x14ac:dyDescent="0.25">
      <c r="P413" s="11"/>
    </row>
    <row r="414" spans="16:16" x14ac:dyDescent="0.25">
      <c r="P414" s="11"/>
    </row>
    <row r="415" spans="16:16" x14ac:dyDescent="0.25">
      <c r="P415" s="11"/>
    </row>
    <row r="416" spans="16:16" x14ac:dyDescent="0.25">
      <c r="P416" s="11"/>
    </row>
    <row r="417" spans="16:16" x14ac:dyDescent="0.25">
      <c r="P417" s="11"/>
    </row>
    <row r="418" spans="16:16" x14ac:dyDescent="0.25">
      <c r="P418" s="11"/>
    </row>
    <row r="419" spans="16:16" x14ac:dyDescent="0.25">
      <c r="P419" s="11"/>
    </row>
    <row r="420" spans="16:16" x14ac:dyDescent="0.25">
      <c r="P420" s="11"/>
    </row>
    <row r="421" spans="16:16" x14ac:dyDescent="0.25">
      <c r="P421" s="11"/>
    </row>
    <row r="422" spans="16:16" x14ac:dyDescent="0.25">
      <c r="P422" s="11"/>
    </row>
    <row r="423" spans="16:16" x14ac:dyDescent="0.25">
      <c r="P423" s="11"/>
    </row>
    <row r="424" spans="16:16" x14ac:dyDescent="0.25">
      <c r="P424" s="11"/>
    </row>
    <row r="425" spans="16:16" x14ac:dyDescent="0.25">
      <c r="P425" s="11"/>
    </row>
    <row r="426" spans="16:16" x14ac:dyDescent="0.25">
      <c r="P426" s="11"/>
    </row>
    <row r="427" spans="16:16" x14ac:dyDescent="0.25">
      <c r="P427" s="11"/>
    </row>
    <row r="428" spans="16:16" x14ac:dyDescent="0.25">
      <c r="P428" s="11"/>
    </row>
    <row r="429" spans="16:16" x14ac:dyDescent="0.25">
      <c r="P429" s="11"/>
    </row>
    <row r="430" spans="16:16" x14ac:dyDescent="0.25">
      <c r="P430" s="11"/>
    </row>
    <row r="431" spans="16:16" x14ac:dyDescent="0.25">
      <c r="P431" s="11"/>
    </row>
    <row r="432" spans="16:16" x14ac:dyDescent="0.25">
      <c r="P432" s="11"/>
    </row>
    <row r="433" spans="16:16" x14ac:dyDescent="0.25">
      <c r="P433" s="11"/>
    </row>
    <row r="434" spans="16:16" x14ac:dyDescent="0.25">
      <c r="P434" s="11"/>
    </row>
    <row r="435" spans="16:16" x14ac:dyDescent="0.25">
      <c r="P435" s="11"/>
    </row>
    <row r="436" spans="16:16" x14ac:dyDescent="0.25">
      <c r="P436" s="11"/>
    </row>
    <row r="437" spans="16:16" x14ac:dyDescent="0.25">
      <c r="P437" s="11"/>
    </row>
    <row r="438" spans="16:16" x14ac:dyDescent="0.25">
      <c r="P438" s="11"/>
    </row>
    <row r="439" spans="16:16" x14ac:dyDescent="0.25">
      <c r="P439" s="11"/>
    </row>
    <row r="440" spans="16:16" x14ac:dyDescent="0.25">
      <c r="P440" s="11"/>
    </row>
    <row r="441" spans="16:16" x14ac:dyDescent="0.25">
      <c r="P441" s="11"/>
    </row>
    <row r="442" spans="16:16" x14ac:dyDescent="0.25">
      <c r="P442" s="11"/>
    </row>
    <row r="443" spans="16:16" x14ac:dyDescent="0.25">
      <c r="P443" s="11"/>
    </row>
    <row r="444" spans="16:16" x14ac:dyDescent="0.25">
      <c r="P444" s="11"/>
    </row>
    <row r="445" spans="16:16" x14ac:dyDescent="0.25">
      <c r="P445" s="11"/>
    </row>
    <row r="446" spans="16:16" x14ac:dyDescent="0.25">
      <c r="P446" s="11"/>
    </row>
    <row r="447" spans="16:16" x14ac:dyDescent="0.25">
      <c r="P447" s="11"/>
    </row>
    <row r="448" spans="16:16" x14ac:dyDescent="0.25">
      <c r="P448" s="11"/>
    </row>
    <row r="449" spans="16:16" x14ac:dyDescent="0.25">
      <c r="P449" s="11"/>
    </row>
    <row r="450" spans="16:16" x14ac:dyDescent="0.25">
      <c r="P450" s="11"/>
    </row>
    <row r="451" spans="16:16" x14ac:dyDescent="0.25">
      <c r="P451" s="11"/>
    </row>
    <row r="452" spans="16:16" x14ac:dyDescent="0.25">
      <c r="P452" s="11"/>
    </row>
    <row r="453" spans="16:16" x14ac:dyDescent="0.25">
      <c r="P453" s="11"/>
    </row>
    <row r="454" spans="16:16" x14ac:dyDescent="0.25">
      <c r="P454" s="11"/>
    </row>
    <row r="455" spans="16:16" x14ac:dyDescent="0.25">
      <c r="P455" s="11"/>
    </row>
    <row r="456" spans="16:16" x14ac:dyDescent="0.25">
      <c r="P456" s="11"/>
    </row>
    <row r="457" spans="16:16" x14ac:dyDescent="0.25">
      <c r="P457" s="11"/>
    </row>
    <row r="458" spans="16:16" x14ac:dyDescent="0.25">
      <c r="P458" s="11"/>
    </row>
    <row r="459" spans="16:16" x14ac:dyDescent="0.25">
      <c r="P459" s="11"/>
    </row>
    <row r="460" spans="16:16" x14ac:dyDescent="0.25">
      <c r="P460" s="11"/>
    </row>
    <row r="461" spans="16:16" x14ac:dyDescent="0.25">
      <c r="P461" s="11"/>
    </row>
    <row r="462" spans="16:16" x14ac:dyDescent="0.25">
      <c r="P462" s="11"/>
    </row>
    <row r="463" spans="16:16" x14ac:dyDescent="0.25">
      <c r="P463" s="11"/>
    </row>
    <row r="464" spans="16:16" x14ac:dyDescent="0.25">
      <c r="P464" s="11"/>
    </row>
    <row r="465" spans="16:16" x14ac:dyDescent="0.25">
      <c r="P465" s="11"/>
    </row>
    <row r="466" spans="16:16" x14ac:dyDescent="0.25">
      <c r="P466" s="11"/>
    </row>
    <row r="467" spans="16:16" x14ac:dyDescent="0.25">
      <c r="P467" s="11"/>
    </row>
    <row r="468" spans="16:16" x14ac:dyDescent="0.25">
      <c r="P468" s="11"/>
    </row>
    <row r="469" spans="16:16" x14ac:dyDescent="0.25">
      <c r="P469" s="11"/>
    </row>
    <row r="470" spans="16:16" x14ac:dyDescent="0.25">
      <c r="P470" s="11"/>
    </row>
    <row r="471" spans="16:16" x14ac:dyDescent="0.25">
      <c r="P471" s="11"/>
    </row>
    <row r="472" spans="16:16" x14ac:dyDescent="0.25">
      <c r="P472" s="11"/>
    </row>
    <row r="473" spans="16:16" x14ac:dyDescent="0.25">
      <c r="P473" s="11"/>
    </row>
    <row r="474" spans="16:16" x14ac:dyDescent="0.25">
      <c r="P474" s="11"/>
    </row>
    <row r="475" spans="16:16" x14ac:dyDescent="0.25">
      <c r="P475" s="11"/>
    </row>
    <row r="476" spans="16:16" x14ac:dyDescent="0.25">
      <c r="P476" s="11"/>
    </row>
    <row r="477" spans="16:16" x14ac:dyDescent="0.25">
      <c r="P477" s="11"/>
    </row>
    <row r="478" spans="16:16" x14ac:dyDescent="0.25">
      <c r="P478" s="11"/>
    </row>
    <row r="479" spans="16:16" x14ac:dyDescent="0.25">
      <c r="P479" s="11"/>
    </row>
    <row r="480" spans="16:16" x14ac:dyDescent="0.25">
      <c r="P480" s="11"/>
    </row>
    <row r="481" spans="16:16" x14ac:dyDescent="0.25">
      <c r="P481" s="11"/>
    </row>
    <row r="482" spans="16:16" x14ac:dyDescent="0.25">
      <c r="P482" s="11"/>
    </row>
    <row r="483" spans="16:16" x14ac:dyDescent="0.25">
      <c r="P483" s="11"/>
    </row>
    <row r="484" spans="16:16" x14ac:dyDescent="0.25">
      <c r="P484" s="11"/>
    </row>
    <row r="485" spans="16:16" x14ac:dyDescent="0.25">
      <c r="P485" s="11"/>
    </row>
    <row r="486" spans="16:16" x14ac:dyDescent="0.25">
      <c r="P486" s="11"/>
    </row>
    <row r="487" spans="16:16" x14ac:dyDescent="0.25">
      <c r="P487" s="11"/>
    </row>
    <row r="488" spans="16:16" x14ac:dyDescent="0.25">
      <c r="P488" s="11"/>
    </row>
    <row r="489" spans="16:16" x14ac:dyDescent="0.25">
      <c r="P489" s="11"/>
    </row>
    <row r="490" spans="16:16" x14ac:dyDescent="0.25">
      <c r="P490" s="11"/>
    </row>
    <row r="491" spans="16:16" x14ac:dyDescent="0.25">
      <c r="P491" s="11"/>
    </row>
    <row r="492" spans="16:16" x14ac:dyDescent="0.25">
      <c r="P492" s="11"/>
    </row>
    <row r="493" spans="16:16" x14ac:dyDescent="0.25">
      <c r="P493" s="11"/>
    </row>
    <row r="494" spans="16:16" x14ac:dyDescent="0.25">
      <c r="P494" s="11"/>
    </row>
    <row r="495" spans="16:16" x14ac:dyDescent="0.25">
      <c r="P495" s="11"/>
    </row>
    <row r="496" spans="16:16" x14ac:dyDescent="0.25">
      <c r="P496" s="11"/>
    </row>
    <row r="497" spans="16:16" x14ac:dyDescent="0.25">
      <c r="P497" s="11"/>
    </row>
    <row r="498" spans="16:16" x14ac:dyDescent="0.25">
      <c r="P498" s="11"/>
    </row>
    <row r="499" spans="16:16" x14ac:dyDescent="0.25">
      <c r="P499" s="11"/>
    </row>
    <row r="500" spans="16:16" x14ac:dyDescent="0.25">
      <c r="P500" s="11"/>
    </row>
    <row r="501" spans="16:16" x14ac:dyDescent="0.25">
      <c r="P501" s="11"/>
    </row>
    <row r="502" spans="16:16" x14ac:dyDescent="0.25">
      <c r="P502" s="11"/>
    </row>
    <row r="503" spans="16:16" x14ac:dyDescent="0.25">
      <c r="P503" s="11"/>
    </row>
    <row r="504" spans="16:16" x14ac:dyDescent="0.25">
      <c r="P504" s="11"/>
    </row>
    <row r="505" spans="16:16" x14ac:dyDescent="0.25">
      <c r="P505" s="11"/>
    </row>
    <row r="506" spans="16:16" x14ac:dyDescent="0.25">
      <c r="P506" s="11"/>
    </row>
    <row r="507" spans="16:16" x14ac:dyDescent="0.25">
      <c r="P507" s="11"/>
    </row>
    <row r="508" spans="16:16" x14ac:dyDescent="0.25">
      <c r="P508" s="11"/>
    </row>
    <row r="509" spans="16:16" x14ac:dyDescent="0.25">
      <c r="P509" s="11"/>
    </row>
    <row r="510" spans="16:16" x14ac:dyDescent="0.25">
      <c r="P510" s="11"/>
    </row>
    <row r="511" spans="16:16" x14ac:dyDescent="0.25">
      <c r="P511" s="11"/>
    </row>
    <row r="512" spans="16:16" x14ac:dyDescent="0.25">
      <c r="P512" s="11"/>
    </row>
    <row r="513" spans="16:16" x14ac:dyDescent="0.25">
      <c r="P513" s="11"/>
    </row>
    <row r="514" spans="16:16" x14ac:dyDescent="0.25">
      <c r="P514" s="11"/>
    </row>
    <row r="515" spans="16:16" x14ac:dyDescent="0.25">
      <c r="P515" s="11"/>
    </row>
    <row r="516" spans="16:16" x14ac:dyDescent="0.25">
      <c r="P516" s="11"/>
    </row>
    <row r="517" spans="16:16" x14ac:dyDescent="0.25">
      <c r="P517" s="11"/>
    </row>
    <row r="518" spans="16:16" x14ac:dyDescent="0.25">
      <c r="P518" s="11"/>
    </row>
    <row r="519" spans="16:16" x14ac:dyDescent="0.25">
      <c r="P519" s="11"/>
    </row>
    <row r="520" spans="16:16" x14ac:dyDescent="0.25">
      <c r="P520" s="11"/>
    </row>
    <row r="521" spans="16:16" x14ac:dyDescent="0.25">
      <c r="P521" s="11"/>
    </row>
    <row r="522" spans="16:16" x14ac:dyDescent="0.25">
      <c r="P522" s="11"/>
    </row>
    <row r="523" spans="16:16" x14ac:dyDescent="0.25">
      <c r="P523" s="11"/>
    </row>
    <row r="524" spans="16:16" x14ac:dyDescent="0.25">
      <c r="P524" s="11"/>
    </row>
    <row r="525" spans="16:16" x14ac:dyDescent="0.25">
      <c r="P525" s="11"/>
    </row>
    <row r="526" spans="16:16" x14ac:dyDescent="0.25">
      <c r="P526" s="11"/>
    </row>
    <row r="527" spans="16:16" x14ac:dyDescent="0.25">
      <c r="P527" s="11"/>
    </row>
    <row r="528" spans="16:16" x14ac:dyDescent="0.25">
      <c r="P528" s="11"/>
    </row>
    <row r="529" spans="16:16" x14ac:dyDescent="0.25">
      <c r="P529" s="11"/>
    </row>
    <row r="530" spans="16:16" x14ac:dyDescent="0.25">
      <c r="P530" s="11"/>
    </row>
    <row r="531" spans="16:16" x14ac:dyDescent="0.25">
      <c r="P531" s="11"/>
    </row>
    <row r="532" spans="16:16" x14ac:dyDescent="0.25">
      <c r="P532" s="11"/>
    </row>
    <row r="533" spans="16:16" x14ac:dyDescent="0.25">
      <c r="P533" s="11"/>
    </row>
    <row r="534" spans="16:16" x14ac:dyDescent="0.25">
      <c r="P534" s="11"/>
    </row>
    <row r="535" spans="16:16" x14ac:dyDescent="0.25">
      <c r="P535" s="11"/>
    </row>
    <row r="536" spans="16:16" x14ac:dyDescent="0.25">
      <c r="P536" s="11"/>
    </row>
    <row r="537" spans="16:16" x14ac:dyDescent="0.25">
      <c r="P537" s="11"/>
    </row>
    <row r="538" spans="16:16" x14ac:dyDescent="0.25">
      <c r="P538" s="11"/>
    </row>
    <row r="539" spans="16:16" x14ac:dyDescent="0.25">
      <c r="P539" s="11"/>
    </row>
    <row r="540" spans="16:16" x14ac:dyDescent="0.25">
      <c r="P540" s="11"/>
    </row>
    <row r="541" spans="16:16" x14ac:dyDescent="0.25">
      <c r="P541" s="11"/>
    </row>
    <row r="542" spans="16:16" x14ac:dyDescent="0.25">
      <c r="P542" s="11"/>
    </row>
    <row r="543" spans="16:16" x14ac:dyDescent="0.25">
      <c r="P543" s="11"/>
    </row>
    <row r="544" spans="16:16" x14ac:dyDescent="0.25">
      <c r="P544" s="11"/>
    </row>
    <row r="545" spans="16:16" x14ac:dyDescent="0.25">
      <c r="P545" s="11"/>
    </row>
    <row r="546" spans="16:16" x14ac:dyDescent="0.25">
      <c r="P546" s="11"/>
    </row>
    <row r="547" spans="16:16" x14ac:dyDescent="0.25">
      <c r="P547" s="11"/>
    </row>
    <row r="548" spans="16:16" x14ac:dyDescent="0.25">
      <c r="P548" s="11"/>
    </row>
    <row r="549" spans="16:16" x14ac:dyDescent="0.25">
      <c r="P549" s="11"/>
    </row>
    <row r="550" spans="16:16" x14ac:dyDescent="0.25">
      <c r="P550" s="11"/>
    </row>
    <row r="551" spans="16:16" x14ac:dyDescent="0.25">
      <c r="P551" s="11"/>
    </row>
    <row r="552" spans="16:16" x14ac:dyDescent="0.25">
      <c r="P552" s="11"/>
    </row>
    <row r="553" spans="16:16" x14ac:dyDescent="0.25">
      <c r="P553" s="11"/>
    </row>
    <row r="554" spans="16:16" x14ac:dyDescent="0.25">
      <c r="P554" s="11"/>
    </row>
    <row r="555" spans="16:16" x14ac:dyDescent="0.25">
      <c r="P555" s="11"/>
    </row>
    <row r="556" spans="16:16" x14ac:dyDescent="0.25">
      <c r="P556" s="11"/>
    </row>
    <row r="557" spans="16:16" x14ac:dyDescent="0.25">
      <c r="P557" s="11"/>
    </row>
    <row r="558" spans="16:16" x14ac:dyDescent="0.25">
      <c r="P558" s="11"/>
    </row>
    <row r="559" spans="16:16" x14ac:dyDescent="0.25">
      <c r="P559" s="11"/>
    </row>
    <row r="560" spans="16:16" x14ac:dyDescent="0.25">
      <c r="P560" s="11"/>
    </row>
    <row r="561" spans="16:16" x14ac:dyDescent="0.25">
      <c r="P561" s="11"/>
    </row>
    <row r="562" spans="16:16" x14ac:dyDescent="0.25">
      <c r="P562" s="11"/>
    </row>
    <row r="563" spans="16:16" x14ac:dyDescent="0.25">
      <c r="P563" s="11"/>
    </row>
    <row r="564" spans="16:16" x14ac:dyDescent="0.25">
      <c r="P564" s="11"/>
    </row>
    <row r="565" spans="16:16" x14ac:dyDescent="0.25">
      <c r="P565" s="11"/>
    </row>
    <row r="566" spans="16:16" x14ac:dyDescent="0.25">
      <c r="P566" s="11"/>
    </row>
    <row r="567" spans="16:16" x14ac:dyDescent="0.25">
      <c r="P567" s="11"/>
    </row>
    <row r="568" spans="16:16" x14ac:dyDescent="0.25">
      <c r="P568" s="11"/>
    </row>
    <row r="569" spans="16:16" x14ac:dyDescent="0.25">
      <c r="P569" s="11"/>
    </row>
    <row r="570" spans="16:16" x14ac:dyDescent="0.25">
      <c r="P570" s="11"/>
    </row>
    <row r="571" spans="16:16" x14ac:dyDescent="0.25">
      <c r="P571" s="11"/>
    </row>
    <row r="572" spans="16:16" x14ac:dyDescent="0.25">
      <c r="P572" s="11"/>
    </row>
    <row r="573" spans="16:16" x14ac:dyDescent="0.25">
      <c r="P573" s="11"/>
    </row>
    <row r="574" spans="16:16" x14ac:dyDescent="0.25">
      <c r="P574" s="11"/>
    </row>
    <row r="575" spans="16:16" x14ac:dyDescent="0.25">
      <c r="P575" s="11"/>
    </row>
    <row r="576" spans="16:16" x14ac:dyDescent="0.25">
      <c r="P576" s="11"/>
    </row>
    <row r="577" spans="16:16" x14ac:dyDescent="0.25">
      <c r="P577" s="11"/>
    </row>
    <row r="578" spans="16:16" x14ac:dyDescent="0.25">
      <c r="P578" s="11"/>
    </row>
    <row r="579" spans="16:16" x14ac:dyDescent="0.25">
      <c r="P579" s="11"/>
    </row>
    <row r="580" spans="16:16" x14ac:dyDescent="0.25">
      <c r="P580" s="11"/>
    </row>
    <row r="581" spans="16:16" x14ac:dyDescent="0.25">
      <c r="P581" s="11"/>
    </row>
    <row r="582" spans="16:16" x14ac:dyDescent="0.25">
      <c r="P582" s="11"/>
    </row>
    <row r="583" spans="16:16" x14ac:dyDescent="0.25">
      <c r="P583" s="11"/>
    </row>
    <row r="584" spans="16:16" x14ac:dyDescent="0.25">
      <c r="P584" s="11"/>
    </row>
    <row r="585" spans="16:16" x14ac:dyDescent="0.25">
      <c r="P585" s="11"/>
    </row>
    <row r="586" spans="16:16" x14ac:dyDescent="0.25">
      <c r="P586" s="11"/>
    </row>
    <row r="587" spans="16:16" x14ac:dyDescent="0.25">
      <c r="P587" s="11"/>
    </row>
    <row r="588" spans="16:16" x14ac:dyDescent="0.25">
      <c r="P588" s="11"/>
    </row>
    <row r="589" spans="16:16" x14ac:dyDescent="0.25">
      <c r="P589" s="11"/>
    </row>
    <row r="590" spans="16:16" x14ac:dyDescent="0.25">
      <c r="P590" s="11"/>
    </row>
    <row r="591" spans="16:16" x14ac:dyDescent="0.25">
      <c r="P591" s="11"/>
    </row>
    <row r="592" spans="16:16" x14ac:dyDescent="0.25">
      <c r="P592" s="11"/>
    </row>
    <row r="593" spans="16:16" x14ac:dyDescent="0.25">
      <c r="P593" s="11"/>
    </row>
    <row r="594" spans="16:16" x14ac:dyDescent="0.25">
      <c r="P594" s="11"/>
    </row>
    <row r="595" spans="16:16" x14ac:dyDescent="0.25">
      <c r="P595" s="11"/>
    </row>
    <row r="596" spans="16:16" x14ac:dyDescent="0.25">
      <c r="P596" s="11"/>
    </row>
    <row r="597" spans="16:16" x14ac:dyDescent="0.25">
      <c r="P597" s="11"/>
    </row>
    <row r="598" spans="16:16" x14ac:dyDescent="0.25">
      <c r="P598" s="11"/>
    </row>
    <row r="599" spans="16:16" x14ac:dyDescent="0.25">
      <c r="P599" s="11"/>
    </row>
    <row r="600" spans="16:16" x14ac:dyDescent="0.25">
      <c r="P600" s="11"/>
    </row>
    <row r="601" spans="16:16" x14ac:dyDescent="0.25">
      <c r="P601" s="11"/>
    </row>
    <row r="602" spans="16:16" x14ac:dyDescent="0.25">
      <c r="P602" s="11"/>
    </row>
    <row r="603" spans="16:16" x14ac:dyDescent="0.25">
      <c r="P603" s="11"/>
    </row>
    <row r="604" spans="16:16" x14ac:dyDescent="0.25">
      <c r="P604" s="11"/>
    </row>
    <row r="605" spans="16:16" x14ac:dyDescent="0.25">
      <c r="P605" s="11"/>
    </row>
    <row r="606" spans="16:16" x14ac:dyDescent="0.25">
      <c r="P606" s="11"/>
    </row>
    <row r="607" spans="16:16" x14ac:dyDescent="0.25">
      <c r="P607" s="11"/>
    </row>
    <row r="608" spans="16:16" x14ac:dyDescent="0.25">
      <c r="P608" s="11"/>
    </row>
    <row r="609" spans="16:16" x14ac:dyDescent="0.25">
      <c r="P609" s="11"/>
    </row>
    <row r="610" spans="16:16" x14ac:dyDescent="0.25">
      <c r="P610" s="11"/>
    </row>
    <row r="611" spans="16:16" x14ac:dyDescent="0.25">
      <c r="P611" s="11"/>
    </row>
    <row r="612" spans="16:16" x14ac:dyDescent="0.25">
      <c r="P612" s="11"/>
    </row>
    <row r="613" spans="16:16" x14ac:dyDescent="0.25">
      <c r="P613" s="11"/>
    </row>
    <row r="614" spans="16:16" x14ac:dyDescent="0.25">
      <c r="P614" s="11"/>
    </row>
    <row r="615" spans="16:16" x14ac:dyDescent="0.25">
      <c r="P615" s="11"/>
    </row>
    <row r="616" spans="16:16" x14ac:dyDescent="0.25">
      <c r="P616" s="11"/>
    </row>
    <row r="617" spans="16:16" x14ac:dyDescent="0.25">
      <c r="P617" s="11"/>
    </row>
    <row r="618" spans="16:16" x14ac:dyDescent="0.25">
      <c r="P618" s="11"/>
    </row>
    <row r="619" spans="16:16" x14ac:dyDescent="0.25">
      <c r="P619" s="11"/>
    </row>
    <row r="620" spans="16:16" x14ac:dyDescent="0.25">
      <c r="P620" s="11"/>
    </row>
    <row r="621" spans="16:16" x14ac:dyDescent="0.25">
      <c r="P621" s="11"/>
    </row>
    <row r="622" spans="16:16" x14ac:dyDescent="0.25">
      <c r="P622" s="11"/>
    </row>
    <row r="623" spans="16:16" x14ac:dyDescent="0.25">
      <c r="P623" s="11"/>
    </row>
    <row r="624" spans="16:16" x14ac:dyDescent="0.25">
      <c r="P624" s="11"/>
    </row>
    <row r="625" spans="16:16" x14ac:dyDescent="0.25">
      <c r="P625" s="11"/>
    </row>
    <row r="626" spans="16:16" x14ac:dyDescent="0.25">
      <c r="P626" s="11"/>
    </row>
    <row r="627" spans="16:16" x14ac:dyDescent="0.25">
      <c r="P627" s="11"/>
    </row>
    <row r="628" spans="16:16" x14ac:dyDescent="0.25">
      <c r="P628" s="11"/>
    </row>
    <row r="629" spans="16:16" x14ac:dyDescent="0.25">
      <c r="P629" s="11"/>
    </row>
    <row r="630" spans="16:16" x14ac:dyDescent="0.25">
      <c r="P630" s="11"/>
    </row>
    <row r="631" spans="16:16" x14ac:dyDescent="0.25">
      <c r="P631" s="11"/>
    </row>
    <row r="632" spans="16:16" x14ac:dyDescent="0.25">
      <c r="P632" s="11"/>
    </row>
    <row r="633" spans="16:16" x14ac:dyDescent="0.25">
      <c r="P633" s="11"/>
    </row>
    <row r="634" spans="16:16" x14ac:dyDescent="0.25">
      <c r="P634" s="11"/>
    </row>
    <row r="635" spans="16:16" x14ac:dyDescent="0.25">
      <c r="P635" s="11"/>
    </row>
    <row r="636" spans="16:16" x14ac:dyDescent="0.25">
      <c r="P636" s="11"/>
    </row>
    <row r="637" spans="16:16" x14ac:dyDescent="0.25">
      <c r="P637" s="11"/>
    </row>
    <row r="638" spans="16:16" x14ac:dyDescent="0.25">
      <c r="P638" s="11"/>
    </row>
    <row r="639" spans="16:16" x14ac:dyDescent="0.25">
      <c r="P639" s="11"/>
    </row>
    <row r="640" spans="16:16" x14ac:dyDescent="0.25">
      <c r="P640" s="11"/>
    </row>
    <row r="641" spans="16:16" x14ac:dyDescent="0.25">
      <c r="P641" s="11"/>
    </row>
    <row r="642" spans="16:16" x14ac:dyDescent="0.25">
      <c r="P642" s="11"/>
    </row>
    <row r="643" spans="16:16" x14ac:dyDescent="0.25">
      <c r="P643" s="11"/>
    </row>
    <row r="644" spans="16:16" x14ac:dyDescent="0.25">
      <c r="P644" s="11"/>
    </row>
    <row r="645" spans="16:16" x14ac:dyDescent="0.25">
      <c r="P645" s="11"/>
    </row>
    <row r="646" spans="16:16" x14ac:dyDescent="0.25">
      <c r="P646" s="11"/>
    </row>
    <row r="647" spans="16:16" x14ac:dyDescent="0.25">
      <c r="P647" s="11"/>
    </row>
    <row r="648" spans="16:16" x14ac:dyDescent="0.25">
      <c r="P648" s="11"/>
    </row>
    <row r="649" spans="16:16" x14ac:dyDescent="0.25">
      <c r="P649" s="11"/>
    </row>
    <row r="650" spans="16:16" x14ac:dyDescent="0.25">
      <c r="P650" s="11"/>
    </row>
    <row r="651" spans="16:16" x14ac:dyDescent="0.25">
      <c r="P651" s="11"/>
    </row>
    <row r="652" spans="16:16" x14ac:dyDescent="0.25">
      <c r="P652" s="11"/>
    </row>
    <row r="653" spans="16:16" x14ac:dyDescent="0.25">
      <c r="P653" s="11"/>
    </row>
    <row r="654" spans="16:16" x14ac:dyDescent="0.25">
      <c r="P654" s="11"/>
    </row>
    <row r="655" spans="16:16" x14ac:dyDescent="0.25">
      <c r="P655" s="11"/>
    </row>
    <row r="656" spans="16:16" x14ac:dyDescent="0.25">
      <c r="P656" s="11"/>
    </row>
    <row r="657" spans="16:16" x14ac:dyDescent="0.25">
      <c r="P657" s="11"/>
    </row>
    <row r="658" spans="16:16" x14ac:dyDescent="0.25">
      <c r="P658" s="11"/>
    </row>
    <row r="659" spans="16:16" x14ac:dyDescent="0.25">
      <c r="P659" s="11"/>
    </row>
    <row r="660" spans="16:16" x14ac:dyDescent="0.25">
      <c r="P660" s="11"/>
    </row>
    <row r="661" spans="16:16" x14ac:dyDescent="0.25">
      <c r="P661" s="11"/>
    </row>
    <row r="662" spans="16:16" x14ac:dyDescent="0.25">
      <c r="P662" s="11"/>
    </row>
    <row r="663" spans="16:16" x14ac:dyDescent="0.25">
      <c r="P663" s="11"/>
    </row>
    <row r="664" spans="16:16" x14ac:dyDescent="0.25">
      <c r="P664" s="11"/>
    </row>
    <row r="665" spans="16:16" x14ac:dyDescent="0.25">
      <c r="P665" s="11"/>
    </row>
    <row r="666" spans="16:16" x14ac:dyDescent="0.25">
      <c r="P666" s="11"/>
    </row>
    <row r="667" spans="16:16" x14ac:dyDescent="0.25">
      <c r="P667" s="11"/>
    </row>
    <row r="668" spans="16:16" x14ac:dyDescent="0.25">
      <c r="P668" s="11"/>
    </row>
    <row r="669" spans="16:16" x14ac:dyDescent="0.25">
      <c r="P669" s="11"/>
    </row>
    <row r="670" spans="16:16" x14ac:dyDescent="0.25">
      <c r="P670" s="11"/>
    </row>
    <row r="671" spans="16:16" x14ac:dyDescent="0.25">
      <c r="P671" s="11"/>
    </row>
    <row r="672" spans="16:16" x14ac:dyDescent="0.25">
      <c r="P672" s="11"/>
    </row>
    <row r="673" spans="16:16" x14ac:dyDescent="0.25">
      <c r="P673" s="11"/>
    </row>
    <row r="674" spans="16:16" x14ac:dyDescent="0.25">
      <c r="P674" s="11"/>
    </row>
    <row r="675" spans="16:16" x14ac:dyDescent="0.25">
      <c r="P675" s="11"/>
    </row>
    <row r="676" spans="16:16" x14ac:dyDescent="0.25">
      <c r="P676" s="11"/>
    </row>
    <row r="677" spans="16:16" x14ac:dyDescent="0.25">
      <c r="P677" s="11"/>
    </row>
    <row r="678" spans="16:16" x14ac:dyDescent="0.25">
      <c r="P678" s="11"/>
    </row>
    <row r="679" spans="16:16" x14ac:dyDescent="0.25">
      <c r="P679" s="11"/>
    </row>
    <row r="680" spans="16:16" x14ac:dyDescent="0.25">
      <c r="P680" s="11"/>
    </row>
    <row r="681" spans="16:16" x14ac:dyDescent="0.25">
      <c r="P681" s="11"/>
    </row>
    <row r="682" spans="16:16" x14ac:dyDescent="0.25">
      <c r="P682" s="11"/>
    </row>
    <row r="683" spans="16:16" x14ac:dyDescent="0.25">
      <c r="P683" s="11"/>
    </row>
    <row r="684" spans="16:16" x14ac:dyDescent="0.25">
      <c r="P684" s="11"/>
    </row>
    <row r="685" spans="16:16" x14ac:dyDescent="0.25">
      <c r="P685" s="11"/>
    </row>
    <row r="686" spans="16:16" x14ac:dyDescent="0.25">
      <c r="P686" s="11"/>
    </row>
    <row r="687" spans="16:16" x14ac:dyDescent="0.25">
      <c r="P687" s="11"/>
    </row>
    <row r="688" spans="16:16" x14ac:dyDescent="0.25">
      <c r="P688" s="11"/>
    </row>
    <row r="689" spans="16:16" x14ac:dyDescent="0.25">
      <c r="P689" s="11"/>
    </row>
    <row r="690" spans="16:16" x14ac:dyDescent="0.25">
      <c r="P690" s="11"/>
    </row>
    <row r="691" spans="16:16" x14ac:dyDescent="0.25">
      <c r="P691" s="11"/>
    </row>
    <row r="692" spans="16:16" x14ac:dyDescent="0.25">
      <c r="P692" s="11"/>
    </row>
    <row r="693" spans="16:16" x14ac:dyDescent="0.25">
      <c r="P693" s="11"/>
    </row>
    <row r="694" spans="16:16" x14ac:dyDescent="0.25">
      <c r="P694" s="11"/>
    </row>
    <row r="695" spans="16:16" x14ac:dyDescent="0.25">
      <c r="P695" s="11"/>
    </row>
    <row r="696" spans="16:16" x14ac:dyDescent="0.25">
      <c r="P696" s="11"/>
    </row>
    <row r="697" spans="16:16" x14ac:dyDescent="0.25">
      <c r="P697" s="11"/>
    </row>
    <row r="698" spans="16:16" x14ac:dyDescent="0.25">
      <c r="P698" s="11"/>
    </row>
    <row r="699" spans="16:16" x14ac:dyDescent="0.25">
      <c r="P699" s="11"/>
    </row>
    <row r="700" spans="16:16" x14ac:dyDescent="0.25">
      <c r="P700" s="11"/>
    </row>
    <row r="701" spans="16:16" x14ac:dyDescent="0.25">
      <c r="P701" s="11"/>
    </row>
    <row r="702" spans="16:16" x14ac:dyDescent="0.25">
      <c r="P702" s="11"/>
    </row>
    <row r="703" spans="16:16" x14ac:dyDescent="0.25">
      <c r="P703" s="11"/>
    </row>
    <row r="704" spans="16:16" x14ac:dyDescent="0.25">
      <c r="P704" s="11"/>
    </row>
    <row r="705" spans="16:16" x14ac:dyDescent="0.25">
      <c r="P705" s="11"/>
    </row>
    <row r="706" spans="16:16" x14ac:dyDescent="0.25">
      <c r="P706" s="11"/>
    </row>
    <row r="707" spans="16:16" x14ac:dyDescent="0.25">
      <c r="P707" s="11"/>
    </row>
    <row r="708" spans="16:16" x14ac:dyDescent="0.25">
      <c r="P708" s="11"/>
    </row>
    <row r="709" spans="16:16" x14ac:dyDescent="0.25">
      <c r="P709" s="11"/>
    </row>
    <row r="710" spans="16:16" x14ac:dyDescent="0.25">
      <c r="P710" s="11"/>
    </row>
    <row r="711" spans="16:16" x14ac:dyDescent="0.25">
      <c r="P711" s="11"/>
    </row>
    <row r="712" spans="16:16" x14ac:dyDescent="0.25">
      <c r="P712" s="11"/>
    </row>
    <row r="713" spans="16:16" x14ac:dyDescent="0.25">
      <c r="P713" s="11"/>
    </row>
    <row r="714" spans="16:16" x14ac:dyDescent="0.25">
      <c r="P714" s="11"/>
    </row>
    <row r="715" spans="16:16" x14ac:dyDescent="0.25">
      <c r="P715" s="11"/>
    </row>
    <row r="716" spans="16:16" x14ac:dyDescent="0.25">
      <c r="P716" s="11"/>
    </row>
    <row r="717" spans="16:16" x14ac:dyDescent="0.25">
      <c r="P717" s="11"/>
    </row>
    <row r="718" spans="16:16" x14ac:dyDescent="0.25">
      <c r="P718" s="11"/>
    </row>
    <row r="719" spans="16:16" x14ac:dyDescent="0.25">
      <c r="P719" s="11"/>
    </row>
    <row r="720" spans="16:16" x14ac:dyDescent="0.25">
      <c r="P720" s="11"/>
    </row>
    <row r="721" spans="16:16" x14ac:dyDescent="0.25">
      <c r="P721" s="11"/>
    </row>
    <row r="722" spans="16:16" x14ac:dyDescent="0.25">
      <c r="P722" s="11"/>
    </row>
    <row r="723" spans="16:16" x14ac:dyDescent="0.25">
      <c r="P723" s="11"/>
    </row>
    <row r="724" spans="16:16" x14ac:dyDescent="0.25">
      <c r="P724" s="11"/>
    </row>
    <row r="725" spans="16:16" x14ac:dyDescent="0.25">
      <c r="P725" s="11"/>
    </row>
    <row r="726" spans="16:16" x14ac:dyDescent="0.25">
      <c r="P726" s="11"/>
    </row>
    <row r="727" spans="16:16" x14ac:dyDescent="0.25">
      <c r="P727" s="11"/>
    </row>
    <row r="728" spans="16:16" x14ac:dyDescent="0.25">
      <c r="P728" s="11"/>
    </row>
    <row r="729" spans="16:16" x14ac:dyDescent="0.25">
      <c r="P729" s="11"/>
    </row>
    <row r="730" spans="16:16" x14ac:dyDescent="0.25">
      <c r="P730" s="11"/>
    </row>
    <row r="731" spans="16:16" x14ac:dyDescent="0.25">
      <c r="P731" s="11"/>
    </row>
    <row r="732" spans="16:16" x14ac:dyDescent="0.25">
      <c r="P732" s="11"/>
    </row>
    <row r="733" spans="16:16" x14ac:dyDescent="0.25">
      <c r="P733" s="11"/>
    </row>
    <row r="734" spans="16:16" x14ac:dyDescent="0.25">
      <c r="P734" s="11"/>
    </row>
    <row r="735" spans="16:16" x14ac:dyDescent="0.25">
      <c r="P735" s="11"/>
    </row>
    <row r="736" spans="16:16" x14ac:dyDescent="0.25">
      <c r="P736" s="11"/>
    </row>
    <row r="737" spans="16:16" x14ac:dyDescent="0.25">
      <c r="P737" s="11"/>
    </row>
    <row r="738" spans="16:16" x14ac:dyDescent="0.25">
      <c r="P738" s="11"/>
    </row>
    <row r="739" spans="16:16" x14ac:dyDescent="0.25">
      <c r="P739" s="11"/>
    </row>
    <row r="740" spans="16:16" x14ac:dyDescent="0.25">
      <c r="P740" s="11"/>
    </row>
    <row r="741" spans="16:16" x14ac:dyDescent="0.25">
      <c r="P741" s="11"/>
    </row>
    <row r="742" spans="16:16" x14ac:dyDescent="0.25">
      <c r="P742" s="11"/>
    </row>
    <row r="743" spans="16:16" x14ac:dyDescent="0.25">
      <c r="P743" s="11"/>
    </row>
    <row r="744" spans="16:16" x14ac:dyDescent="0.25">
      <c r="P744" s="11"/>
    </row>
    <row r="745" spans="16:16" x14ac:dyDescent="0.25">
      <c r="P745" s="11"/>
    </row>
    <row r="746" spans="16:16" x14ac:dyDescent="0.25">
      <c r="P746" s="11"/>
    </row>
    <row r="747" spans="16:16" x14ac:dyDescent="0.25">
      <c r="P747" s="11"/>
    </row>
    <row r="748" spans="16:16" x14ac:dyDescent="0.25">
      <c r="P748" s="11"/>
    </row>
    <row r="749" spans="16:16" x14ac:dyDescent="0.25">
      <c r="P749" s="11"/>
    </row>
    <row r="750" spans="16:16" x14ac:dyDescent="0.25">
      <c r="P750" s="11"/>
    </row>
    <row r="751" spans="16:16" x14ac:dyDescent="0.25">
      <c r="P751" s="11"/>
    </row>
    <row r="752" spans="16:16" x14ac:dyDescent="0.25">
      <c r="P752" s="11"/>
    </row>
    <row r="753" spans="16:16" x14ac:dyDescent="0.25">
      <c r="P753" s="11"/>
    </row>
    <row r="754" spans="16:16" x14ac:dyDescent="0.25">
      <c r="P754" s="11"/>
    </row>
    <row r="755" spans="16:16" x14ac:dyDescent="0.25">
      <c r="P755" s="11"/>
    </row>
    <row r="756" spans="16:16" x14ac:dyDescent="0.25">
      <c r="P756" s="11"/>
    </row>
    <row r="757" spans="16:16" x14ac:dyDescent="0.25">
      <c r="P757" s="11"/>
    </row>
    <row r="758" spans="16:16" x14ac:dyDescent="0.25">
      <c r="P758" s="11"/>
    </row>
    <row r="759" spans="16:16" x14ac:dyDescent="0.25">
      <c r="P759" s="11"/>
    </row>
    <row r="760" spans="16:16" x14ac:dyDescent="0.25">
      <c r="P760" s="11"/>
    </row>
    <row r="761" spans="16:16" x14ac:dyDescent="0.25">
      <c r="P761" s="11"/>
    </row>
    <row r="762" spans="16:16" x14ac:dyDescent="0.25">
      <c r="P762" s="11"/>
    </row>
    <row r="763" spans="16:16" x14ac:dyDescent="0.25">
      <c r="P763" s="11"/>
    </row>
    <row r="764" spans="16:16" x14ac:dyDescent="0.25">
      <c r="P764" s="11"/>
    </row>
    <row r="765" spans="16:16" x14ac:dyDescent="0.25">
      <c r="P765" s="11"/>
    </row>
    <row r="766" spans="16:16" x14ac:dyDescent="0.25">
      <c r="P766" s="11"/>
    </row>
    <row r="767" spans="16:16" x14ac:dyDescent="0.25">
      <c r="P767" s="11"/>
    </row>
    <row r="768" spans="16:16" x14ac:dyDescent="0.25">
      <c r="P768" s="11"/>
    </row>
    <row r="769" spans="16:16" x14ac:dyDescent="0.25">
      <c r="P769" s="11"/>
    </row>
    <row r="770" spans="16:16" x14ac:dyDescent="0.25">
      <c r="P770" s="11"/>
    </row>
    <row r="771" spans="16:16" x14ac:dyDescent="0.25">
      <c r="P771" s="11"/>
    </row>
    <row r="772" spans="16:16" x14ac:dyDescent="0.25">
      <c r="P772" s="11"/>
    </row>
    <row r="773" spans="16:16" x14ac:dyDescent="0.25">
      <c r="P773" s="11"/>
    </row>
    <row r="774" spans="16:16" x14ac:dyDescent="0.25">
      <c r="P774" s="11"/>
    </row>
    <row r="775" spans="16:16" x14ac:dyDescent="0.25">
      <c r="P775" s="11"/>
    </row>
    <row r="776" spans="16:16" x14ac:dyDescent="0.25">
      <c r="P776" s="11"/>
    </row>
    <row r="777" spans="16:16" x14ac:dyDescent="0.25">
      <c r="P777" s="11"/>
    </row>
    <row r="778" spans="16:16" x14ac:dyDescent="0.25">
      <c r="P778" s="11"/>
    </row>
    <row r="779" spans="16:16" x14ac:dyDescent="0.25">
      <c r="P779" s="11"/>
    </row>
    <row r="780" spans="16:16" x14ac:dyDescent="0.25">
      <c r="P780" s="11"/>
    </row>
    <row r="781" spans="16:16" x14ac:dyDescent="0.25">
      <c r="P781" s="11"/>
    </row>
    <row r="782" spans="16:16" x14ac:dyDescent="0.25">
      <c r="P782" s="11"/>
    </row>
    <row r="783" spans="16:16" x14ac:dyDescent="0.25">
      <c r="P783" s="11"/>
    </row>
    <row r="784" spans="16:16" x14ac:dyDescent="0.25">
      <c r="P784" s="11"/>
    </row>
    <row r="785" spans="16:16" x14ac:dyDescent="0.25">
      <c r="P785" s="11"/>
    </row>
    <row r="786" spans="16:16" x14ac:dyDescent="0.25">
      <c r="P786" s="11"/>
    </row>
    <row r="787" spans="16:16" x14ac:dyDescent="0.25">
      <c r="P787" s="11"/>
    </row>
    <row r="788" spans="16:16" x14ac:dyDescent="0.25">
      <c r="P788" s="11"/>
    </row>
    <row r="789" spans="16:16" x14ac:dyDescent="0.25">
      <c r="P789" s="11"/>
    </row>
    <row r="790" spans="16:16" x14ac:dyDescent="0.25">
      <c r="P790" s="11"/>
    </row>
    <row r="791" spans="16:16" x14ac:dyDescent="0.25">
      <c r="P791" s="11"/>
    </row>
    <row r="792" spans="16:16" x14ac:dyDescent="0.25">
      <c r="P792" s="11"/>
    </row>
    <row r="793" spans="16:16" x14ac:dyDescent="0.25">
      <c r="P793" s="11"/>
    </row>
    <row r="794" spans="16:16" x14ac:dyDescent="0.25">
      <c r="P794" s="11"/>
    </row>
    <row r="795" spans="16:16" x14ac:dyDescent="0.25">
      <c r="P795" s="11"/>
    </row>
    <row r="796" spans="16:16" x14ac:dyDescent="0.25">
      <c r="P796" s="11"/>
    </row>
    <row r="797" spans="16:16" x14ac:dyDescent="0.25">
      <c r="P797" s="11"/>
    </row>
    <row r="798" spans="16:16" x14ac:dyDescent="0.25">
      <c r="P798" s="11"/>
    </row>
    <row r="799" spans="16:16" x14ac:dyDescent="0.25">
      <c r="P799" s="11"/>
    </row>
    <row r="800" spans="16:16" x14ac:dyDescent="0.25">
      <c r="P800" s="11"/>
    </row>
    <row r="801" spans="16:16" x14ac:dyDescent="0.25">
      <c r="P801" s="11"/>
    </row>
    <row r="802" spans="16:16" x14ac:dyDescent="0.25">
      <c r="P802" s="11"/>
    </row>
    <row r="803" spans="16:16" x14ac:dyDescent="0.25">
      <c r="P803" s="11"/>
    </row>
    <row r="804" spans="16:16" x14ac:dyDescent="0.25">
      <c r="P804" s="11"/>
    </row>
    <row r="805" spans="16:16" x14ac:dyDescent="0.25">
      <c r="P805" s="11"/>
    </row>
    <row r="806" spans="16:16" x14ac:dyDescent="0.25">
      <c r="P806" s="11"/>
    </row>
    <row r="807" spans="16:16" x14ac:dyDescent="0.25">
      <c r="P807" s="11"/>
    </row>
    <row r="808" spans="16:16" x14ac:dyDescent="0.25">
      <c r="P808" s="11"/>
    </row>
    <row r="809" spans="16:16" x14ac:dyDescent="0.25">
      <c r="P809" s="11"/>
    </row>
    <row r="810" spans="16:16" x14ac:dyDescent="0.25">
      <c r="P810" s="11"/>
    </row>
    <row r="811" spans="16:16" x14ac:dyDescent="0.25">
      <c r="P811" s="11"/>
    </row>
    <row r="812" spans="16:16" x14ac:dyDescent="0.25">
      <c r="P812" s="11"/>
    </row>
    <row r="813" spans="16:16" x14ac:dyDescent="0.25">
      <c r="P813" s="11"/>
    </row>
    <row r="814" spans="16:16" x14ac:dyDescent="0.25">
      <c r="P814" s="11"/>
    </row>
    <row r="815" spans="16:16" x14ac:dyDescent="0.25">
      <c r="P815" s="11"/>
    </row>
    <row r="816" spans="16:16" x14ac:dyDescent="0.25">
      <c r="P816" s="11"/>
    </row>
    <row r="817" spans="16:16" x14ac:dyDescent="0.25">
      <c r="P817" s="11"/>
    </row>
    <row r="818" spans="16:16" x14ac:dyDescent="0.25">
      <c r="P818" s="11"/>
    </row>
    <row r="819" spans="16:16" x14ac:dyDescent="0.25">
      <c r="P819" s="11"/>
    </row>
    <row r="820" spans="16:16" x14ac:dyDescent="0.25">
      <c r="P820" s="11"/>
    </row>
    <row r="821" spans="16:16" x14ac:dyDescent="0.25">
      <c r="P821" s="11"/>
    </row>
    <row r="822" spans="16:16" x14ac:dyDescent="0.25">
      <c r="P822" s="11"/>
    </row>
    <row r="823" spans="16:16" x14ac:dyDescent="0.25">
      <c r="P823" s="11"/>
    </row>
    <row r="824" spans="16:16" x14ac:dyDescent="0.25">
      <c r="P824" s="11"/>
    </row>
    <row r="825" spans="16:16" x14ac:dyDescent="0.25">
      <c r="P825" s="11"/>
    </row>
    <row r="826" spans="16:16" x14ac:dyDescent="0.25">
      <c r="P826" s="11"/>
    </row>
    <row r="827" spans="16:16" x14ac:dyDescent="0.25">
      <c r="P827" s="11"/>
    </row>
    <row r="828" spans="16:16" x14ac:dyDescent="0.25">
      <c r="P828" s="11"/>
    </row>
    <row r="829" spans="16:16" x14ac:dyDescent="0.25">
      <c r="P829" s="11"/>
    </row>
    <row r="830" spans="16:16" x14ac:dyDescent="0.25">
      <c r="P830" s="11"/>
    </row>
    <row r="831" spans="16:16" x14ac:dyDescent="0.25">
      <c r="P831" s="11"/>
    </row>
    <row r="832" spans="16:16" x14ac:dyDescent="0.25">
      <c r="P832" s="11"/>
    </row>
    <row r="833" spans="16:16" x14ac:dyDescent="0.25">
      <c r="P833" s="11"/>
    </row>
    <row r="834" spans="16:16" x14ac:dyDescent="0.25">
      <c r="P834" s="11"/>
    </row>
    <row r="835" spans="16:16" x14ac:dyDescent="0.25">
      <c r="P835" s="11"/>
    </row>
    <row r="836" spans="16:16" x14ac:dyDescent="0.25">
      <c r="P836" s="11"/>
    </row>
    <row r="837" spans="16:16" x14ac:dyDescent="0.25">
      <c r="P837" s="11"/>
    </row>
    <row r="838" spans="16:16" x14ac:dyDescent="0.25">
      <c r="P838" s="11"/>
    </row>
    <row r="839" spans="16:16" x14ac:dyDescent="0.25">
      <c r="P839" s="11"/>
    </row>
    <row r="840" spans="16:16" x14ac:dyDescent="0.25">
      <c r="P840" s="11"/>
    </row>
    <row r="841" spans="16:16" x14ac:dyDescent="0.25">
      <c r="P841" s="11"/>
    </row>
    <row r="842" spans="16:16" x14ac:dyDescent="0.25">
      <c r="P842" s="11"/>
    </row>
    <row r="843" spans="16:16" x14ac:dyDescent="0.25">
      <c r="P843" s="11"/>
    </row>
    <row r="844" spans="16:16" x14ac:dyDescent="0.25">
      <c r="P844" s="11"/>
    </row>
    <row r="845" spans="16:16" x14ac:dyDescent="0.25">
      <c r="P845" s="11"/>
    </row>
    <row r="846" spans="16:16" x14ac:dyDescent="0.25">
      <c r="P846" s="11"/>
    </row>
    <row r="847" spans="16:16" x14ac:dyDescent="0.25">
      <c r="P847" s="11"/>
    </row>
    <row r="848" spans="16:16" x14ac:dyDescent="0.25">
      <c r="P848" s="11"/>
    </row>
    <row r="849" spans="16:16" x14ac:dyDescent="0.25">
      <c r="P849" s="11"/>
    </row>
    <row r="850" spans="16:16" x14ac:dyDescent="0.25">
      <c r="P850" s="11"/>
    </row>
    <row r="851" spans="16:16" x14ac:dyDescent="0.25">
      <c r="P851" s="11"/>
    </row>
    <row r="852" spans="16:16" x14ac:dyDescent="0.25">
      <c r="P852" s="11"/>
    </row>
    <row r="853" spans="16:16" x14ac:dyDescent="0.25">
      <c r="P853" s="11"/>
    </row>
    <row r="854" spans="16:16" x14ac:dyDescent="0.25">
      <c r="P854" s="11"/>
    </row>
    <row r="855" spans="16:16" x14ac:dyDescent="0.25">
      <c r="P855" s="11"/>
    </row>
    <row r="856" spans="16:16" x14ac:dyDescent="0.25">
      <c r="P856" s="11"/>
    </row>
    <row r="857" spans="16:16" x14ac:dyDescent="0.25">
      <c r="P857" s="11"/>
    </row>
    <row r="858" spans="16:16" x14ac:dyDescent="0.25">
      <c r="P858" s="11"/>
    </row>
    <row r="859" spans="16:16" x14ac:dyDescent="0.25">
      <c r="P859" s="11"/>
    </row>
    <row r="860" spans="16:16" x14ac:dyDescent="0.25">
      <c r="P860" s="11"/>
    </row>
    <row r="861" spans="16:16" x14ac:dyDescent="0.25">
      <c r="P861" s="11"/>
    </row>
    <row r="862" spans="16:16" x14ac:dyDescent="0.25">
      <c r="P862" s="11"/>
    </row>
    <row r="863" spans="16:16" x14ac:dyDescent="0.25">
      <c r="P863" s="11"/>
    </row>
    <row r="864" spans="16:16" x14ac:dyDescent="0.25">
      <c r="P864" s="11"/>
    </row>
    <row r="865" spans="16:16" x14ac:dyDescent="0.25">
      <c r="P865" s="11"/>
    </row>
    <row r="866" spans="16:16" x14ac:dyDescent="0.25">
      <c r="P866" s="11"/>
    </row>
    <row r="867" spans="16:16" x14ac:dyDescent="0.25">
      <c r="P867" s="11"/>
    </row>
    <row r="868" spans="16:16" x14ac:dyDescent="0.25">
      <c r="P868" s="11"/>
    </row>
    <row r="869" spans="16:16" x14ac:dyDescent="0.25">
      <c r="P869" s="11"/>
    </row>
    <row r="870" spans="16:16" x14ac:dyDescent="0.25">
      <c r="P870" s="11"/>
    </row>
    <row r="871" spans="16:16" x14ac:dyDescent="0.25">
      <c r="P871" s="11"/>
    </row>
    <row r="872" spans="16:16" x14ac:dyDescent="0.25">
      <c r="P872" s="11"/>
    </row>
    <row r="873" spans="16:16" x14ac:dyDescent="0.25">
      <c r="P873" s="11"/>
    </row>
    <row r="874" spans="16:16" x14ac:dyDescent="0.25">
      <c r="P874" s="11"/>
    </row>
    <row r="875" spans="16:16" x14ac:dyDescent="0.25">
      <c r="P875" s="11"/>
    </row>
    <row r="876" spans="16:16" x14ac:dyDescent="0.25">
      <c r="P876" s="11"/>
    </row>
    <row r="877" spans="16:16" x14ac:dyDescent="0.25">
      <c r="P877" s="11"/>
    </row>
    <row r="878" spans="16:16" x14ac:dyDescent="0.25">
      <c r="P878" s="11"/>
    </row>
    <row r="879" spans="16:16" x14ac:dyDescent="0.25">
      <c r="P879" s="11"/>
    </row>
    <row r="880" spans="16:16" x14ac:dyDescent="0.25">
      <c r="P880" s="11"/>
    </row>
    <row r="881" spans="16:16" x14ac:dyDescent="0.25">
      <c r="P881" s="11"/>
    </row>
    <row r="882" spans="16:16" x14ac:dyDescent="0.25">
      <c r="P882" s="11"/>
    </row>
    <row r="883" spans="16:16" x14ac:dyDescent="0.25">
      <c r="P883" s="11"/>
    </row>
    <row r="884" spans="16:16" x14ac:dyDescent="0.25">
      <c r="P884" s="11"/>
    </row>
    <row r="885" spans="16:16" x14ac:dyDescent="0.25">
      <c r="P885" s="11"/>
    </row>
    <row r="886" spans="16:16" x14ac:dyDescent="0.25">
      <c r="P886" s="11"/>
    </row>
    <row r="887" spans="16:16" x14ac:dyDescent="0.25">
      <c r="P887" s="11"/>
    </row>
    <row r="888" spans="16:16" x14ac:dyDescent="0.25">
      <c r="P888" s="11"/>
    </row>
    <row r="889" spans="16:16" x14ac:dyDescent="0.25">
      <c r="P889" s="11"/>
    </row>
    <row r="890" spans="16:16" x14ac:dyDescent="0.25">
      <c r="P890" s="11"/>
    </row>
    <row r="891" spans="16:16" x14ac:dyDescent="0.25">
      <c r="P891" s="11"/>
    </row>
    <row r="892" spans="16:16" x14ac:dyDescent="0.25">
      <c r="P892" s="11"/>
    </row>
    <row r="893" spans="16:16" x14ac:dyDescent="0.25">
      <c r="P893" s="11"/>
    </row>
    <row r="894" spans="16:16" x14ac:dyDescent="0.25">
      <c r="P894" s="11"/>
    </row>
    <row r="895" spans="16:16" x14ac:dyDescent="0.25">
      <c r="P895" s="11"/>
    </row>
    <row r="896" spans="16:16" x14ac:dyDescent="0.25">
      <c r="P896" s="11"/>
    </row>
    <row r="897" spans="16:16" x14ac:dyDescent="0.25">
      <c r="P897" s="11"/>
    </row>
    <row r="898" spans="16:16" x14ac:dyDescent="0.25">
      <c r="P898" s="11"/>
    </row>
    <row r="899" spans="16:16" x14ac:dyDescent="0.25">
      <c r="P899" s="11"/>
    </row>
    <row r="900" spans="16:16" x14ac:dyDescent="0.25">
      <c r="P900" s="11"/>
    </row>
    <row r="901" spans="16:16" x14ac:dyDescent="0.25">
      <c r="P901" s="11"/>
    </row>
    <row r="902" spans="16:16" x14ac:dyDescent="0.25">
      <c r="P902" s="11"/>
    </row>
    <row r="903" spans="16:16" x14ac:dyDescent="0.25">
      <c r="P903" s="11"/>
    </row>
    <row r="904" spans="16:16" x14ac:dyDescent="0.25">
      <c r="P904" s="11"/>
    </row>
    <row r="905" spans="16:16" x14ac:dyDescent="0.25">
      <c r="P905" s="11"/>
    </row>
    <row r="906" spans="16:16" x14ac:dyDescent="0.25">
      <c r="P906" s="11"/>
    </row>
    <row r="907" spans="16:16" x14ac:dyDescent="0.25">
      <c r="P907" s="11"/>
    </row>
    <row r="908" spans="16:16" x14ac:dyDescent="0.25">
      <c r="P908" s="11"/>
    </row>
    <row r="909" spans="16:16" x14ac:dyDescent="0.25">
      <c r="P909" s="11"/>
    </row>
    <row r="910" spans="16:16" x14ac:dyDescent="0.25">
      <c r="P910" s="11"/>
    </row>
    <row r="911" spans="16:16" x14ac:dyDescent="0.25">
      <c r="P911" s="11"/>
    </row>
    <row r="912" spans="16:16" x14ac:dyDescent="0.25">
      <c r="P912" s="11"/>
    </row>
    <row r="913" spans="16:16" x14ac:dyDescent="0.25">
      <c r="P913" s="11"/>
    </row>
    <row r="914" spans="16:16" x14ac:dyDescent="0.25">
      <c r="P914" s="11"/>
    </row>
    <row r="915" spans="16:16" x14ac:dyDescent="0.25">
      <c r="P915" s="11"/>
    </row>
    <row r="916" spans="16:16" x14ac:dyDescent="0.25">
      <c r="P916" s="11"/>
    </row>
    <row r="917" spans="16:16" x14ac:dyDescent="0.25">
      <c r="P917" s="11"/>
    </row>
    <row r="918" spans="16:16" x14ac:dyDescent="0.25">
      <c r="P918" s="11"/>
    </row>
    <row r="919" spans="16:16" x14ac:dyDescent="0.25">
      <c r="P919" s="11"/>
    </row>
    <row r="920" spans="16:16" x14ac:dyDescent="0.25">
      <c r="P920" s="11"/>
    </row>
    <row r="921" spans="16:16" x14ac:dyDescent="0.25">
      <c r="P921" s="11"/>
    </row>
    <row r="922" spans="16:16" x14ac:dyDescent="0.25">
      <c r="P922" s="11"/>
    </row>
    <row r="923" spans="16:16" x14ac:dyDescent="0.25">
      <c r="P923" s="11"/>
    </row>
    <row r="924" spans="16:16" x14ac:dyDescent="0.25">
      <c r="P924" s="11"/>
    </row>
    <row r="925" spans="16:16" x14ac:dyDescent="0.25">
      <c r="P925" s="11"/>
    </row>
    <row r="926" spans="16:16" x14ac:dyDescent="0.25">
      <c r="P926" s="11"/>
    </row>
    <row r="927" spans="16:16" x14ac:dyDescent="0.25">
      <c r="P927" s="11"/>
    </row>
    <row r="928" spans="16:16" x14ac:dyDescent="0.25">
      <c r="P928" s="11"/>
    </row>
    <row r="929" spans="16:16" x14ac:dyDescent="0.25">
      <c r="P929" s="11"/>
    </row>
    <row r="930" spans="16:16" x14ac:dyDescent="0.25">
      <c r="P930" s="11"/>
    </row>
    <row r="931" spans="16:16" x14ac:dyDescent="0.25">
      <c r="P931" s="11"/>
    </row>
    <row r="932" spans="16:16" x14ac:dyDescent="0.25">
      <c r="P932" s="11"/>
    </row>
    <row r="933" spans="16:16" x14ac:dyDescent="0.25">
      <c r="P933" s="11"/>
    </row>
    <row r="934" spans="16:16" x14ac:dyDescent="0.25">
      <c r="P934" s="11"/>
    </row>
    <row r="935" spans="16:16" x14ac:dyDescent="0.25">
      <c r="P935" s="11"/>
    </row>
    <row r="936" spans="16:16" x14ac:dyDescent="0.25">
      <c r="P936" s="11"/>
    </row>
    <row r="937" spans="16:16" x14ac:dyDescent="0.25">
      <c r="P937" s="11"/>
    </row>
    <row r="938" spans="16:16" x14ac:dyDescent="0.25">
      <c r="P938" s="11"/>
    </row>
    <row r="939" spans="16:16" x14ac:dyDescent="0.25">
      <c r="P939" s="11"/>
    </row>
    <row r="940" spans="16:16" x14ac:dyDescent="0.25">
      <c r="P940" s="11"/>
    </row>
    <row r="941" spans="16:16" x14ac:dyDescent="0.25">
      <c r="P941" s="11"/>
    </row>
    <row r="942" spans="16:16" x14ac:dyDescent="0.25">
      <c r="P942" s="11"/>
    </row>
    <row r="943" spans="16:16" x14ac:dyDescent="0.25">
      <c r="P943" s="11"/>
    </row>
    <row r="944" spans="16:16" x14ac:dyDescent="0.25">
      <c r="P944" s="11"/>
    </row>
    <row r="945" spans="16:16" x14ac:dyDescent="0.25">
      <c r="P945" s="11"/>
    </row>
    <row r="946" spans="16:16" x14ac:dyDescent="0.25">
      <c r="P946" s="11"/>
    </row>
    <row r="947" spans="16:16" x14ac:dyDescent="0.25">
      <c r="P947" s="11"/>
    </row>
    <row r="948" spans="16:16" x14ac:dyDescent="0.25">
      <c r="P948" s="11"/>
    </row>
    <row r="949" spans="16:16" x14ac:dyDescent="0.25">
      <c r="P949" s="11"/>
    </row>
    <row r="950" spans="16:16" x14ac:dyDescent="0.25">
      <c r="P950" s="11"/>
    </row>
    <row r="951" spans="16:16" x14ac:dyDescent="0.25">
      <c r="P951" s="11"/>
    </row>
    <row r="952" spans="16:16" x14ac:dyDescent="0.25">
      <c r="P952" s="11"/>
    </row>
    <row r="953" spans="16:16" x14ac:dyDescent="0.25">
      <c r="P953" s="11"/>
    </row>
    <row r="954" spans="16:16" x14ac:dyDescent="0.25">
      <c r="P954" s="11"/>
    </row>
    <row r="955" spans="16:16" x14ac:dyDescent="0.25">
      <c r="P955" s="11"/>
    </row>
    <row r="956" spans="16:16" x14ac:dyDescent="0.25">
      <c r="P956" s="11"/>
    </row>
    <row r="957" spans="16:16" x14ac:dyDescent="0.25">
      <c r="P957" s="11"/>
    </row>
    <row r="958" spans="16:16" x14ac:dyDescent="0.25">
      <c r="P958" s="11"/>
    </row>
    <row r="959" spans="16:16" x14ac:dyDescent="0.25">
      <c r="P959" s="11"/>
    </row>
    <row r="960" spans="16:16" x14ac:dyDescent="0.25">
      <c r="P960" s="11"/>
    </row>
    <row r="961" spans="16:16" x14ac:dyDescent="0.25">
      <c r="P961" s="11"/>
    </row>
    <row r="962" spans="16:16" x14ac:dyDescent="0.25">
      <c r="P962" s="11"/>
    </row>
    <row r="963" spans="16:16" x14ac:dyDescent="0.25">
      <c r="P963" s="11"/>
    </row>
    <row r="964" spans="16:16" x14ac:dyDescent="0.25">
      <c r="P964" s="11"/>
    </row>
    <row r="965" spans="16:16" x14ac:dyDescent="0.25">
      <c r="P965" s="11"/>
    </row>
    <row r="966" spans="16:16" x14ac:dyDescent="0.25">
      <c r="P966" s="11"/>
    </row>
    <row r="967" spans="16:16" x14ac:dyDescent="0.25">
      <c r="P967" s="11"/>
    </row>
    <row r="968" spans="16:16" x14ac:dyDescent="0.25">
      <c r="P968" s="11"/>
    </row>
    <row r="969" spans="16:16" x14ac:dyDescent="0.25">
      <c r="P969" s="11"/>
    </row>
    <row r="970" spans="16:16" x14ac:dyDescent="0.25">
      <c r="P970" s="11"/>
    </row>
    <row r="971" spans="16:16" x14ac:dyDescent="0.25">
      <c r="P971" s="11"/>
    </row>
    <row r="972" spans="16:16" x14ac:dyDescent="0.25">
      <c r="P972" s="11"/>
    </row>
    <row r="973" spans="16:16" x14ac:dyDescent="0.25">
      <c r="P973" s="11"/>
    </row>
    <row r="974" spans="16:16" x14ac:dyDescent="0.25">
      <c r="P974" s="11"/>
    </row>
    <row r="975" spans="16:16" x14ac:dyDescent="0.25">
      <c r="P975" s="11"/>
    </row>
    <row r="976" spans="16:16" x14ac:dyDescent="0.25">
      <c r="P976" s="11"/>
    </row>
    <row r="977" spans="16:16" x14ac:dyDescent="0.25">
      <c r="P977" s="11"/>
    </row>
    <row r="978" spans="16:16" x14ac:dyDescent="0.25">
      <c r="P978" s="11"/>
    </row>
    <row r="979" spans="16:16" x14ac:dyDescent="0.25">
      <c r="P979" s="11"/>
    </row>
    <row r="980" spans="16:16" x14ac:dyDescent="0.25">
      <c r="P980" s="11"/>
    </row>
    <row r="981" spans="16:16" x14ac:dyDescent="0.25">
      <c r="P981" s="11"/>
    </row>
    <row r="982" spans="16:16" x14ac:dyDescent="0.25">
      <c r="P982" s="11"/>
    </row>
    <row r="983" spans="16:16" x14ac:dyDescent="0.25">
      <c r="P983" s="11"/>
    </row>
    <row r="984" spans="16:16" x14ac:dyDescent="0.25">
      <c r="P984" s="11"/>
    </row>
    <row r="985" spans="16:16" x14ac:dyDescent="0.25">
      <c r="P985" s="11"/>
    </row>
    <row r="986" spans="16:16" x14ac:dyDescent="0.25">
      <c r="P986" s="11"/>
    </row>
    <row r="987" spans="16:16" x14ac:dyDescent="0.25">
      <c r="P987" s="11"/>
    </row>
    <row r="988" spans="16:16" x14ac:dyDescent="0.25">
      <c r="P988" s="11"/>
    </row>
    <row r="989" spans="16:16" x14ac:dyDescent="0.25">
      <c r="P989" s="11"/>
    </row>
    <row r="990" spans="16:16" x14ac:dyDescent="0.25">
      <c r="P990" s="11"/>
    </row>
    <row r="991" spans="16:16" x14ac:dyDescent="0.25">
      <c r="P991" s="11"/>
    </row>
    <row r="992" spans="16:16" x14ac:dyDescent="0.25">
      <c r="P992" s="11"/>
    </row>
    <row r="993" spans="16:16" x14ac:dyDescent="0.25">
      <c r="P993" s="11"/>
    </row>
    <row r="994" spans="16:16" x14ac:dyDescent="0.25">
      <c r="P994" s="11"/>
    </row>
    <row r="995" spans="16:16" x14ac:dyDescent="0.25">
      <c r="P995" s="11"/>
    </row>
    <row r="996" spans="16:16" x14ac:dyDescent="0.25">
      <c r="P996" s="11"/>
    </row>
    <row r="997" spans="16:16" x14ac:dyDescent="0.25">
      <c r="P997" s="11"/>
    </row>
    <row r="998" spans="16:16" x14ac:dyDescent="0.25">
      <c r="P998" s="11"/>
    </row>
    <row r="999" spans="16:16" x14ac:dyDescent="0.25">
      <c r="P999" s="11"/>
    </row>
    <row r="1000" spans="16:16" x14ac:dyDescent="0.25">
      <c r="P1000" s="11"/>
    </row>
    <row r="1001" spans="16:16" x14ac:dyDescent="0.25">
      <c r="P1001" s="11"/>
    </row>
    <row r="1002" spans="16:16" x14ac:dyDescent="0.25">
      <c r="P1002" s="11"/>
    </row>
    <row r="1003" spans="16:16" x14ac:dyDescent="0.25">
      <c r="P1003" s="11"/>
    </row>
    <row r="1004" spans="16:16" x14ac:dyDescent="0.25">
      <c r="P1004" s="11"/>
    </row>
    <row r="1005" spans="16:16" x14ac:dyDescent="0.25">
      <c r="P1005" s="11"/>
    </row>
    <row r="1006" spans="16:16" x14ac:dyDescent="0.25">
      <c r="P1006" s="11"/>
    </row>
    <row r="1007" spans="16:16" x14ac:dyDescent="0.25">
      <c r="P1007" s="11"/>
    </row>
    <row r="1008" spans="16:16" x14ac:dyDescent="0.25">
      <c r="P1008" s="11"/>
    </row>
    <row r="1009" spans="16:16" x14ac:dyDescent="0.25">
      <c r="P1009" s="11"/>
    </row>
    <row r="1010" spans="16:16" x14ac:dyDescent="0.25">
      <c r="P1010" s="11"/>
    </row>
    <row r="1011" spans="16:16" x14ac:dyDescent="0.25">
      <c r="P1011" s="11"/>
    </row>
    <row r="1012" spans="16:16" x14ac:dyDescent="0.25">
      <c r="P1012" s="11"/>
    </row>
    <row r="1013" spans="16:16" x14ac:dyDescent="0.25">
      <c r="P1013" s="11"/>
    </row>
    <row r="1014" spans="16:16" x14ac:dyDescent="0.25">
      <c r="P1014" s="11"/>
    </row>
    <row r="1015" spans="16:16" x14ac:dyDescent="0.25">
      <c r="P1015" s="11"/>
    </row>
    <row r="1016" spans="16:16" x14ac:dyDescent="0.25">
      <c r="P1016" s="11"/>
    </row>
    <row r="1017" spans="16:16" x14ac:dyDescent="0.25">
      <c r="P1017" s="11"/>
    </row>
    <row r="1018" spans="16:16" x14ac:dyDescent="0.25">
      <c r="P1018" s="11"/>
    </row>
    <row r="1019" spans="16:16" x14ac:dyDescent="0.25">
      <c r="P1019" s="11"/>
    </row>
    <row r="1020" spans="16:16" x14ac:dyDescent="0.25">
      <c r="P1020" s="11"/>
    </row>
    <row r="1021" spans="16:16" x14ac:dyDescent="0.25">
      <c r="P1021" s="11"/>
    </row>
    <row r="1022" spans="16:16" x14ac:dyDescent="0.25">
      <c r="P1022" s="11"/>
    </row>
    <row r="1023" spans="16:16" x14ac:dyDescent="0.25">
      <c r="P1023" s="11"/>
    </row>
    <row r="1024" spans="16:16" x14ac:dyDescent="0.25">
      <c r="P1024" s="11"/>
    </row>
    <row r="1025" spans="16:16" x14ac:dyDescent="0.25">
      <c r="P1025" s="11"/>
    </row>
    <row r="1026" spans="16:16" x14ac:dyDescent="0.25">
      <c r="P1026" s="11"/>
    </row>
    <row r="1027" spans="16:16" x14ac:dyDescent="0.25">
      <c r="P1027" s="11"/>
    </row>
    <row r="1028" spans="16:16" x14ac:dyDescent="0.25">
      <c r="P1028" s="11"/>
    </row>
    <row r="1029" spans="16:16" x14ac:dyDescent="0.25">
      <c r="P1029" s="11"/>
    </row>
    <row r="1030" spans="16:16" x14ac:dyDescent="0.25">
      <c r="P1030" s="11"/>
    </row>
    <row r="1031" spans="16:16" x14ac:dyDescent="0.25">
      <c r="P1031" s="11"/>
    </row>
    <row r="1032" spans="16:16" x14ac:dyDescent="0.25">
      <c r="P1032" s="11"/>
    </row>
    <row r="1033" spans="16:16" x14ac:dyDescent="0.25">
      <c r="P1033" s="11"/>
    </row>
    <row r="1034" spans="16:16" x14ac:dyDescent="0.25">
      <c r="P1034" s="11"/>
    </row>
    <row r="1035" spans="16:16" x14ac:dyDescent="0.25">
      <c r="P1035" s="11"/>
    </row>
    <row r="1036" spans="16:16" x14ac:dyDescent="0.25">
      <c r="P1036" s="11"/>
    </row>
    <row r="1037" spans="16:16" x14ac:dyDescent="0.25">
      <c r="P1037" s="11"/>
    </row>
    <row r="1038" spans="16:16" x14ac:dyDescent="0.25">
      <c r="P1038" s="11"/>
    </row>
    <row r="1039" spans="16:16" x14ac:dyDescent="0.25">
      <c r="P1039" s="11"/>
    </row>
    <row r="1040" spans="16:16" x14ac:dyDescent="0.25">
      <c r="P1040" s="11"/>
    </row>
    <row r="1041" spans="16:16" x14ac:dyDescent="0.25">
      <c r="P1041" s="11"/>
    </row>
    <row r="1042" spans="16:16" x14ac:dyDescent="0.25">
      <c r="P1042" s="11"/>
    </row>
    <row r="1043" spans="16:16" x14ac:dyDescent="0.25">
      <c r="P1043" s="11"/>
    </row>
    <row r="1044" spans="16:16" x14ac:dyDescent="0.25">
      <c r="P1044" s="11"/>
    </row>
    <row r="1045" spans="16:16" x14ac:dyDescent="0.25">
      <c r="P1045" s="11"/>
    </row>
    <row r="1046" spans="16:16" x14ac:dyDescent="0.25">
      <c r="P1046" s="11"/>
    </row>
    <row r="1047" spans="16:16" x14ac:dyDescent="0.25">
      <c r="P1047" s="11"/>
    </row>
    <row r="1048" spans="16:16" x14ac:dyDescent="0.25">
      <c r="P1048" s="11"/>
    </row>
    <row r="1049" spans="16:16" x14ac:dyDescent="0.25">
      <c r="P1049" s="11"/>
    </row>
    <row r="1050" spans="16:16" x14ac:dyDescent="0.25">
      <c r="P1050" s="11"/>
    </row>
    <row r="1051" spans="16:16" x14ac:dyDescent="0.25">
      <c r="P1051" s="11"/>
    </row>
    <row r="1052" spans="16:16" x14ac:dyDescent="0.25">
      <c r="P1052" s="11"/>
    </row>
    <row r="1053" spans="16:16" x14ac:dyDescent="0.25">
      <c r="P1053" s="11"/>
    </row>
    <row r="1054" spans="16:16" x14ac:dyDescent="0.25">
      <c r="P1054" s="11"/>
    </row>
    <row r="1055" spans="16:16" x14ac:dyDescent="0.25">
      <c r="P1055" s="11"/>
    </row>
    <row r="1056" spans="16:16" x14ac:dyDescent="0.25">
      <c r="P1056" s="11"/>
    </row>
    <row r="1057" spans="16:16" x14ac:dyDescent="0.25">
      <c r="P1057" s="11"/>
    </row>
    <row r="1058" spans="16:16" x14ac:dyDescent="0.25">
      <c r="P1058" s="11"/>
    </row>
    <row r="1059" spans="16:16" x14ac:dyDescent="0.25">
      <c r="P1059" s="11"/>
    </row>
    <row r="1060" spans="16:16" x14ac:dyDescent="0.25">
      <c r="P1060" s="11"/>
    </row>
    <row r="1061" spans="16:16" x14ac:dyDescent="0.25">
      <c r="P1061" s="11"/>
    </row>
    <row r="1062" spans="16:16" x14ac:dyDescent="0.25">
      <c r="P1062" s="11"/>
    </row>
    <row r="1063" spans="16:16" x14ac:dyDescent="0.25">
      <c r="P1063" s="11"/>
    </row>
    <row r="1064" spans="16:16" x14ac:dyDescent="0.25">
      <c r="P1064" s="11"/>
    </row>
    <row r="1065" spans="16:16" x14ac:dyDescent="0.25">
      <c r="P1065" s="11"/>
    </row>
    <row r="1066" spans="16:16" x14ac:dyDescent="0.25">
      <c r="P1066" s="11"/>
    </row>
    <row r="1067" spans="16:16" x14ac:dyDescent="0.25">
      <c r="P1067" s="11"/>
    </row>
    <row r="1068" spans="16:16" x14ac:dyDescent="0.25">
      <c r="P1068" s="11"/>
    </row>
    <row r="1069" spans="16:16" x14ac:dyDescent="0.25">
      <c r="P1069" s="11"/>
    </row>
    <row r="1070" spans="16:16" x14ac:dyDescent="0.25">
      <c r="P1070" s="11"/>
    </row>
    <row r="1071" spans="16:16" x14ac:dyDescent="0.25">
      <c r="P1071" s="11"/>
    </row>
    <row r="1072" spans="16:16" x14ac:dyDescent="0.25">
      <c r="P1072" s="11"/>
    </row>
    <row r="1073" spans="16:16" x14ac:dyDescent="0.25">
      <c r="P1073" s="11"/>
    </row>
    <row r="1074" spans="16:16" x14ac:dyDescent="0.25">
      <c r="P1074" s="11"/>
    </row>
    <row r="1075" spans="16:16" x14ac:dyDescent="0.25">
      <c r="P1075" s="11"/>
    </row>
    <row r="1076" spans="16:16" x14ac:dyDescent="0.25">
      <c r="P1076" s="11"/>
    </row>
    <row r="1077" spans="16:16" x14ac:dyDescent="0.25">
      <c r="P1077" s="11"/>
    </row>
    <row r="1078" spans="16:16" x14ac:dyDescent="0.25">
      <c r="P1078" s="11"/>
    </row>
    <row r="1079" spans="16:16" x14ac:dyDescent="0.25">
      <c r="P1079" s="11"/>
    </row>
    <row r="1080" spans="16:16" x14ac:dyDescent="0.25">
      <c r="P1080" s="11"/>
    </row>
    <row r="1081" spans="16:16" x14ac:dyDescent="0.25">
      <c r="P1081" s="11"/>
    </row>
    <row r="1082" spans="16:16" x14ac:dyDescent="0.25">
      <c r="P1082" s="11"/>
    </row>
    <row r="1083" spans="16:16" x14ac:dyDescent="0.25">
      <c r="P1083" s="11"/>
    </row>
    <row r="1084" spans="16:16" x14ac:dyDescent="0.25">
      <c r="P1084" s="11"/>
    </row>
    <row r="1085" spans="16:16" x14ac:dyDescent="0.25">
      <c r="P1085" s="11"/>
    </row>
    <row r="1086" spans="16:16" x14ac:dyDescent="0.25">
      <c r="P1086" s="11"/>
    </row>
    <row r="1087" spans="16:16" x14ac:dyDescent="0.25">
      <c r="P1087" s="11"/>
    </row>
    <row r="1088" spans="16:16" x14ac:dyDescent="0.25">
      <c r="P1088" s="11"/>
    </row>
    <row r="1089" spans="16:16" x14ac:dyDescent="0.25">
      <c r="P1089" s="11"/>
    </row>
    <row r="1090" spans="16:16" x14ac:dyDescent="0.25">
      <c r="P1090" s="11"/>
    </row>
    <row r="1091" spans="16:16" x14ac:dyDescent="0.25">
      <c r="P1091" s="11"/>
    </row>
    <row r="1092" spans="16:16" x14ac:dyDescent="0.25">
      <c r="P1092" s="11"/>
    </row>
    <row r="1093" spans="16:16" x14ac:dyDescent="0.25">
      <c r="P1093" s="11"/>
    </row>
    <row r="1094" spans="16:16" x14ac:dyDescent="0.25">
      <c r="P1094" s="11"/>
    </row>
    <row r="1095" spans="16:16" x14ac:dyDescent="0.25">
      <c r="P1095" s="11"/>
    </row>
    <row r="1096" spans="16:16" x14ac:dyDescent="0.25">
      <c r="P1096" s="11"/>
    </row>
    <row r="1097" spans="16:16" x14ac:dyDescent="0.25">
      <c r="P1097" s="11"/>
    </row>
    <row r="1098" spans="16:16" x14ac:dyDescent="0.25">
      <c r="P1098" s="11"/>
    </row>
    <row r="1099" spans="16:16" x14ac:dyDescent="0.25">
      <c r="P1099" s="11"/>
    </row>
    <row r="1100" spans="16:16" x14ac:dyDescent="0.25">
      <c r="P1100" s="11"/>
    </row>
    <row r="1101" spans="16:16" x14ac:dyDescent="0.25">
      <c r="P1101" s="11"/>
    </row>
    <row r="1102" spans="16:16" x14ac:dyDescent="0.25">
      <c r="P1102" s="11"/>
    </row>
    <row r="1103" spans="16:16" x14ac:dyDescent="0.25">
      <c r="P1103" s="11"/>
    </row>
    <row r="1104" spans="16:16" x14ac:dyDescent="0.25">
      <c r="P1104" s="11"/>
    </row>
    <row r="1105" spans="16:16" x14ac:dyDescent="0.25">
      <c r="P1105" s="11"/>
    </row>
    <row r="1106" spans="16:16" x14ac:dyDescent="0.25">
      <c r="P1106" s="11"/>
    </row>
    <row r="1107" spans="16:16" x14ac:dyDescent="0.25">
      <c r="P1107" s="11"/>
    </row>
    <row r="1108" spans="16:16" x14ac:dyDescent="0.25">
      <c r="P1108" s="11"/>
    </row>
    <row r="1109" spans="16:16" x14ac:dyDescent="0.25">
      <c r="P1109" s="11"/>
    </row>
    <row r="1110" spans="16:16" x14ac:dyDescent="0.25">
      <c r="P1110" s="11"/>
    </row>
    <row r="1111" spans="16:16" x14ac:dyDescent="0.25">
      <c r="P1111" s="11"/>
    </row>
    <row r="1112" spans="16:16" x14ac:dyDescent="0.25">
      <c r="P1112" s="11"/>
    </row>
    <row r="1113" spans="16:16" x14ac:dyDescent="0.25">
      <c r="P1113" s="11"/>
    </row>
    <row r="1114" spans="16:16" x14ac:dyDescent="0.25">
      <c r="P1114" s="11"/>
    </row>
    <row r="1115" spans="16:16" x14ac:dyDescent="0.25">
      <c r="P1115" s="11"/>
    </row>
    <row r="1116" spans="16:16" x14ac:dyDescent="0.25">
      <c r="P1116" s="11"/>
    </row>
    <row r="1117" spans="16:16" x14ac:dyDescent="0.25">
      <c r="P1117" s="11"/>
    </row>
    <row r="1118" spans="16:16" x14ac:dyDescent="0.25">
      <c r="P1118" s="11"/>
    </row>
    <row r="1119" spans="16:16" x14ac:dyDescent="0.25">
      <c r="P1119" s="11"/>
    </row>
    <row r="1120" spans="16:16" x14ac:dyDescent="0.25">
      <c r="P1120" s="11"/>
    </row>
    <row r="1121" spans="16:16" x14ac:dyDescent="0.25">
      <c r="P1121" s="11"/>
    </row>
    <row r="1122" spans="16:16" x14ac:dyDescent="0.25">
      <c r="P1122" s="11"/>
    </row>
    <row r="1123" spans="16:16" x14ac:dyDescent="0.25">
      <c r="P1123" s="11"/>
    </row>
    <row r="1124" spans="16:16" x14ac:dyDescent="0.25">
      <c r="P1124" s="11"/>
    </row>
    <row r="1125" spans="16:16" x14ac:dyDescent="0.25">
      <c r="P1125" s="11"/>
    </row>
    <row r="1126" spans="16:16" x14ac:dyDescent="0.25">
      <c r="P1126" s="11"/>
    </row>
    <row r="1127" spans="16:16" x14ac:dyDescent="0.25">
      <c r="P1127" s="11"/>
    </row>
    <row r="1128" spans="16:16" x14ac:dyDescent="0.25">
      <c r="P1128" s="11"/>
    </row>
    <row r="1129" spans="16:16" x14ac:dyDescent="0.25">
      <c r="P1129" s="11"/>
    </row>
    <row r="1130" spans="16:16" x14ac:dyDescent="0.25">
      <c r="P1130" s="11"/>
    </row>
    <row r="1131" spans="16:16" x14ac:dyDescent="0.25">
      <c r="P1131" s="11"/>
    </row>
    <row r="1132" spans="16:16" x14ac:dyDescent="0.25">
      <c r="P1132" s="11"/>
    </row>
    <row r="1133" spans="16:16" x14ac:dyDescent="0.25">
      <c r="P1133" s="11"/>
    </row>
    <row r="1134" spans="16:16" x14ac:dyDescent="0.25">
      <c r="P1134" s="11"/>
    </row>
    <row r="1135" spans="16:16" x14ac:dyDescent="0.25">
      <c r="P1135" s="11"/>
    </row>
    <row r="1136" spans="16:16" x14ac:dyDescent="0.25">
      <c r="P1136" s="11"/>
    </row>
    <row r="1137" spans="16:16" x14ac:dyDescent="0.25">
      <c r="P1137" s="11"/>
    </row>
    <row r="1138" spans="16:16" x14ac:dyDescent="0.25">
      <c r="P1138" s="11"/>
    </row>
    <row r="1139" spans="16:16" x14ac:dyDescent="0.25">
      <c r="P1139" s="11"/>
    </row>
    <row r="1140" spans="16:16" x14ac:dyDescent="0.25">
      <c r="P1140" s="11"/>
    </row>
    <row r="1141" spans="16:16" x14ac:dyDescent="0.25">
      <c r="P1141" s="11"/>
    </row>
    <row r="1142" spans="16:16" x14ac:dyDescent="0.25">
      <c r="P1142" s="11"/>
    </row>
    <row r="1143" spans="16:16" x14ac:dyDescent="0.25">
      <c r="P1143" s="11"/>
    </row>
    <row r="1144" spans="16:16" x14ac:dyDescent="0.25">
      <c r="P1144" s="11"/>
    </row>
    <row r="1145" spans="16:16" x14ac:dyDescent="0.25">
      <c r="P1145" s="11"/>
    </row>
    <row r="1146" spans="16:16" x14ac:dyDescent="0.25">
      <c r="P1146" s="11"/>
    </row>
    <row r="1147" spans="16:16" x14ac:dyDescent="0.25">
      <c r="P1147" s="11"/>
    </row>
    <row r="1148" spans="16:16" x14ac:dyDescent="0.25">
      <c r="P1148" s="11"/>
    </row>
    <row r="1149" spans="16:16" x14ac:dyDescent="0.25">
      <c r="P1149" s="11"/>
    </row>
    <row r="1150" spans="16:16" x14ac:dyDescent="0.25">
      <c r="P1150" s="11"/>
    </row>
    <row r="1151" spans="16:16" x14ac:dyDescent="0.25">
      <c r="P1151" s="11"/>
    </row>
    <row r="1152" spans="16:16" x14ac:dyDescent="0.25">
      <c r="P1152" s="11"/>
    </row>
    <row r="1153" spans="16:16" x14ac:dyDescent="0.25">
      <c r="P1153" s="11"/>
    </row>
    <row r="1154" spans="16:16" x14ac:dyDescent="0.25">
      <c r="P1154" s="11"/>
    </row>
    <row r="1155" spans="16:16" x14ac:dyDescent="0.25">
      <c r="P1155" s="11"/>
    </row>
    <row r="1156" spans="16:16" x14ac:dyDescent="0.25">
      <c r="P1156" s="11"/>
    </row>
    <row r="1157" spans="16:16" x14ac:dyDescent="0.25">
      <c r="P1157" s="11"/>
    </row>
    <row r="1158" spans="16:16" x14ac:dyDescent="0.25">
      <c r="P1158" s="11"/>
    </row>
    <row r="1159" spans="16:16" x14ac:dyDescent="0.25">
      <c r="P1159" s="11"/>
    </row>
    <row r="1160" spans="16:16" x14ac:dyDescent="0.25">
      <c r="P1160" s="11"/>
    </row>
    <row r="1161" spans="16:16" x14ac:dyDescent="0.25">
      <c r="P1161" s="11"/>
    </row>
    <row r="1162" spans="16:16" x14ac:dyDescent="0.25">
      <c r="P1162" s="11"/>
    </row>
    <row r="1163" spans="16:16" x14ac:dyDescent="0.25">
      <c r="P1163" s="11"/>
    </row>
    <row r="1164" spans="16:16" x14ac:dyDescent="0.25">
      <c r="P1164" s="11"/>
    </row>
    <row r="1165" spans="16:16" x14ac:dyDescent="0.25">
      <c r="P1165" s="11"/>
    </row>
    <row r="1166" spans="16:16" x14ac:dyDescent="0.25">
      <c r="P1166" s="11"/>
    </row>
    <row r="1167" spans="16:16" x14ac:dyDescent="0.25">
      <c r="P1167" s="11"/>
    </row>
    <row r="1168" spans="16:16" x14ac:dyDescent="0.25">
      <c r="P1168" s="11"/>
    </row>
    <row r="1169" spans="16:16" x14ac:dyDescent="0.25">
      <c r="P1169" s="11"/>
    </row>
    <row r="1170" spans="16:16" x14ac:dyDescent="0.25">
      <c r="P1170" s="11"/>
    </row>
    <row r="1171" spans="16:16" x14ac:dyDescent="0.25">
      <c r="P1171" s="11"/>
    </row>
    <row r="1172" spans="16:16" x14ac:dyDescent="0.25">
      <c r="P1172" s="11"/>
    </row>
    <row r="1173" spans="16:16" x14ac:dyDescent="0.25">
      <c r="P1173" s="11"/>
    </row>
    <row r="1174" spans="16:16" x14ac:dyDescent="0.25">
      <c r="P1174" s="11"/>
    </row>
    <row r="1175" spans="16:16" x14ac:dyDescent="0.25">
      <c r="P1175" s="11"/>
    </row>
    <row r="1176" spans="16:16" x14ac:dyDescent="0.25">
      <c r="P1176" s="11"/>
    </row>
    <row r="1177" spans="16:16" x14ac:dyDescent="0.25">
      <c r="P1177" s="11"/>
    </row>
    <row r="1178" spans="16:16" x14ac:dyDescent="0.25">
      <c r="P1178" s="11"/>
    </row>
    <row r="1179" spans="16:16" x14ac:dyDescent="0.25">
      <c r="P1179" s="11"/>
    </row>
    <row r="1180" spans="16:16" x14ac:dyDescent="0.25">
      <c r="P1180" s="11"/>
    </row>
    <row r="1181" spans="16:16" x14ac:dyDescent="0.25">
      <c r="P1181" s="11"/>
    </row>
    <row r="1182" spans="16:16" x14ac:dyDescent="0.25">
      <c r="P1182" s="11"/>
    </row>
    <row r="1183" spans="16:16" x14ac:dyDescent="0.25">
      <c r="P1183" s="11"/>
    </row>
    <row r="1184" spans="16:16" x14ac:dyDescent="0.25">
      <c r="P1184" s="11"/>
    </row>
    <row r="1185" spans="16:16" x14ac:dyDescent="0.25">
      <c r="P1185" s="11"/>
    </row>
    <row r="1186" spans="16:16" x14ac:dyDescent="0.25">
      <c r="P1186" s="11"/>
    </row>
    <row r="1187" spans="16:16" x14ac:dyDescent="0.25">
      <c r="P1187" s="11"/>
    </row>
    <row r="1188" spans="16:16" x14ac:dyDescent="0.25">
      <c r="P1188" s="11"/>
    </row>
    <row r="1189" spans="16:16" x14ac:dyDescent="0.25">
      <c r="P1189" s="11"/>
    </row>
    <row r="1190" spans="16:16" x14ac:dyDescent="0.25">
      <c r="P1190" s="11"/>
    </row>
    <row r="1191" spans="16:16" x14ac:dyDescent="0.25">
      <c r="P1191" s="11"/>
    </row>
    <row r="1192" spans="16:16" x14ac:dyDescent="0.25">
      <c r="P1192" s="11"/>
    </row>
    <row r="1193" spans="16:16" x14ac:dyDescent="0.25">
      <c r="P1193" s="11"/>
    </row>
    <row r="1194" spans="16:16" x14ac:dyDescent="0.25">
      <c r="P1194" s="11"/>
    </row>
    <row r="1195" spans="16:16" x14ac:dyDescent="0.25">
      <c r="P1195" s="11"/>
    </row>
    <row r="1196" spans="16:16" x14ac:dyDescent="0.25">
      <c r="P1196" s="11"/>
    </row>
    <row r="1197" spans="16:16" x14ac:dyDescent="0.25">
      <c r="P1197" s="11"/>
    </row>
    <row r="1198" spans="16:16" x14ac:dyDescent="0.25">
      <c r="P1198" s="11"/>
    </row>
    <row r="1199" spans="16:16" x14ac:dyDescent="0.25">
      <c r="P1199" s="11"/>
    </row>
    <row r="1200" spans="16:16" x14ac:dyDescent="0.25">
      <c r="P1200" s="11"/>
    </row>
    <row r="1201" spans="16:16" x14ac:dyDescent="0.25">
      <c r="P1201" s="11"/>
    </row>
    <row r="1202" spans="16:16" x14ac:dyDescent="0.25">
      <c r="P1202" s="11"/>
    </row>
    <row r="1203" spans="16:16" x14ac:dyDescent="0.25">
      <c r="P1203" s="11"/>
    </row>
    <row r="1204" spans="16:16" x14ac:dyDescent="0.25">
      <c r="P1204" s="11"/>
    </row>
    <row r="1205" spans="16:16" x14ac:dyDescent="0.25">
      <c r="P1205" s="11"/>
    </row>
    <row r="1206" spans="16:16" x14ac:dyDescent="0.25">
      <c r="P1206" s="11"/>
    </row>
    <row r="1207" spans="16:16" x14ac:dyDescent="0.25">
      <c r="P1207" s="11"/>
    </row>
    <row r="1208" spans="16:16" x14ac:dyDescent="0.25">
      <c r="P1208" s="11"/>
    </row>
    <row r="1209" spans="16:16" x14ac:dyDescent="0.25">
      <c r="P1209" s="11"/>
    </row>
    <row r="1210" spans="16:16" x14ac:dyDescent="0.25">
      <c r="P1210" s="11"/>
    </row>
    <row r="1211" spans="16:16" x14ac:dyDescent="0.25">
      <c r="P1211" s="11"/>
    </row>
    <row r="1212" spans="16:16" x14ac:dyDescent="0.25">
      <c r="P1212" s="11"/>
    </row>
    <row r="1213" spans="16:16" x14ac:dyDescent="0.25">
      <c r="P1213" s="11"/>
    </row>
    <row r="1214" spans="16:16" x14ac:dyDescent="0.25">
      <c r="P1214" s="11"/>
    </row>
    <row r="1215" spans="16:16" x14ac:dyDescent="0.25">
      <c r="P1215" s="11"/>
    </row>
    <row r="1216" spans="16:16" x14ac:dyDescent="0.25">
      <c r="P1216" s="11"/>
    </row>
    <row r="1217" spans="16:16" x14ac:dyDescent="0.25">
      <c r="P1217" s="11"/>
    </row>
    <row r="1218" spans="16:16" x14ac:dyDescent="0.25">
      <c r="P1218" s="11"/>
    </row>
    <row r="1219" spans="16:16" x14ac:dyDescent="0.25">
      <c r="P1219" s="11"/>
    </row>
    <row r="1220" spans="16:16" x14ac:dyDescent="0.25">
      <c r="P1220" s="11"/>
    </row>
    <row r="1221" spans="16:16" x14ac:dyDescent="0.25">
      <c r="P1221" s="11"/>
    </row>
    <row r="1222" spans="16:16" x14ac:dyDescent="0.25">
      <c r="P1222" s="11"/>
    </row>
    <row r="1223" spans="16:16" x14ac:dyDescent="0.25">
      <c r="P1223" s="11"/>
    </row>
    <row r="1224" spans="16:16" x14ac:dyDescent="0.25">
      <c r="P1224" s="11"/>
    </row>
    <row r="1225" spans="16:16" x14ac:dyDescent="0.25">
      <c r="P1225" s="11"/>
    </row>
    <row r="1226" spans="16:16" x14ac:dyDescent="0.25">
      <c r="P1226" s="11"/>
    </row>
    <row r="1227" spans="16:16" x14ac:dyDescent="0.25">
      <c r="P1227" s="11"/>
    </row>
    <row r="1228" spans="16:16" x14ac:dyDescent="0.25">
      <c r="P1228" s="11"/>
    </row>
    <row r="1229" spans="16:16" x14ac:dyDescent="0.25">
      <c r="P1229" s="11"/>
    </row>
    <row r="1230" spans="16:16" x14ac:dyDescent="0.25">
      <c r="P1230" s="11"/>
    </row>
    <row r="1231" spans="16:16" x14ac:dyDescent="0.25">
      <c r="P1231" s="11"/>
    </row>
    <row r="1232" spans="16:16" x14ac:dyDescent="0.25">
      <c r="P1232" s="11"/>
    </row>
    <row r="1233" spans="16:16" x14ac:dyDescent="0.25">
      <c r="P1233" s="11"/>
    </row>
    <row r="1234" spans="16:16" x14ac:dyDescent="0.25">
      <c r="P1234" s="11"/>
    </row>
    <row r="1235" spans="16:16" x14ac:dyDescent="0.25">
      <c r="P1235" s="11"/>
    </row>
    <row r="1236" spans="16:16" x14ac:dyDescent="0.25">
      <c r="P1236" s="11"/>
    </row>
    <row r="1237" spans="16:16" x14ac:dyDescent="0.25">
      <c r="P1237" s="11"/>
    </row>
    <row r="1238" spans="16:16" x14ac:dyDescent="0.25">
      <c r="P1238" s="11"/>
    </row>
    <row r="1239" spans="16:16" x14ac:dyDescent="0.25">
      <c r="P1239" s="11"/>
    </row>
    <row r="1240" spans="16:16" x14ac:dyDescent="0.25">
      <c r="P1240" s="11"/>
    </row>
    <row r="1241" spans="16:16" x14ac:dyDescent="0.25">
      <c r="P1241" s="11"/>
    </row>
    <row r="1242" spans="16:16" x14ac:dyDescent="0.25">
      <c r="P1242" s="11"/>
    </row>
    <row r="1243" spans="16:16" x14ac:dyDescent="0.25">
      <c r="P1243" s="11"/>
    </row>
    <row r="1244" spans="16:16" x14ac:dyDescent="0.25">
      <c r="P1244" s="11"/>
    </row>
    <row r="1245" spans="16:16" x14ac:dyDescent="0.25">
      <c r="P1245" s="11"/>
    </row>
    <row r="1246" spans="16:16" x14ac:dyDescent="0.25">
      <c r="P1246" s="11"/>
    </row>
    <row r="1247" spans="16:16" x14ac:dyDescent="0.25">
      <c r="P1247" s="11"/>
    </row>
    <row r="1248" spans="16:16" x14ac:dyDescent="0.25">
      <c r="P1248" s="11"/>
    </row>
    <row r="1249" spans="16:16" x14ac:dyDescent="0.25">
      <c r="P1249" s="11"/>
    </row>
    <row r="1250" spans="16:16" x14ac:dyDescent="0.25">
      <c r="P1250" s="11"/>
    </row>
    <row r="1251" spans="16:16" x14ac:dyDescent="0.25">
      <c r="P1251" s="11"/>
    </row>
    <row r="1252" spans="16:16" x14ac:dyDescent="0.25">
      <c r="P1252" s="11"/>
    </row>
    <row r="1253" spans="16:16" x14ac:dyDescent="0.25">
      <c r="P1253" s="11"/>
    </row>
    <row r="1254" spans="16:16" x14ac:dyDescent="0.25">
      <c r="P1254" s="11"/>
    </row>
    <row r="1255" spans="16:16" x14ac:dyDescent="0.25">
      <c r="P1255" s="11"/>
    </row>
    <row r="1256" spans="16:16" x14ac:dyDescent="0.25">
      <c r="P1256" s="11"/>
    </row>
    <row r="1257" spans="16:16" x14ac:dyDescent="0.25">
      <c r="P1257" s="11"/>
    </row>
    <row r="1258" spans="16:16" x14ac:dyDescent="0.25">
      <c r="P1258" s="11"/>
    </row>
    <row r="1259" spans="16:16" x14ac:dyDescent="0.25">
      <c r="P1259" s="11"/>
    </row>
    <row r="1260" spans="16:16" x14ac:dyDescent="0.25">
      <c r="P1260" s="11"/>
    </row>
    <row r="1261" spans="16:16" x14ac:dyDescent="0.25">
      <c r="P1261" s="11"/>
    </row>
    <row r="1262" spans="16:16" x14ac:dyDescent="0.25">
      <c r="P1262" s="11"/>
    </row>
    <row r="1263" spans="16:16" x14ac:dyDescent="0.25">
      <c r="P1263" s="11"/>
    </row>
    <row r="1264" spans="16:16" x14ac:dyDescent="0.25">
      <c r="P1264" s="11"/>
    </row>
    <row r="1265" spans="16:16" x14ac:dyDescent="0.25">
      <c r="P1265" s="11"/>
    </row>
    <row r="1266" spans="16:16" x14ac:dyDescent="0.25">
      <c r="P1266" s="11"/>
    </row>
    <row r="1267" spans="16:16" x14ac:dyDescent="0.25">
      <c r="P1267" s="11"/>
    </row>
    <row r="1268" spans="16:16" x14ac:dyDescent="0.25">
      <c r="P1268" s="11"/>
    </row>
    <row r="1269" spans="16:16" x14ac:dyDescent="0.25">
      <c r="P1269" s="11"/>
    </row>
    <row r="1270" spans="16:16" x14ac:dyDescent="0.25">
      <c r="P1270" s="11"/>
    </row>
    <row r="1271" spans="16:16" x14ac:dyDescent="0.25">
      <c r="P1271" s="11"/>
    </row>
    <row r="1272" spans="16:16" x14ac:dyDescent="0.25">
      <c r="P1272" s="11"/>
    </row>
    <row r="1273" spans="16:16" x14ac:dyDescent="0.25">
      <c r="P1273" s="11"/>
    </row>
    <row r="1274" spans="16:16" x14ac:dyDescent="0.25">
      <c r="P1274" s="11"/>
    </row>
    <row r="1275" spans="16:16" x14ac:dyDescent="0.25">
      <c r="P1275" s="11"/>
    </row>
    <row r="1276" spans="16:16" x14ac:dyDescent="0.25">
      <c r="P1276" s="11"/>
    </row>
    <row r="1277" spans="16:16" x14ac:dyDescent="0.25">
      <c r="P1277" s="11"/>
    </row>
    <row r="1278" spans="16:16" x14ac:dyDescent="0.25">
      <c r="P1278" s="11"/>
    </row>
    <row r="1279" spans="16:16" x14ac:dyDescent="0.25">
      <c r="P1279" s="11"/>
    </row>
    <row r="1280" spans="16:16" x14ac:dyDescent="0.25">
      <c r="P1280" s="11"/>
    </row>
    <row r="1281" spans="16:16" x14ac:dyDescent="0.25">
      <c r="P1281" s="11"/>
    </row>
    <row r="1282" spans="16:16" x14ac:dyDescent="0.25">
      <c r="P1282" s="11"/>
    </row>
    <row r="1283" spans="16:16" x14ac:dyDescent="0.25">
      <c r="P1283" s="11"/>
    </row>
    <row r="1284" spans="16:16" x14ac:dyDescent="0.25">
      <c r="P1284" s="11"/>
    </row>
    <row r="1285" spans="16:16" x14ac:dyDescent="0.25">
      <c r="P1285" s="11"/>
    </row>
    <row r="1286" spans="16:16" x14ac:dyDescent="0.25">
      <c r="P1286" s="11"/>
    </row>
    <row r="1287" spans="16:16" x14ac:dyDescent="0.25">
      <c r="P1287" s="11"/>
    </row>
    <row r="1288" spans="16:16" x14ac:dyDescent="0.25">
      <c r="P1288" s="11"/>
    </row>
    <row r="1289" spans="16:16" x14ac:dyDescent="0.25">
      <c r="P1289" s="11"/>
    </row>
    <row r="1290" spans="16:16" x14ac:dyDescent="0.25">
      <c r="P1290" s="11"/>
    </row>
    <row r="1291" spans="16:16" x14ac:dyDescent="0.25">
      <c r="P1291" s="11"/>
    </row>
    <row r="1292" spans="16:16" x14ac:dyDescent="0.25">
      <c r="P1292" s="11"/>
    </row>
    <row r="1293" spans="16:16" x14ac:dyDescent="0.25">
      <c r="P1293" s="11"/>
    </row>
    <row r="1294" spans="16:16" x14ac:dyDescent="0.25">
      <c r="P1294" s="11"/>
    </row>
    <row r="1295" spans="16:16" x14ac:dyDescent="0.25">
      <c r="P1295" s="11"/>
    </row>
    <row r="1296" spans="16:16" x14ac:dyDescent="0.25">
      <c r="P1296" s="11"/>
    </row>
    <row r="1297" spans="16:16" x14ac:dyDescent="0.25">
      <c r="P1297" s="11"/>
    </row>
    <row r="1298" spans="16:16" x14ac:dyDescent="0.25">
      <c r="P1298" s="11"/>
    </row>
    <row r="1299" spans="16:16" x14ac:dyDescent="0.25">
      <c r="P1299" s="11"/>
    </row>
    <row r="1300" spans="16:16" x14ac:dyDescent="0.25">
      <c r="P1300" s="11"/>
    </row>
    <row r="1301" spans="16:16" x14ac:dyDescent="0.25">
      <c r="P1301" s="11"/>
    </row>
    <row r="1302" spans="16:16" x14ac:dyDescent="0.25">
      <c r="P1302" s="11"/>
    </row>
    <row r="1303" spans="16:16" x14ac:dyDescent="0.25">
      <c r="P1303" s="11"/>
    </row>
    <row r="1304" spans="16:16" x14ac:dyDescent="0.25">
      <c r="P1304" s="11"/>
    </row>
    <row r="1305" spans="16:16" x14ac:dyDescent="0.25">
      <c r="P1305" s="11"/>
    </row>
    <row r="1306" spans="16:16" x14ac:dyDescent="0.25">
      <c r="P1306" s="11"/>
    </row>
    <row r="1307" spans="16:16" x14ac:dyDescent="0.25">
      <c r="P1307" s="11"/>
    </row>
    <row r="1308" spans="16:16" x14ac:dyDescent="0.25">
      <c r="P1308" s="11"/>
    </row>
    <row r="1309" spans="16:16" x14ac:dyDescent="0.25">
      <c r="P1309" s="11"/>
    </row>
    <row r="1310" spans="16:16" x14ac:dyDescent="0.25">
      <c r="P1310" s="11"/>
    </row>
    <row r="1311" spans="16:16" x14ac:dyDescent="0.25">
      <c r="P1311" s="11"/>
    </row>
    <row r="1312" spans="16:16" x14ac:dyDescent="0.25">
      <c r="P1312" s="11"/>
    </row>
    <row r="1313" spans="16:16" x14ac:dyDescent="0.25">
      <c r="P1313" s="11"/>
    </row>
    <row r="1314" spans="16:16" x14ac:dyDescent="0.25">
      <c r="P1314" s="11"/>
    </row>
    <row r="1315" spans="16:16" x14ac:dyDescent="0.25">
      <c r="P1315" s="11"/>
    </row>
    <row r="1316" spans="16:16" x14ac:dyDescent="0.25">
      <c r="P1316" s="11"/>
    </row>
    <row r="1317" spans="16:16" x14ac:dyDescent="0.25">
      <c r="P1317" s="11"/>
    </row>
    <row r="1318" spans="16:16" x14ac:dyDescent="0.25">
      <c r="P1318" s="11"/>
    </row>
    <row r="1319" spans="16:16" x14ac:dyDescent="0.25">
      <c r="P1319" s="11"/>
    </row>
    <row r="1320" spans="16:16" x14ac:dyDescent="0.25">
      <c r="P1320" s="11"/>
    </row>
    <row r="1321" spans="16:16" x14ac:dyDescent="0.25">
      <c r="P1321" s="11"/>
    </row>
    <row r="1322" spans="16:16" x14ac:dyDescent="0.25">
      <c r="P1322" s="11"/>
    </row>
    <row r="1323" spans="16:16" x14ac:dyDescent="0.25">
      <c r="P1323" s="11"/>
    </row>
    <row r="1324" spans="16:16" x14ac:dyDescent="0.25">
      <c r="P1324" s="11"/>
    </row>
    <row r="1325" spans="16:16" x14ac:dyDescent="0.25">
      <c r="P1325" s="11"/>
    </row>
    <row r="1326" spans="16:16" x14ac:dyDescent="0.25">
      <c r="P1326" s="11"/>
    </row>
    <row r="1327" spans="16:16" x14ac:dyDescent="0.25">
      <c r="P1327" s="11"/>
    </row>
    <row r="1328" spans="16:16" x14ac:dyDescent="0.25">
      <c r="P1328" s="11"/>
    </row>
    <row r="1329" spans="16:16" x14ac:dyDescent="0.25">
      <c r="P1329" s="11"/>
    </row>
    <row r="1330" spans="16:16" x14ac:dyDescent="0.25">
      <c r="P1330" s="11"/>
    </row>
    <row r="1331" spans="16:16" x14ac:dyDescent="0.25">
      <c r="P1331" s="11"/>
    </row>
    <row r="1332" spans="16:16" x14ac:dyDescent="0.25">
      <c r="P1332" s="11"/>
    </row>
    <row r="1333" spans="16:16" x14ac:dyDescent="0.25">
      <c r="P1333" s="11"/>
    </row>
    <row r="1334" spans="16:16" x14ac:dyDescent="0.25">
      <c r="P1334" s="11"/>
    </row>
    <row r="1335" spans="16:16" x14ac:dyDescent="0.25">
      <c r="P1335" s="11"/>
    </row>
    <row r="1336" spans="16:16" x14ac:dyDescent="0.25">
      <c r="P1336" s="11"/>
    </row>
    <row r="1337" spans="16:16" x14ac:dyDescent="0.25">
      <c r="P1337" s="11"/>
    </row>
    <row r="1338" spans="16:16" x14ac:dyDescent="0.25">
      <c r="P1338" s="11"/>
    </row>
    <row r="1339" spans="16:16" x14ac:dyDescent="0.25">
      <c r="P1339" s="11"/>
    </row>
    <row r="1340" spans="16:16" x14ac:dyDescent="0.25">
      <c r="P1340" s="11"/>
    </row>
    <row r="1341" spans="16:16" x14ac:dyDescent="0.25">
      <c r="P1341" s="11"/>
    </row>
    <row r="1342" spans="16:16" x14ac:dyDescent="0.25">
      <c r="P1342" s="11"/>
    </row>
    <row r="1343" spans="16:16" x14ac:dyDescent="0.25">
      <c r="P1343" s="11"/>
    </row>
    <row r="1344" spans="16:16" x14ac:dyDescent="0.25">
      <c r="P1344" s="11"/>
    </row>
    <row r="1345" spans="16:16" x14ac:dyDescent="0.25">
      <c r="P1345" s="11"/>
    </row>
    <row r="1346" spans="16:16" x14ac:dyDescent="0.25">
      <c r="P1346" s="11"/>
    </row>
    <row r="1347" spans="16:16" x14ac:dyDescent="0.25">
      <c r="P1347" s="11"/>
    </row>
    <row r="1348" spans="16:16" x14ac:dyDescent="0.25">
      <c r="P1348" s="11"/>
    </row>
    <row r="1349" spans="16:16" x14ac:dyDescent="0.25">
      <c r="P1349" s="11"/>
    </row>
    <row r="1350" spans="16:16" x14ac:dyDescent="0.25">
      <c r="P1350" s="11"/>
    </row>
    <row r="1351" spans="16:16" x14ac:dyDescent="0.25">
      <c r="P1351" s="11"/>
    </row>
    <row r="1352" spans="16:16" x14ac:dyDescent="0.25">
      <c r="P1352" s="11"/>
    </row>
    <row r="1353" spans="16:16" x14ac:dyDescent="0.25">
      <c r="P1353" s="11"/>
    </row>
    <row r="1354" spans="16:16" x14ac:dyDescent="0.25">
      <c r="P1354" s="11"/>
    </row>
    <row r="1355" spans="16:16" x14ac:dyDescent="0.25">
      <c r="P1355" s="11"/>
    </row>
    <row r="1356" spans="16:16" x14ac:dyDescent="0.25">
      <c r="P1356" s="11"/>
    </row>
    <row r="1357" spans="16:16" x14ac:dyDescent="0.25">
      <c r="P1357" s="11"/>
    </row>
    <row r="1358" spans="16:16" x14ac:dyDescent="0.25">
      <c r="P1358" s="11"/>
    </row>
    <row r="1359" spans="16:16" x14ac:dyDescent="0.25">
      <c r="P1359" s="11"/>
    </row>
    <row r="1360" spans="16:16" x14ac:dyDescent="0.25">
      <c r="P1360" s="11"/>
    </row>
    <row r="1361" spans="16:16" x14ac:dyDescent="0.25">
      <c r="P1361" s="11"/>
    </row>
    <row r="1362" spans="16:16" x14ac:dyDescent="0.25">
      <c r="P1362" s="11"/>
    </row>
    <row r="1363" spans="16:16" x14ac:dyDescent="0.25">
      <c r="P1363" s="11"/>
    </row>
    <row r="1364" spans="16:16" x14ac:dyDescent="0.25">
      <c r="P1364" s="11"/>
    </row>
    <row r="1365" spans="16:16" x14ac:dyDescent="0.25">
      <c r="P1365" s="11"/>
    </row>
    <row r="1366" spans="16:16" x14ac:dyDescent="0.25">
      <c r="P1366" s="11"/>
    </row>
    <row r="1367" spans="16:16" x14ac:dyDescent="0.25">
      <c r="P1367" s="11"/>
    </row>
    <row r="1368" spans="16:16" x14ac:dyDescent="0.25">
      <c r="P1368" s="11"/>
    </row>
    <row r="1369" spans="16:16" x14ac:dyDescent="0.25">
      <c r="P1369" s="11"/>
    </row>
    <row r="1370" spans="16:16" x14ac:dyDescent="0.25">
      <c r="P1370" s="11"/>
    </row>
    <row r="1371" spans="16:16" x14ac:dyDescent="0.25">
      <c r="P1371" s="11"/>
    </row>
    <row r="1372" spans="16:16" x14ac:dyDescent="0.25">
      <c r="P1372" s="11"/>
    </row>
    <row r="1373" spans="16:16" x14ac:dyDescent="0.25">
      <c r="P1373" s="11"/>
    </row>
    <row r="1374" spans="16:16" x14ac:dyDescent="0.25">
      <c r="P1374" s="11"/>
    </row>
    <row r="1375" spans="16:16" x14ac:dyDescent="0.25">
      <c r="P1375" s="11"/>
    </row>
    <row r="1376" spans="16:16" x14ac:dyDescent="0.25">
      <c r="P1376" s="11"/>
    </row>
    <row r="1377" spans="16:16" x14ac:dyDescent="0.25">
      <c r="P1377" s="11"/>
    </row>
    <row r="1378" spans="16:16" x14ac:dyDescent="0.25">
      <c r="P1378" s="11"/>
    </row>
    <row r="1379" spans="16:16" x14ac:dyDescent="0.25">
      <c r="P1379" s="11"/>
    </row>
    <row r="1380" spans="16:16" x14ac:dyDescent="0.25">
      <c r="P1380" s="11"/>
    </row>
    <row r="1381" spans="16:16" x14ac:dyDescent="0.25">
      <c r="P1381" s="11"/>
    </row>
    <row r="1382" spans="16:16" x14ac:dyDescent="0.25">
      <c r="P1382" s="11"/>
    </row>
    <row r="1383" spans="16:16" x14ac:dyDescent="0.25">
      <c r="P1383" s="11"/>
    </row>
    <row r="1384" spans="16:16" x14ac:dyDescent="0.25">
      <c r="P1384" s="11"/>
    </row>
    <row r="1385" spans="16:16" x14ac:dyDescent="0.25">
      <c r="P1385" s="11"/>
    </row>
    <row r="1386" spans="16:16" x14ac:dyDescent="0.25">
      <c r="P1386" s="11"/>
    </row>
    <row r="1387" spans="16:16" x14ac:dyDescent="0.25">
      <c r="P1387" s="11"/>
    </row>
    <row r="1388" spans="16:16" x14ac:dyDescent="0.25">
      <c r="P1388" s="11"/>
    </row>
    <row r="1389" spans="16:16" x14ac:dyDescent="0.25">
      <c r="P1389" s="11"/>
    </row>
    <row r="1390" spans="16:16" x14ac:dyDescent="0.25">
      <c r="P1390" s="11"/>
    </row>
    <row r="1391" spans="16:16" x14ac:dyDescent="0.25">
      <c r="P1391" s="11"/>
    </row>
    <row r="1392" spans="16:16" x14ac:dyDescent="0.25">
      <c r="P1392" s="11"/>
    </row>
    <row r="1393" spans="16:16" x14ac:dyDescent="0.25">
      <c r="P1393" s="11"/>
    </row>
    <row r="1394" spans="16:16" x14ac:dyDescent="0.25">
      <c r="P1394" s="11"/>
    </row>
    <row r="1395" spans="16:16" x14ac:dyDescent="0.25">
      <c r="P1395" s="11"/>
    </row>
    <row r="1396" spans="16:16" x14ac:dyDescent="0.25">
      <c r="P1396" s="11"/>
    </row>
    <row r="1397" spans="16:16" x14ac:dyDescent="0.25">
      <c r="P1397" s="11"/>
    </row>
    <row r="1398" spans="16:16" x14ac:dyDescent="0.25">
      <c r="P1398" s="11"/>
    </row>
    <row r="1399" spans="16:16" x14ac:dyDescent="0.25">
      <c r="P1399" s="11"/>
    </row>
    <row r="1400" spans="16:16" x14ac:dyDescent="0.25">
      <c r="P1400" s="11"/>
    </row>
    <row r="1401" spans="16:16" x14ac:dyDescent="0.25">
      <c r="P1401" s="11"/>
    </row>
    <row r="1402" spans="16:16" x14ac:dyDescent="0.25">
      <c r="P1402" s="11"/>
    </row>
    <row r="1403" spans="16:16" x14ac:dyDescent="0.25">
      <c r="P1403" s="11"/>
    </row>
    <row r="1404" spans="16:16" x14ac:dyDescent="0.25">
      <c r="P1404" s="11"/>
    </row>
    <row r="1405" spans="16:16" x14ac:dyDescent="0.25">
      <c r="P1405" s="11"/>
    </row>
    <row r="1406" spans="16:16" x14ac:dyDescent="0.25">
      <c r="P1406" s="11"/>
    </row>
    <row r="1407" spans="16:16" x14ac:dyDescent="0.25">
      <c r="P1407" s="11"/>
    </row>
    <row r="1408" spans="16:16" x14ac:dyDescent="0.25">
      <c r="P1408" s="11"/>
    </row>
    <row r="1409" spans="16:16" x14ac:dyDescent="0.25">
      <c r="P1409" s="11"/>
    </row>
    <row r="1410" spans="16:16" x14ac:dyDescent="0.25">
      <c r="P1410" s="11"/>
    </row>
    <row r="1411" spans="16:16" x14ac:dyDescent="0.25">
      <c r="P1411" s="11"/>
    </row>
    <row r="1412" spans="16:16" x14ac:dyDescent="0.25">
      <c r="P1412" s="11"/>
    </row>
    <row r="1413" spans="16:16" x14ac:dyDescent="0.25">
      <c r="P1413" s="11"/>
    </row>
    <row r="1414" spans="16:16" x14ac:dyDescent="0.25">
      <c r="P1414" s="11"/>
    </row>
    <row r="1415" spans="16:16" x14ac:dyDescent="0.25">
      <c r="P1415" s="11"/>
    </row>
    <row r="1416" spans="16:16" x14ac:dyDescent="0.25">
      <c r="P1416" s="11"/>
    </row>
    <row r="1417" spans="16:16" x14ac:dyDescent="0.25">
      <c r="P1417" s="11"/>
    </row>
    <row r="1418" spans="16:16" x14ac:dyDescent="0.25">
      <c r="P1418" s="11"/>
    </row>
    <row r="1419" spans="16:16" x14ac:dyDescent="0.25">
      <c r="P1419" s="11"/>
    </row>
    <row r="1420" spans="16:16" x14ac:dyDescent="0.25">
      <c r="P1420" s="11"/>
    </row>
    <row r="1421" spans="16:16" x14ac:dyDescent="0.25">
      <c r="P1421" s="11"/>
    </row>
    <row r="1422" spans="16:16" x14ac:dyDescent="0.25">
      <c r="P1422" s="11"/>
    </row>
    <row r="1423" spans="16:16" x14ac:dyDescent="0.25">
      <c r="P1423" s="11"/>
    </row>
    <row r="1424" spans="16:16" x14ac:dyDescent="0.25">
      <c r="P1424" s="11"/>
    </row>
    <row r="1425" spans="16:16" x14ac:dyDescent="0.25">
      <c r="P1425" s="11"/>
    </row>
    <row r="1426" spans="16:16" x14ac:dyDescent="0.25">
      <c r="P1426" s="11"/>
    </row>
    <row r="1427" spans="16:16" x14ac:dyDescent="0.25">
      <c r="P1427" s="11"/>
    </row>
    <row r="1428" spans="16:16" x14ac:dyDescent="0.25">
      <c r="P1428" s="11"/>
    </row>
    <row r="1429" spans="16:16" x14ac:dyDescent="0.25">
      <c r="P1429" s="11"/>
    </row>
    <row r="1430" spans="16:16" x14ac:dyDescent="0.25">
      <c r="P1430" s="11"/>
    </row>
    <row r="1431" spans="16:16" x14ac:dyDescent="0.25">
      <c r="P1431" s="11"/>
    </row>
    <row r="1432" spans="16:16" x14ac:dyDescent="0.25">
      <c r="P1432" s="11"/>
    </row>
    <row r="1433" spans="16:16" x14ac:dyDescent="0.25">
      <c r="P1433" s="11"/>
    </row>
    <row r="1434" spans="16:16" x14ac:dyDescent="0.25">
      <c r="P1434" s="11"/>
    </row>
    <row r="1435" spans="16:16" x14ac:dyDescent="0.25">
      <c r="P1435" s="11"/>
    </row>
    <row r="1436" spans="16:16" x14ac:dyDescent="0.25">
      <c r="P1436" s="11"/>
    </row>
    <row r="1437" spans="16:16" x14ac:dyDescent="0.25">
      <c r="P1437" s="11"/>
    </row>
    <row r="1438" spans="16:16" x14ac:dyDescent="0.25">
      <c r="P1438" s="11"/>
    </row>
    <row r="1439" spans="16:16" x14ac:dyDescent="0.25">
      <c r="P1439" s="11"/>
    </row>
    <row r="1440" spans="16:16" x14ac:dyDescent="0.25">
      <c r="P1440" s="11"/>
    </row>
    <row r="1441" spans="16:16" x14ac:dyDescent="0.25">
      <c r="P1441" s="11"/>
    </row>
    <row r="1442" spans="16:16" x14ac:dyDescent="0.25">
      <c r="P1442" s="11"/>
    </row>
    <row r="1443" spans="16:16" x14ac:dyDescent="0.25">
      <c r="P1443" s="11"/>
    </row>
    <row r="1444" spans="16:16" x14ac:dyDescent="0.25">
      <c r="P1444" s="11"/>
    </row>
    <row r="1445" spans="16:16" x14ac:dyDescent="0.25">
      <c r="P1445" s="11"/>
    </row>
    <row r="1446" spans="16:16" x14ac:dyDescent="0.25">
      <c r="P1446" s="11"/>
    </row>
    <row r="1447" spans="16:16" x14ac:dyDescent="0.25">
      <c r="P1447" s="11"/>
    </row>
    <row r="1448" spans="16:16" x14ac:dyDescent="0.25">
      <c r="P1448" s="11"/>
    </row>
    <row r="1449" spans="16:16" x14ac:dyDescent="0.25">
      <c r="P1449" s="11"/>
    </row>
    <row r="1450" spans="16:16" x14ac:dyDescent="0.25">
      <c r="P1450" s="11"/>
    </row>
    <row r="1451" spans="16:16" x14ac:dyDescent="0.25">
      <c r="P1451" s="11"/>
    </row>
    <row r="1452" spans="16:16" x14ac:dyDescent="0.25">
      <c r="P1452" s="11"/>
    </row>
    <row r="1453" spans="16:16" x14ac:dyDescent="0.25">
      <c r="P1453" s="11"/>
    </row>
    <row r="1454" spans="16:16" x14ac:dyDescent="0.25">
      <c r="P1454" s="11"/>
    </row>
    <row r="1455" spans="16:16" x14ac:dyDescent="0.25">
      <c r="P1455" s="11"/>
    </row>
    <row r="1456" spans="16:16" x14ac:dyDescent="0.25">
      <c r="P1456" s="11"/>
    </row>
    <row r="1457" spans="16:16" x14ac:dyDescent="0.25">
      <c r="P1457" s="11"/>
    </row>
    <row r="1458" spans="16:16" x14ac:dyDescent="0.25">
      <c r="P1458" s="11"/>
    </row>
    <row r="1459" spans="16:16" x14ac:dyDescent="0.25">
      <c r="P1459" s="11"/>
    </row>
    <row r="1460" spans="16:16" x14ac:dyDescent="0.25">
      <c r="P1460" s="11"/>
    </row>
    <row r="1461" spans="16:16" x14ac:dyDescent="0.25">
      <c r="P1461" s="11"/>
    </row>
    <row r="1462" spans="16:16" x14ac:dyDescent="0.25">
      <c r="P1462" s="11"/>
    </row>
    <row r="1463" spans="16:16" x14ac:dyDescent="0.25">
      <c r="P1463" s="11"/>
    </row>
    <row r="1464" spans="16:16" x14ac:dyDescent="0.25">
      <c r="P1464" s="11"/>
    </row>
    <row r="1465" spans="16:16" x14ac:dyDescent="0.25">
      <c r="P1465" s="11"/>
    </row>
    <row r="1466" spans="16:16" x14ac:dyDescent="0.25">
      <c r="P1466" s="11"/>
    </row>
    <row r="1467" spans="16:16" x14ac:dyDescent="0.25">
      <c r="P1467" s="11"/>
    </row>
    <row r="1468" spans="16:16" x14ac:dyDescent="0.25">
      <c r="P1468" s="11"/>
    </row>
    <row r="1469" spans="16:16" x14ac:dyDescent="0.25">
      <c r="P1469" s="11"/>
    </row>
    <row r="1470" spans="16:16" x14ac:dyDescent="0.25">
      <c r="P1470" s="11"/>
    </row>
    <row r="1471" spans="16:16" x14ac:dyDescent="0.25">
      <c r="P1471" s="11"/>
    </row>
    <row r="1472" spans="16:16" x14ac:dyDescent="0.25">
      <c r="P1472" s="11"/>
    </row>
    <row r="1473" spans="16:16" x14ac:dyDescent="0.25">
      <c r="P1473" s="11"/>
    </row>
    <row r="1474" spans="16:16" x14ac:dyDescent="0.25">
      <c r="P1474" s="11"/>
    </row>
    <row r="1475" spans="16:16" x14ac:dyDescent="0.25">
      <c r="P1475" s="11"/>
    </row>
    <row r="1476" spans="16:16" x14ac:dyDescent="0.25">
      <c r="P1476" s="11"/>
    </row>
    <row r="1477" spans="16:16" x14ac:dyDescent="0.25">
      <c r="P1477" s="11"/>
    </row>
    <row r="1478" spans="16:16" x14ac:dyDescent="0.25">
      <c r="P1478" s="11"/>
    </row>
    <row r="1479" spans="16:16" x14ac:dyDescent="0.25">
      <c r="P1479" s="11"/>
    </row>
    <row r="1480" spans="16:16" x14ac:dyDescent="0.25">
      <c r="P1480" s="11"/>
    </row>
  </sheetData>
  <mergeCells count="32">
    <mergeCell ref="Q104:Q128"/>
    <mergeCell ref="Q129:Q155"/>
    <mergeCell ref="Q156:Q177"/>
    <mergeCell ref="K14:K15"/>
    <mergeCell ref="G14:H14"/>
    <mergeCell ref="I14:I15"/>
    <mergeCell ref="P13:P15"/>
    <mergeCell ref="J14:J15"/>
    <mergeCell ref="J13:O13"/>
    <mergeCell ref="O176:P176"/>
    <mergeCell ref="L176:N176"/>
    <mergeCell ref="Q1:Q33"/>
    <mergeCell ref="Q34:Q57"/>
    <mergeCell ref="Q58:Q81"/>
    <mergeCell ref="Q82:Q103"/>
    <mergeCell ref="A10:P10"/>
    <mergeCell ref="A176:E177"/>
    <mergeCell ref="K4:P4"/>
    <mergeCell ref="K5:P5"/>
    <mergeCell ref="K7:P7"/>
    <mergeCell ref="A9:P9"/>
    <mergeCell ref="A13:A15"/>
    <mergeCell ref="C13:C15"/>
    <mergeCell ref="B13:B15"/>
    <mergeCell ref="D13:D15"/>
    <mergeCell ref="A11:P11"/>
    <mergeCell ref="M14:N14"/>
    <mergeCell ref="O14:O15"/>
    <mergeCell ref="F14:F15"/>
    <mergeCell ref="E13:I13"/>
    <mergeCell ref="L14:L15"/>
    <mergeCell ref="E14:E15"/>
  </mergeCells>
  <phoneticPr fontId="3" type="noConversion"/>
  <printOptions horizontalCentered="1"/>
  <pageMargins left="0.19685039370078741" right="0" top="1.0236220472440944" bottom="0.39370078740157483" header="0.74803149606299213" footer="0.11811023622047245"/>
  <pageSetup paperSize="9" scale="41" fitToHeight="10000" orientation="landscape" useFirstPageNumber="1" horizontalDpi="360" verticalDpi="360" r:id="rId1"/>
  <headerFooter scaleWithDoc="0" alignWithMargins="0"/>
  <rowBreaks count="2" manualBreakCount="2">
    <brk id="108" min="5" max="16" man="1"/>
    <brk id="163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0"/>
  <sheetViews>
    <sheetView showGridLines="0" showZeros="0" tabSelected="1" view="pageBreakPreview" topLeftCell="A127" zoomScale="70" zoomScaleNormal="87" zoomScaleSheetLayoutView="70" workbookViewId="0">
      <selection activeCell="M54" sqref="M54"/>
    </sheetView>
  </sheetViews>
  <sheetFormatPr defaultColWidth="9.1640625" defaultRowHeight="15.75" x14ac:dyDescent="0.25"/>
  <cols>
    <col min="1" max="1" width="19.1640625" style="15" customWidth="1"/>
    <col min="2" max="2" width="22.1640625" style="16" customWidth="1"/>
    <col min="3" max="3" width="74.1640625" style="17" customWidth="1"/>
    <col min="4" max="4" width="23.1640625" style="18" customWidth="1"/>
    <col min="5" max="5" width="23.83203125" style="18" customWidth="1"/>
    <col min="6" max="6" width="23.6640625" style="18" customWidth="1"/>
    <col min="7" max="7" width="20.83203125" style="18" customWidth="1"/>
    <col min="8" max="8" width="21.1640625" style="18" customWidth="1"/>
    <col min="9" max="9" width="22.5" style="18" customWidth="1"/>
    <col min="10" max="10" width="21.1640625" style="18" customWidth="1"/>
    <col min="11" max="11" width="21.33203125" style="18" customWidth="1"/>
    <col min="12" max="12" width="19.1640625" style="18" customWidth="1"/>
    <col min="13" max="13" width="18.83203125" style="18" customWidth="1"/>
    <col min="14" max="14" width="23" style="18" customWidth="1"/>
    <col min="15" max="15" width="22.83203125" style="18" customWidth="1"/>
    <col min="16" max="16" width="7.6640625" style="60" customWidth="1"/>
    <col min="17" max="17" width="0.1640625" style="16" customWidth="1"/>
    <col min="18" max="18" width="11.1640625" style="16" customWidth="1"/>
    <col min="19" max="19" width="12.1640625" style="16" customWidth="1"/>
    <col min="20" max="20" width="11.33203125" style="16" customWidth="1"/>
    <col min="21" max="21" width="10.83203125" style="16" customWidth="1"/>
    <col min="22" max="16384" width="9.1640625" style="16"/>
  </cols>
  <sheetData>
    <row r="1" spans="1:17" ht="27.75" customHeight="1" x14ac:dyDescent="0.45">
      <c r="J1" s="121" t="s">
        <v>381</v>
      </c>
      <c r="K1" s="121"/>
      <c r="L1" s="121"/>
      <c r="M1" s="121"/>
      <c r="N1" s="121"/>
      <c r="O1" s="121"/>
      <c r="P1" s="151"/>
      <c r="Q1" s="151"/>
    </row>
    <row r="2" spans="1:17" ht="24" customHeight="1" x14ac:dyDescent="0.25">
      <c r="J2" s="123" t="s">
        <v>367</v>
      </c>
      <c r="K2" s="123"/>
      <c r="L2" s="123"/>
      <c r="M2" s="123"/>
      <c r="N2" s="123"/>
      <c r="O2" s="123"/>
      <c r="P2" s="151"/>
      <c r="Q2" s="151"/>
    </row>
    <row r="3" spans="1:17" ht="26.25" customHeight="1" x14ac:dyDescent="0.25">
      <c r="J3" s="123" t="s">
        <v>368</v>
      </c>
      <c r="K3" s="123"/>
      <c r="L3" s="123"/>
      <c r="M3" s="123"/>
      <c r="N3" s="123"/>
      <c r="O3" s="123"/>
      <c r="P3" s="151"/>
      <c r="Q3" s="151"/>
    </row>
    <row r="4" spans="1:17" ht="26.25" customHeight="1" x14ac:dyDescent="0.45">
      <c r="J4" s="132" t="s">
        <v>378</v>
      </c>
      <c r="K4" s="132"/>
      <c r="L4" s="132"/>
      <c r="M4" s="132"/>
      <c r="N4" s="132"/>
      <c r="O4" s="132"/>
      <c r="P4" s="151"/>
      <c r="Q4" s="151"/>
    </row>
    <row r="5" spans="1:17" ht="26.25" customHeight="1" x14ac:dyDescent="0.4">
      <c r="J5" s="58"/>
      <c r="K5" s="58"/>
      <c r="L5" s="58"/>
      <c r="M5" s="58"/>
      <c r="N5" s="58"/>
      <c r="O5" s="58"/>
      <c r="P5" s="151"/>
      <c r="Q5" s="151"/>
    </row>
    <row r="6" spans="1:17" ht="26.25" customHeight="1" x14ac:dyDescent="0.4">
      <c r="J6" s="58"/>
      <c r="K6" s="58"/>
      <c r="L6" s="58"/>
      <c r="M6" s="58"/>
      <c r="N6" s="58"/>
      <c r="O6" s="58"/>
      <c r="P6" s="151"/>
      <c r="Q6" s="151"/>
    </row>
    <row r="7" spans="1:17" ht="26.25" customHeight="1" x14ac:dyDescent="0.4">
      <c r="J7" s="59"/>
      <c r="K7" s="59"/>
      <c r="L7" s="59"/>
      <c r="M7" s="59"/>
      <c r="N7" s="59"/>
      <c r="O7" s="59"/>
      <c r="P7" s="151"/>
      <c r="Q7" s="151"/>
    </row>
    <row r="8" spans="1:17" ht="26.25" customHeight="1" x14ac:dyDescent="0.4">
      <c r="J8" s="58"/>
      <c r="K8" s="58"/>
      <c r="L8" s="58"/>
      <c r="M8" s="58"/>
      <c r="N8" s="58"/>
      <c r="O8" s="58"/>
      <c r="P8" s="151"/>
      <c r="Q8" s="151"/>
    </row>
    <row r="9" spans="1:17" ht="105.75" customHeight="1" x14ac:dyDescent="0.25">
      <c r="A9" s="149" t="s">
        <v>383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51"/>
      <c r="Q9" s="151"/>
    </row>
    <row r="10" spans="1:17" ht="23.25" customHeight="1" x14ac:dyDescent="0.25">
      <c r="A10" s="148" t="s">
        <v>364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51"/>
      <c r="Q10" s="151"/>
    </row>
    <row r="11" spans="1:17" ht="21" customHeight="1" x14ac:dyDescent="0.25">
      <c r="A11" s="137" t="s">
        <v>325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51"/>
      <c r="Q11" s="151"/>
    </row>
    <row r="12" spans="1:17" s="20" customFormat="1" ht="20.25" customHeight="1" x14ac:dyDescent="0.3">
      <c r="A12" s="61"/>
      <c r="B12" s="62"/>
      <c r="C12" s="63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19" t="s">
        <v>281</v>
      </c>
      <c r="P12" s="151"/>
      <c r="Q12" s="151"/>
    </row>
    <row r="13" spans="1:17" s="21" customFormat="1" ht="21.75" customHeight="1" x14ac:dyDescent="0.25">
      <c r="A13" s="150" t="s">
        <v>265</v>
      </c>
      <c r="B13" s="150" t="s">
        <v>255</v>
      </c>
      <c r="C13" s="150" t="s">
        <v>267</v>
      </c>
      <c r="D13" s="140" t="s">
        <v>184</v>
      </c>
      <c r="E13" s="140"/>
      <c r="F13" s="140"/>
      <c r="G13" s="140"/>
      <c r="H13" s="140"/>
      <c r="I13" s="140" t="s">
        <v>185</v>
      </c>
      <c r="J13" s="140"/>
      <c r="K13" s="140"/>
      <c r="L13" s="140"/>
      <c r="M13" s="140"/>
      <c r="N13" s="140"/>
      <c r="O13" s="140" t="s">
        <v>186</v>
      </c>
      <c r="P13" s="151"/>
      <c r="Q13" s="151"/>
    </row>
    <row r="14" spans="1:17" s="21" customFormat="1" ht="29.25" customHeight="1" x14ac:dyDescent="0.25">
      <c r="A14" s="150"/>
      <c r="B14" s="150"/>
      <c r="C14" s="150"/>
      <c r="D14" s="147" t="s">
        <v>256</v>
      </c>
      <c r="E14" s="147" t="s">
        <v>187</v>
      </c>
      <c r="F14" s="138" t="s">
        <v>188</v>
      </c>
      <c r="G14" s="138"/>
      <c r="H14" s="147" t="s">
        <v>189</v>
      </c>
      <c r="I14" s="147" t="s">
        <v>256</v>
      </c>
      <c r="J14" s="147" t="s">
        <v>257</v>
      </c>
      <c r="K14" s="147" t="s">
        <v>187</v>
      </c>
      <c r="L14" s="138" t="s">
        <v>188</v>
      </c>
      <c r="M14" s="138"/>
      <c r="N14" s="147" t="s">
        <v>189</v>
      </c>
      <c r="O14" s="140"/>
      <c r="P14" s="151"/>
      <c r="Q14" s="151"/>
    </row>
    <row r="15" spans="1:17" s="21" customFormat="1" ht="60.75" customHeight="1" x14ac:dyDescent="0.25">
      <c r="A15" s="150"/>
      <c r="B15" s="150"/>
      <c r="C15" s="150"/>
      <c r="D15" s="147"/>
      <c r="E15" s="147"/>
      <c r="F15" s="90" t="s">
        <v>190</v>
      </c>
      <c r="G15" s="90" t="s">
        <v>191</v>
      </c>
      <c r="H15" s="147"/>
      <c r="I15" s="147"/>
      <c r="J15" s="147"/>
      <c r="K15" s="147"/>
      <c r="L15" s="90" t="s">
        <v>190</v>
      </c>
      <c r="M15" s="90" t="s">
        <v>191</v>
      </c>
      <c r="N15" s="147"/>
      <c r="O15" s="140"/>
      <c r="P15" s="151"/>
      <c r="Q15" s="151"/>
    </row>
    <row r="16" spans="1:17" s="128" customFormat="1" ht="18.75" x14ac:dyDescent="0.25">
      <c r="A16" s="36">
        <v>1</v>
      </c>
      <c r="B16" s="36">
        <v>2</v>
      </c>
      <c r="C16" s="36">
        <v>3</v>
      </c>
      <c r="D16" s="119">
        <v>4</v>
      </c>
      <c r="E16" s="119">
        <v>5</v>
      </c>
      <c r="F16" s="119">
        <v>6</v>
      </c>
      <c r="G16" s="119">
        <v>7</v>
      </c>
      <c r="H16" s="119">
        <v>8</v>
      </c>
      <c r="I16" s="119">
        <v>9</v>
      </c>
      <c r="J16" s="119">
        <v>10</v>
      </c>
      <c r="K16" s="119">
        <v>11</v>
      </c>
      <c r="L16" s="119">
        <v>12</v>
      </c>
      <c r="M16" s="119">
        <v>13</v>
      </c>
      <c r="N16" s="119">
        <v>14</v>
      </c>
      <c r="O16" s="125">
        <v>15</v>
      </c>
      <c r="P16" s="151"/>
      <c r="Q16" s="151"/>
    </row>
    <row r="17" spans="1:17" s="21" customFormat="1" ht="21" customHeight="1" x14ac:dyDescent="0.25">
      <c r="A17" s="65" t="s">
        <v>36</v>
      </c>
      <c r="B17" s="66"/>
      <c r="C17" s="67" t="s">
        <v>387</v>
      </c>
      <c r="D17" s="68">
        <f>D18+D19</f>
        <v>421631500</v>
      </c>
      <c r="E17" s="68">
        <f t="shared" ref="E17:O17" si="0">E18+E19</f>
        <v>421631500</v>
      </c>
      <c r="F17" s="68">
        <f t="shared" si="0"/>
        <v>320148000</v>
      </c>
      <c r="G17" s="68">
        <f t="shared" si="0"/>
        <v>11069700</v>
      </c>
      <c r="H17" s="68">
        <f t="shared" si="0"/>
        <v>0</v>
      </c>
      <c r="I17" s="68">
        <f t="shared" si="0"/>
        <v>733000</v>
      </c>
      <c r="J17" s="68">
        <f t="shared" si="0"/>
        <v>333000</v>
      </c>
      <c r="K17" s="68">
        <f t="shared" si="0"/>
        <v>400000</v>
      </c>
      <c r="L17" s="68">
        <f t="shared" si="0"/>
        <v>0</v>
      </c>
      <c r="M17" s="68">
        <f t="shared" si="0"/>
        <v>228200</v>
      </c>
      <c r="N17" s="68">
        <f t="shared" si="0"/>
        <v>333000</v>
      </c>
      <c r="O17" s="68">
        <f t="shared" si="0"/>
        <v>422364500</v>
      </c>
      <c r="P17" s="151"/>
      <c r="Q17" s="151"/>
    </row>
    <row r="18" spans="1:17" ht="37.5" customHeight="1" x14ac:dyDescent="0.25">
      <c r="A18" s="22" t="s">
        <v>101</v>
      </c>
      <c r="B18" s="22" t="s">
        <v>38</v>
      </c>
      <c r="C18" s="4" t="s">
        <v>377</v>
      </c>
      <c r="D18" s="69">
        <f>'дод 3'!E19+'дод 3'!E45+'дод 3'!E63+'дод 3'!E74+'дод 3'!E95+'дод 3'!E100+'дод 3'!E109+'дод 3'!E134+'дод 3'!E140+'дод 3'!E160+'дод 3'!E147+'дод 3'!E151+'дод 3'!E143+'дод 3'!E169</f>
        <v>418531500</v>
      </c>
      <c r="E18" s="69">
        <f>'дод 3'!F19+'дод 3'!F45+'дод 3'!F63+'дод 3'!F74+'дод 3'!F95+'дод 3'!F100+'дод 3'!F109+'дод 3'!F134+'дод 3'!F140+'дод 3'!F160+'дод 3'!F147+'дод 3'!F151+'дод 3'!F143+'дод 3'!F169</f>
        <v>418531500</v>
      </c>
      <c r="F18" s="69">
        <f>'дод 3'!G19+'дод 3'!G45+'дод 3'!G63+'дод 3'!G74+'дод 3'!G95+'дод 3'!G100+'дод 3'!G109+'дод 3'!G134+'дод 3'!G140+'дод 3'!G160+'дод 3'!G147+'дод 3'!G151+'дод 3'!G143+'дод 3'!G169</f>
        <v>320148000</v>
      </c>
      <c r="G18" s="69">
        <f>'дод 3'!H19+'дод 3'!H45+'дод 3'!H63+'дод 3'!H74+'дод 3'!H95+'дод 3'!H100+'дод 3'!H109+'дод 3'!H134+'дод 3'!H140+'дод 3'!H160+'дод 3'!H147+'дод 3'!H151+'дод 3'!H143+'дод 3'!H169</f>
        <v>11069700</v>
      </c>
      <c r="H18" s="69">
        <f>'дод 3'!I19+'дод 3'!I45+'дод 3'!I63+'дод 3'!I74+'дод 3'!I95+'дод 3'!I100+'дод 3'!I109+'дод 3'!I134+'дод 3'!I140+'дод 3'!I160+'дод 3'!I147+'дод 3'!I151+'дод 3'!I143+'дод 3'!I169</f>
        <v>0</v>
      </c>
      <c r="I18" s="69">
        <f>'дод 3'!J19+'дод 3'!J45+'дод 3'!J63+'дод 3'!J74+'дод 3'!J95+'дод 3'!J100+'дод 3'!J109+'дод 3'!J134+'дод 3'!J140+'дод 3'!J160+'дод 3'!J147+'дод 3'!J151+'дод 3'!J143+'дод 3'!J169</f>
        <v>733000</v>
      </c>
      <c r="J18" s="69">
        <f>'дод 3'!K19+'дод 3'!K45+'дод 3'!K63+'дод 3'!K74+'дод 3'!K95+'дод 3'!K100+'дод 3'!K109+'дод 3'!K134+'дод 3'!K140+'дод 3'!K160+'дод 3'!K147+'дод 3'!K151+'дод 3'!K143+'дод 3'!K169</f>
        <v>333000</v>
      </c>
      <c r="K18" s="69">
        <f>'дод 3'!L19+'дод 3'!L45+'дод 3'!L63+'дод 3'!L74+'дод 3'!L95+'дод 3'!L100+'дод 3'!L109+'дод 3'!L134+'дод 3'!L140+'дод 3'!L160+'дод 3'!L147+'дод 3'!L151+'дод 3'!L143+'дод 3'!L169</f>
        <v>400000</v>
      </c>
      <c r="L18" s="69">
        <f>'дод 3'!M19+'дод 3'!M45+'дод 3'!M63+'дод 3'!M74+'дод 3'!M95+'дод 3'!M100+'дод 3'!M109+'дод 3'!M134+'дод 3'!M140+'дод 3'!M160+'дод 3'!M147+'дод 3'!M151+'дод 3'!M143+'дод 3'!M169</f>
        <v>0</v>
      </c>
      <c r="M18" s="69">
        <f>'дод 3'!N19+'дод 3'!N45+'дод 3'!N63+'дод 3'!N74+'дод 3'!N95+'дод 3'!N100+'дод 3'!N109+'дод 3'!N134+'дод 3'!N140+'дод 3'!N160+'дод 3'!N147+'дод 3'!N151+'дод 3'!N143+'дод 3'!N169</f>
        <v>228200</v>
      </c>
      <c r="N18" s="69">
        <f>'дод 3'!O19+'дод 3'!O45+'дод 3'!O63+'дод 3'!O74+'дод 3'!O95+'дод 3'!O100+'дод 3'!O109+'дод 3'!O134+'дод 3'!O140+'дод 3'!O160+'дод 3'!O147+'дод 3'!O151+'дод 3'!O143+'дод 3'!O169</f>
        <v>333000</v>
      </c>
      <c r="O18" s="69">
        <f>'дод 3'!P19+'дод 3'!P45+'дод 3'!P63+'дод 3'!P74+'дод 3'!P95+'дод 3'!P100+'дод 3'!P109+'дод 3'!P134+'дод 3'!P140+'дод 3'!P160+'дод 3'!P147+'дод 3'!P151+'дод 3'!P143+'дод 3'!P169</f>
        <v>419264500</v>
      </c>
      <c r="P18" s="151"/>
      <c r="Q18" s="151"/>
    </row>
    <row r="19" spans="1:17" ht="22.5" customHeight="1" x14ac:dyDescent="0.25">
      <c r="A19" s="22" t="s">
        <v>37</v>
      </c>
      <c r="B19" s="22" t="s">
        <v>81</v>
      </c>
      <c r="C19" s="4" t="s">
        <v>201</v>
      </c>
      <c r="D19" s="69">
        <f>'дод 3'!E20+'дод 3'!E110</f>
        <v>3100000</v>
      </c>
      <c r="E19" s="69">
        <f>'дод 3'!F20+'дод 3'!F110</f>
        <v>3100000</v>
      </c>
      <c r="F19" s="69">
        <f>'дод 3'!G20+'дод 3'!G110</f>
        <v>0</v>
      </c>
      <c r="G19" s="69">
        <f>'дод 3'!H20+'дод 3'!H110</f>
        <v>0</v>
      </c>
      <c r="H19" s="69">
        <f>'дод 3'!I20+'дод 3'!I110</f>
        <v>0</v>
      </c>
      <c r="I19" s="69">
        <f>'дод 3'!J20+'дод 3'!J110</f>
        <v>0</v>
      </c>
      <c r="J19" s="69">
        <f>'дод 3'!K20+'дод 3'!K110</f>
        <v>0</v>
      </c>
      <c r="K19" s="69">
        <f>'дод 3'!L20+'дод 3'!L110</f>
        <v>0</v>
      </c>
      <c r="L19" s="69">
        <f>'дод 3'!M20+'дод 3'!M110</f>
        <v>0</v>
      </c>
      <c r="M19" s="69">
        <f>'дод 3'!N20+'дод 3'!N110</f>
        <v>0</v>
      </c>
      <c r="N19" s="69">
        <f>'дод 3'!O20+'дод 3'!O110</f>
        <v>0</v>
      </c>
      <c r="O19" s="69">
        <f>'дод 3'!P20+'дод 3'!P110</f>
        <v>3100000</v>
      </c>
      <c r="P19" s="151"/>
      <c r="Q19" s="151"/>
    </row>
    <row r="20" spans="1:17" s="21" customFormat="1" ht="18.75" customHeight="1" x14ac:dyDescent="0.25">
      <c r="A20" s="72" t="s">
        <v>39</v>
      </c>
      <c r="B20" s="26"/>
      <c r="C20" s="67" t="s">
        <v>421</v>
      </c>
      <c r="D20" s="68">
        <f>D21+D22+D23+D24+D25+D26+D28+D29+D30+D31+D27</f>
        <v>959695000</v>
      </c>
      <c r="E20" s="68">
        <f t="shared" ref="E20:O20" si="1">E21+E22+E23+E24+E25+E26+E28+E29+E30+E31+E27</f>
        <v>959695000</v>
      </c>
      <c r="F20" s="68">
        <f t="shared" si="1"/>
        <v>591250400</v>
      </c>
      <c r="G20" s="68">
        <f t="shared" si="1"/>
        <v>151937100</v>
      </c>
      <c r="H20" s="68">
        <f t="shared" si="1"/>
        <v>0</v>
      </c>
      <c r="I20" s="68">
        <f t="shared" si="1"/>
        <v>63866200</v>
      </c>
      <c r="J20" s="68">
        <f t="shared" si="1"/>
        <v>1000000</v>
      </c>
      <c r="K20" s="68">
        <f t="shared" si="1"/>
        <v>62427000</v>
      </c>
      <c r="L20" s="68">
        <f t="shared" si="1"/>
        <v>12915580</v>
      </c>
      <c r="M20" s="68">
        <f t="shared" si="1"/>
        <v>6906830</v>
      </c>
      <c r="N20" s="68">
        <f t="shared" si="1"/>
        <v>1439200</v>
      </c>
      <c r="O20" s="68">
        <f t="shared" si="1"/>
        <v>1023561200</v>
      </c>
      <c r="P20" s="151"/>
      <c r="Q20" s="151"/>
    </row>
    <row r="21" spans="1:17" ht="17.25" customHeight="1" x14ac:dyDescent="0.25">
      <c r="A21" s="22" t="s">
        <v>40</v>
      </c>
      <c r="B21" s="22" t="s">
        <v>41</v>
      </c>
      <c r="C21" s="4" t="s">
        <v>319</v>
      </c>
      <c r="D21" s="69">
        <f>'дод 3'!E46</f>
        <v>372792900</v>
      </c>
      <c r="E21" s="69">
        <f>'дод 3'!F46</f>
        <v>372792900</v>
      </c>
      <c r="F21" s="69">
        <f>'дод 3'!G46</f>
        <v>253895000</v>
      </c>
      <c r="G21" s="69">
        <f>'дод 3'!H46</f>
        <v>47086600</v>
      </c>
      <c r="H21" s="69">
        <f>'дод 3'!I46</f>
        <v>0</v>
      </c>
      <c r="I21" s="69">
        <f>'дод 3'!J46</f>
        <v>17052030</v>
      </c>
      <c r="J21" s="69">
        <f>'дод 3'!K46</f>
        <v>0</v>
      </c>
      <c r="K21" s="69">
        <f>'дод 3'!L46</f>
        <v>17052030</v>
      </c>
      <c r="L21" s="69">
        <f>'дод 3'!M46</f>
        <v>0</v>
      </c>
      <c r="M21" s="69">
        <f>'дод 3'!N46</f>
        <v>0</v>
      </c>
      <c r="N21" s="69">
        <f>'дод 3'!O46</f>
        <v>0</v>
      </c>
      <c r="O21" s="69">
        <f>'дод 3'!P46</f>
        <v>389844930</v>
      </c>
      <c r="P21" s="151"/>
      <c r="Q21" s="151"/>
    </row>
    <row r="22" spans="1:17" ht="31.5" customHeight="1" x14ac:dyDescent="0.25">
      <c r="A22" s="22">
        <v>1021</v>
      </c>
      <c r="B22" s="22" t="s">
        <v>43</v>
      </c>
      <c r="C22" s="28" t="s">
        <v>388</v>
      </c>
      <c r="D22" s="69">
        <f>'дод 3'!E47</f>
        <v>275705700</v>
      </c>
      <c r="E22" s="69">
        <f>'дод 3'!F47</f>
        <v>275705700</v>
      </c>
      <c r="F22" s="69">
        <f>'дод 3'!G47</f>
        <v>145056200</v>
      </c>
      <c r="G22" s="69">
        <f>'дод 3'!H47</f>
        <v>65222400</v>
      </c>
      <c r="H22" s="69">
        <f>'дод 3'!I47</f>
        <v>0</v>
      </c>
      <c r="I22" s="69">
        <f>'дод 3'!J47</f>
        <v>21195410</v>
      </c>
      <c r="J22" s="69">
        <f>'дод 3'!K47</f>
        <v>1000000</v>
      </c>
      <c r="K22" s="69">
        <f>'дод 3'!L47</f>
        <v>20195410</v>
      </c>
      <c r="L22" s="69">
        <f>'дод 3'!M47</f>
        <v>2627920</v>
      </c>
      <c r="M22" s="69">
        <f>'дод 3'!N47</f>
        <v>244330</v>
      </c>
      <c r="N22" s="69">
        <f>'дод 3'!O47</f>
        <v>1000000</v>
      </c>
      <c r="O22" s="69">
        <f>'дод 3'!P47</f>
        <v>296901110</v>
      </c>
      <c r="P22" s="151"/>
      <c r="Q22" s="151"/>
    </row>
    <row r="23" spans="1:17" s="102" customFormat="1" ht="74.25" customHeight="1" x14ac:dyDescent="0.25">
      <c r="A23" s="100">
        <v>1022</v>
      </c>
      <c r="B23" s="95" t="s">
        <v>46</v>
      </c>
      <c r="C23" s="97" t="s">
        <v>384</v>
      </c>
      <c r="D23" s="101">
        <f>'дод 3'!E48</f>
        <v>18577200</v>
      </c>
      <c r="E23" s="101">
        <f>'дод 3'!F48</f>
        <v>18577200</v>
      </c>
      <c r="F23" s="101">
        <f>'дод 3'!G48</f>
        <v>11223500</v>
      </c>
      <c r="G23" s="101">
        <f>'дод 3'!H48</f>
        <v>3058200</v>
      </c>
      <c r="H23" s="101">
        <f>'дод 3'!I48</f>
        <v>0</v>
      </c>
      <c r="I23" s="101">
        <f>'дод 3'!J48</f>
        <v>0</v>
      </c>
      <c r="J23" s="101">
        <f>'дод 3'!K48</f>
        <v>0</v>
      </c>
      <c r="K23" s="101">
        <f>'дод 3'!L48</f>
        <v>0</v>
      </c>
      <c r="L23" s="101">
        <f>'дод 3'!M48</f>
        <v>0</v>
      </c>
      <c r="M23" s="101">
        <f>'дод 3'!N48</f>
        <v>0</v>
      </c>
      <c r="N23" s="101">
        <f>'дод 3'!O48</f>
        <v>0</v>
      </c>
      <c r="O23" s="101">
        <f>'дод 3'!P48</f>
        <v>18577200</v>
      </c>
      <c r="P23" s="151"/>
      <c r="Q23" s="151"/>
    </row>
    <row r="24" spans="1:17" s="102" customFormat="1" ht="57.75" customHeight="1" x14ac:dyDescent="0.25">
      <c r="A24" s="100">
        <v>1025</v>
      </c>
      <c r="B24" s="100" t="s">
        <v>46</v>
      </c>
      <c r="C24" s="103" t="s">
        <v>385</v>
      </c>
      <c r="D24" s="101">
        <f>'дод 3'!E49</f>
        <v>13453600</v>
      </c>
      <c r="E24" s="101">
        <f>'дод 3'!F49</f>
        <v>13453600</v>
      </c>
      <c r="F24" s="101">
        <f>'дод 3'!G49</f>
        <v>9459000</v>
      </c>
      <c r="G24" s="101">
        <f>'дод 3'!H49</f>
        <v>1260200</v>
      </c>
      <c r="H24" s="101">
        <f>'дод 3'!I49</f>
        <v>0</v>
      </c>
      <c r="I24" s="101">
        <f>'дод 3'!J49</f>
        <v>0</v>
      </c>
      <c r="J24" s="101">
        <f>'дод 3'!K49</f>
        <v>0</v>
      </c>
      <c r="K24" s="101">
        <f>'дод 3'!L49</f>
        <v>0</v>
      </c>
      <c r="L24" s="101">
        <f>'дод 3'!M49</f>
        <v>0</v>
      </c>
      <c r="M24" s="101">
        <f>'дод 3'!N49</f>
        <v>0</v>
      </c>
      <c r="N24" s="101">
        <f>'дод 3'!O49</f>
        <v>0</v>
      </c>
      <c r="O24" s="101">
        <f>'дод 3'!P49</f>
        <v>13453600</v>
      </c>
      <c r="P24" s="151"/>
      <c r="Q24" s="151"/>
    </row>
    <row r="25" spans="1:17" s="25" customFormat="1" ht="38.25" customHeight="1" x14ac:dyDescent="0.25">
      <c r="A25" s="1" t="s">
        <v>45</v>
      </c>
      <c r="B25" s="1" t="s">
        <v>48</v>
      </c>
      <c r="C25" s="28" t="s">
        <v>284</v>
      </c>
      <c r="D25" s="69">
        <f>'дод 3'!E50</f>
        <v>47805900</v>
      </c>
      <c r="E25" s="69">
        <f>'дод 3'!F50</f>
        <v>47805900</v>
      </c>
      <c r="F25" s="69">
        <f>'дод 3'!G50</f>
        <v>32550000</v>
      </c>
      <c r="G25" s="69">
        <f>'дод 3'!H50</f>
        <v>7564900</v>
      </c>
      <c r="H25" s="69">
        <f>'дод 3'!I50</f>
        <v>0</v>
      </c>
      <c r="I25" s="69">
        <f>'дод 3'!J50</f>
        <v>0</v>
      </c>
      <c r="J25" s="69">
        <f>'дод 3'!K50</f>
        <v>0</v>
      </c>
      <c r="K25" s="69">
        <f>'дод 3'!L50</f>
        <v>0</v>
      </c>
      <c r="L25" s="69">
        <f>'дод 3'!M50</f>
        <v>0</v>
      </c>
      <c r="M25" s="69">
        <f>'дод 3'!N50</f>
        <v>0</v>
      </c>
      <c r="N25" s="69">
        <f>'дод 3'!O50</f>
        <v>0</v>
      </c>
      <c r="O25" s="69">
        <f>'дод 3'!P50</f>
        <v>47805900</v>
      </c>
      <c r="P25" s="151"/>
      <c r="Q25" s="151"/>
    </row>
    <row r="26" spans="1:17" s="25" customFormat="1" ht="30" customHeight="1" x14ac:dyDescent="0.25">
      <c r="A26" s="3">
        <v>1080</v>
      </c>
      <c r="B26" s="1" t="s">
        <v>48</v>
      </c>
      <c r="C26" s="28" t="s">
        <v>328</v>
      </c>
      <c r="D26" s="69">
        <f>'дод 3'!E101</f>
        <v>58762400</v>
      </c>
      <c r="E26" s="69">
        <f>'дод 3'!F101</f>
        <v>58762400</v>
      </c>
      <c r="F26" s="69">
        <f>'дод 3'!G101</f>
        <v>46330300</v>
      </c>
      <c r="G26" s="69">
        <f>'дод 3'!H101</f>
        <v>1616300</v>
      </c>
      <c r="H26" s="69">
        <f>'дод 3'!I101</f>
        <v>0</v>
      </c>
      <c r="I26" s="69">
        <f>'дод 3'!J101</f>
        <v>3703600</v>
      </c>
      <c r="J26" s="69">
        <f>'дод 3'!K101</f>
        <v>0</v>
      </c>
      <c r="K26" s="69">
        <f>'дод 3'!L101</f>
        <v>3701400</v>
      </c>
      <c r="L26" s="69">
        <f>'дод 3'!M101</f>
        <v>3029160</v>
      </c>
      <c r="M26" s="69">
        <f>'дод 3'!N101</f>
        <v>0</v>
      </c>
      <c r="N26" s="69">
        <f>'дод 3'!O101</f>
        <v>2200</v>
      </c>
      <c r="O26" s="69">
        <f>'дод 3'!P101</f>
        <v>62466000</v>
      </c>
      <c r="P26" s="151"/>
      <c r="Q26" s="151"/>
    </row>
    <row r="27" spans="1:17" s="81" customFormat="1" ht="42.75" customHeight="1" x14ac:dyDescent="0.25">
      <c r="A27" s="3">
        <v>1091</v>
      </c>
      <c r="B27" s="1" t="s">
        <v>340</v>
      </c>
      <c r="C27" s="28" t="s">
        <v>389</v>
      </c>
      <c r="D27" s="69">
        <f>'дод 3'!E51</f>
        <v>154406700</v>
      </c>
      <c r="E27" s="69">
        <f>'дод 3'!F51</f>
        <v>154406700</v>
      </c>
      <c r="F27" s="69">
        <f>'дод 3'!G51</f>
        <v>80199400</v>
      </c>
      <c r="G27" s="69">
        <f>'дод 3'!H51</f>
        <v>24365100</v>
      </c>
      <c r="H27" s="69">
        <f>'дод 3'!I51</f>
        <v>0</v>
      </c>
      <c r="I27" s="69">
        <f>'дод 3'!J51</f>
        <v>21915160</v>
      </c>
      <c r="J27" s="69">
        <f>'дод 3'!K51</f>
        <v>0</v>
      </c>
      <c r="K27" s="69">
        <f>'дод 3'!L51</f>
        <v>21478160</v>
      </c>
      <c r="L27" s="69">
        <f>'дод 3'!M51</f>
        <v>7258500</v>
      </c>
      <c r="M27" s="69">
        <f>'дод 3'!N51</f>
        <v>6662500</v>
      </c>
      <c r="N27" s="69">
        <f>'дод 3'!O51</f>
        <v>437000</v>
      </c>
      <c r="O27" s="69">
        <f>'дод 3'!P51</f>
        <v>176321860</v>
      </c>
      <c r="P27" s="151"/>
      <c r="Q27" s="151"/>
    </row>
    <row r="28" spans="1:17" s="25" customFormat="1" ht="24.75" customHeight="1" x14ac:dyDescent="0.25">
      <c r="A28" s="1" t="s">
        <v>305</v>
      </c>
      <c r="B28" s="1" t="s">
        <v>49</v>
      </c>
      <c r="C28" s="28" t="s">
        <v>321</v>
      </c>
      <c r="D28" s="69">
        <f>'дод 3'!E52</f>
        <v>14119800</v>
      </c>
      <c r="E28" s="69">
        <f>'дод 3'!F52</f>
        <v>14119800</v>
      </c>
      <c r="F28" s="69">
        <f>'дод 3'!G52</f>
        <v>9824000</v>
      </c>
      <c r="G28" s="69">
        <f>'дод 3'!H52</f>
        <v>1318500</v>
      </c>
      <c r="H28" s="69">
        <f>'дод 3'!I52</f>
        <v>0</v>
      </c>
      <c r="I28" s="69">
        <f>'дод 3'!J52</f>
        <v>0</v>
      </c>
      <c r="J28" s="69">
        <f>'дод 3'!K52</f>
        <v>0</v>
      </c>
      <c r="K28" s="69">
        <f>'дод 3'!L52</f>
        <v>0</v>
      </c>
      <c r="L28" s="69">
        <f>'дод 3'!M52</f>
        <v>0</v>
      </c>
      <c r="M28" s="69">
        <f>'дод 3'!N52</f>
        <v>0</v>
      </c>
      <c r="N28" s="69">
        <f>'дод 3'!O52</f>
        <v>0</v>
      </c>
      <c r="O28" s="69">
        <f>'дод 3'!P52</f>
        <v>14119800</v>
      </c>
      <c r="P28" s="151"/>
      <c r="Q28" s="151"/>
    </row>
    <row r="29" spans="1:17" ht="24" customHeight="1" x14ac:dyDescent="0.25">
      <c r="A29" s="1" t="s">
        <v>307</v>
      </c>
      <c r="B29" s="1" t="s">
        <v>49</v>
      </c>
      <c r="C29" s="28" t="s">
        <v>223</v>
      </c>
      <c r="D29" s="69">
        <f>'дод 3'!E53</f>
        <v>134000</v>
      </c>
      <c r="E29" s="69">
        <f>'дод 3'!F53</f>
        <v>134000</v>
      </c>
      <c r="F29" s="69">
        <f>'дод 3'!G53</f>
        <v>0</v>
      </c>
      <c r="G29" s="69">
        <f>'дод 3'!H53</f>
        <v>0</v>
      </c>
      <c r="H29" s="69">
        <f>'дод 3'!I53</f>
        <v>0</v>
      </c>
      <c r="I29" s="69">
        <f>'дод 3'!J53</f>
        <v>0</v>
      </c>
      <c r="J29" s="69">
        <f>'дод 3'!K53</f>
        <v>0</v>
      </c>
      <c r="K29" s="69">
        <f>'дод 3'!L53</f>
        <v>0</v>
      </c>
      <c r="L29" s="69">
        <f>'дод 3'!M53</f>
        <v>0</v>
      </c>
      <c r="M29" s="69">
        <f>'дод 3'!N53</f>
        <v>0</v>
      </c>
      <c r="N29" s="69">
        <f>'дод 3'!O53</f>
        <v>0</v>
      </c>
      <c r="O29" s="69">
        <f>'дод 3'!P53</f>
        <v>134000</v>
      </c>
      <c r="P29" s="151"/>
      <c r="Q29" s="151"/>
    </row>
    <row r="30" spans="1:17" ht="31.5" x14ac:dyDescent="0.25">
      <c r="A30" s="1" t="s">
        <v>309</v>
      </c>
      <c r="B30" s="1" t="s">
        <v>49</v>
      </c>
      <c r="C30" s="28" t="s">
        <v>310</v>
      </c>
      <c r="D30" s="69">
        <f>'дод 3'!E54</f>
        <v>173400</v>
      </c>
      <c r="E30" s="69">
        <f>'дод 3'!F54</f>
        <v>173400</v>
      </c>
      <c r="F30" s="69">
        <f>'дод 3'!G54</f>
        <v>0</v>
      </c>
      <c r="G30" s="69">
        <f>'дод 3'!H54</f>
        <v>129400</v>
      </c>
      <c r="H30" s="69">
        <f>'дод 3'!I54</f>
        <v>0</v>
      </c>
      <c r="I30" s="69">
        <f>'дод 3'!J54</f>
        <v>0</v>
      </c>
      <c r="J30" s="69">
        <f>'дод 3'!K54</f>
        <v>0</v>
      </c>
      <c r="K30" s="69">
        <f>'дод 3'!L54</f>
        <v>0</v>
      </c>
      <c r="L30" s="69">
        <f>'дод 3'!M54</f>
        <v>0</v>
      </c>
      <c r="M30" s="69">
        <f>'дод 3'!N54</f>
        <v>0</v>
      </c>
      <c r="N30" s="69">
        <f>'дод 3'!O54</f>
        <v>0</v>
      </c>
      <c r="O30" s="69">
        <f>'дод 3'!P54</f>
        <v>173400</v>
      </c>
      <c r="P30" s="151"/>
      <c r="Q30" s="151"/>
    </row>
    <row r="31" spans="1:17" s="25" customFormat="1" ht="31.5" x14ac:dyDescent="0.25">
      <c r="A31" s="1" t="s">
        <v>312</v>
      </c>
      <c r="B31" s="1" t="s">
        <v>49</v>
      </c>
      <c r="C31" s="28" t="s">
        <v>313</v>
      </c>
      <c r="D31" s="69">
        <f>'дод 3'!E55</f>
        <v>3763400</v>
      </c>
      <c r="E31" s="69">
        <f>'дод 3'!F55</f>
        <v>3763400</v>
      </c>
      <c r="F31" s="69">
        <f>'дод 3'!G55</f>
        <v>2713000</v>
      </c>
      <c r="G31" s="69">
        <f>'дод 3'!H55</f>
        <v>315500</v>
      </c>
      <c r="H31" s="69">
        <f>'дод 3'!I55</f>
        <v>0</v>
      </c>
      <c r="I31" s="69">
        <f>'дод 3'!J55</f>
        <v>0</v>
      </c>
      <c r="J31" s="69">
        <f>'дод 3'!K55</f>
        <v>0</v>
      </c>
      <c r="K31" s="69">
        <f>'дод 3'!L55</f>
        <v>0</v>
      </c>
      <c r="L31" s="69">
        <f>'дод 3'!M55</f>
        <v>0</v>
      </c>
      <c r="M31" s="69">
        <f>'дод 3'!N55</f>
        <v>0</v>
      </c>
      <c r="N31" s="69">
        <f>'дод 3'!O55</f>
        <v>0</v>
      </c>
      <c r="O31" s="69">
        <f>'дод 3'!P55</f>
        <v>3763400</v>
      </c>
      <c r="P31" s="151"/>
      <c r="Q31" s="151"/>
    </row>
    <row r="32" spans="1:17" s="21" customFormat="1" ht="19.5" customHeight="1" x14ac:dyDescent="0.25">
      <c r="A32" s="72" t="s">
        <v>50</v>
      </c>
      <c r="B32" s="26"/>
      <c r="C32" s="67" t="s">
        <v>396</v>
      </c>
      <c r="D32" s="68">
        <f>D33+D34+D35+D36+D37+D38</f>
        <v>133030400</v>
      </c>
      <c r="E32" s="68">
        <f t="shared" ref="E32:O32" si="2">E33+E34+E35+E36+E37+E38</f>
        <v>133030400</v>
      </c>
      <c r="F32" s="68">
        <f t="shared" si="2"/>
        <v>3252200</v>
      </c>
      <c r="G32" s="68">
        <f t="shared" si="2"/>
        <v>170000</v>
      </c>
      <c r="H32" s="68">
        <f t="shared" si="2"/>
        <v>0</v>
      </c>
      <c r="I32" s="68">
        <f t="shared" si="2"/>
        <v>7966974</v>
      </c>
      <c r="J32" s="68">
        <f t="shared" si="2"/>
        <v>7966974</v>
      </c>
      <c r="K32" s="68">
        <f t="shared" si="2"/>
        <v>0</v>
      </c>
      <c r="L32" s="68">
        <f t="shared" si="2"/>
        <v>0</v>
      </c>
      <c r="M32" s="68">
        <f t="shared" si="2"/>
        <v>0</v>
      </c>
      <c r="N32" s="68">
        <f t="shared" si="2"/>
        <v>7966974</v>
      </c>
      <c r="O32" s="68">
        <f t="shared" si="2"/>
        <v>140997374</v>
      </c>
      <c r="P32" s="151"/>
      <c r="Q32" s="151"/>
    </row>
    <row r="33" spans="1:17" ht="25.5" customHeight="1" x14ac:dyDescent="0.25">
      <c r="A33" s="22" t="s">
        <v>51</v>
      </c>
      <c r="B33" s="22" t="s">
        <v>52</v>
      </c>
      <c r="C33" s="4" t="s">
        <v>331</v>
      </c>
      <c r="D33" s="69">
        <f>'дод 3'!E64</f>
        <v>79145600</v>
      </c>
      <c r="E33" s="69">
        <f>'дод 3'!F64</f>
        <v>79145600</v>
      </c>
      <c r="F33" s="69">
        <f>'дод 3'!G64</f>
        <v>0</v>
      </c>
      <c r="G33" s="69">
        <f>'дод 3'!H64</f>
        <v>0</v>
      </c>
      <c r="H33" s="69">
        <f>'дод 3'!I64</f>
        <v>0</v>
      </c>
      <c r="I33" s="69">
        <f>'дод 3'!J64</f>
        <v>7966974</v>
      </c>
      <c r="J33" s="69">
        <f>'дод 3'!K64</f>
        <v>7966974</v>
      </c>
      <c r="K33" s="69">
        <f>'дод 3'!L64</f>
        <v>0</v>
      </c>
      <c r="L33" s="69">
        <f>'дод 3'!M64</f>
        <v>0</v>
      </c>
      <c r="M33" s="69">
        <f>'дод 3'!N64</f>
        <v>0</v>
      </c>
      <c r="N33" s="69">
        <f>'дод 3'!O64</f>
        <v>7966974</v>
      </c>
      <c r="O33" s="69">
        <f>'дод 3'!P64</f>
        <v>87112574</v>
      </c>
      <c r="P33" s="151"/>
      <c r="Q33" s="151"/>
    </row>
    <row r="34" spans="1:17" ht="36.75" customHeight="1" x14ac:dyDescent="0.25">
      <c r="A34" s="22" t="s">
        <v>102</v>
      </c>
      <c r="B34" s="22" t="s">
        <v>53</v>
      </c>
      <c r="C34" s="4" t="s">
        <v>298</v>
      </c>
      <c r="D34" s="69">
        <f>'дод 3'!E65</f>
        <v>6632300</v>
      </c>
      <c r="E34" s="69">
        <f>'дод 3'!F65</f>
        <v>6632300</v>
      </c>
      <c r="F34" s="69">
        <f>'дод 3'!G65</f>
        <v>0</v>
      </c>
      <c r="G34" s="69">
        <f>'дод 3'!H65</f>
        <v>0</v>
      </c>
      <c r="H34" s="69">
        <f>'дод 3'!I65</f>
        <v>0</v>
      </c>
      <c r="I34" s="69">
        <f>'дод 3'!J65</f>
        <v>0</v>
      </c>
      <c r="J34" s="69">
        <f>'дод 3'!K65</f>
        <v>0</v>
      </c>
      <c r="K34" s="69">
        <f>'дод 3'!L65</f>
        <v>0</v>
      </c>
      <c r="L34" s="69">
        <f>'дод 3'!M65</f>
        <v>0</v>
      </c>
      <c r="M34" s="69">
        <f>'дод 3'!N65</f>
        <v>0</v>
      </c>
      <c r="N34" s="69">
        <f>'дод 3'!O65</f>
        <v>0</v>
      </c>
      <c r="O34" s="69">
        <f>'дод 3'!P65</f>
        <v>6632300</v>
      </c>
      <c r="P34" s="151"/>
      <c r="Q34" s="151"/>
    </row>
    <row r="35" spans="1:17" ht="19.5" customHeight="1" x14ac:dyDescent="0.25">
      <c r="A35" s="22" t="s">
        <v>103</v>
      </c>
      <c r="B35" s="22" t="s">
        <v>54</v>
      </c>
      <c r="C35" s="4" t="s">
        <v>299</v>
      </c>
      <c r="D35" s="69">
        <f>'дод 3'!E66</f>
        <v>1295800</v>
      </c>
      <c r="E35" s="69">
        <f>'дод 3'!F66</f>
        <v>1295800</v>
      </c>
      <c r="F35" s="69">
        <f>'дод 3'!G66</f>
        <v>0</v>
      </c>
      <c r="G35" s="69">
        <f>'дод 3'!H66</f>
        <v>0</v>
      </c>
      <c r="H35" s="69">
        <f>'дод 3'!I66</f>
        <v>0</v>
      </c>
      <c r="I35" s="69">
        <f>'дод 3'!J66</f>
        <v>0</v>
      </c>
      <c r="J35" s="69">
        <f>'дод 3'!K66</f>
        <v>0</v>
      </c>
      <c r="K35" s="69">
        <f>'дод 3'!L66</f>
        <v>0</v>
      </c>
      <c r="L35" s="69">
        <f>'дод 3'!M66</f>
        <v>0</v>
      </c>
      <c r="M35" s="69">
        <f>'дод 3'!N66</f>
        <v>0</v>
      </c>
      <c r="N35" s="69">
        <f>'дод 3'!O66</f>
        <v>0</v>
      </c>
      <c r="O35" s="69">
        <f>'дод 3'!P66</f>
        <v>1295800</v>
      </c>
      <c r="P35" s="151"/>
      <c r="Q35" s="151"/>
    </row>
    <row r="36" spans="1:17" ht="38.25" customHeight="1" x14ac:dyDescent="0.25">
      <c r="A36" s="22" t="s">
        <v>104</v>
      </c>
      <c r="B36" s="22" t="s">
        <v>245</v>
      </c>
      <c r="C36" s="4" t="s">
        <v>300</v>
      </c>
      <c r="D36" s="69">
        <f>'дод 3'!E67</f>
        <v>6034800</v>
      </c>
      <c r="E36" s="69">
        <f>'дод 3'!F67</f>
        <v>6034800</v>
      </c>
      <c r="F36" s="69">
        <f>'дод 3'!G67</f>
        <v>0</v>
      </c>
      <c r="G36" s="69">
        <f>'дод 3'!H67</f>
        <v>0</v>
      </c>
      <c r="H36" s="69">
        <f>'дод 3'!I67</f>
        <v>0</v>
      </c>
      <c r="I36" s="69">
        <f>'дод 3'!J67</f>
        <v>0</v>
      </c>
      <c r="J36" s="69">
        <f>'дод 3'!K67</f>
        <v>0</v>
      </c>
      <c r="K36" s="69">
        <f>'дод 3'!L67</f>
        <v>0</v>
      </c>
      <c r="L36" s="69">
        <f>'дод 3'!M67</f>
        <v>0</v>
      </c>
      <c r="M36" s="69">
        <f>'дод 3'!N67</f>
        <v>0</v>
      </c>
      <c r="N36" s="69">
        <f>'дод 3'!O67</f>
        <v>0</v>
      </c>
      <c r="O36" s="69">
        <f>'дод 3'!P67</f>
        <v>6034800</v>
      </c>
      <c r="P36" s="151"/>
      <c r="Q36" s="151"/>
    </row>
    <row r="37" spans="1:17" ht="26.25" customHeight="1" x14ac:dyDescent="0.25">
      <c r="A37" s="22" t="s">
        <v>224</v>
      </c>
      <c r="B37" s="22" t="s">
        <v>55</v>
      </c>
      <c r="C37" s="30" t="s">
        <v>334</v>
      </c>
      <c r="D37" s="69">
        <f>'дод 3'!E68</f>
        <v>4355200</v>
      </c>
      <c r="E37" s="69">
        <f>'дод 3'!F68</f>
        <v>4355200</v>
      </c>
      <c r="F37" s="69">
        <f>'дод 3'!G68</f>
        <v>3252200</v>
      </c>
      <c r="G37" s="69">
        <f>'дод 3'!H68</f>
        <v>170000</v>
      </c>
      <c r="H37" s="69">
        <f>'дод 3'!I68</f>
        <v>0</v>
      </c>
      <c r="I37" s="69">
        <f>'дод 3'!J68</f>
        <v>0</v>
      </c>
      <c r="J37" s="69">
        <f>'дод 3'!K68</f>
        <v>0</v>
      </c>
      <c r="K37" s="69">
        <f>'дод 3'!L68</f>
        <v>0</v>
      </c>
      <c r="L37" s="69">
        <f>'дод 3'!M68</f>
        <v>0</v>
      </c>
      <c r="M37" s="69">
        <f>'дод 3'!N68</f>
        <v>0</v>
      </c>
      <c r="N37" s="69">
        <f>'дод 3'!O68</f>
        <v>0</v>
      </c>
      <c r="O37" s="69">
        <f>'дод 3'!P68</f>
        <v>4355200</v>
      </c>
      <c r="P37" s="151"/>
    </row>
    <row r="38" spans="1:17" ht="21.75" customHeight="1" x14ac:dyDescent="0.25">
      <c r="A38" s="22" t="s">
        <v>225</v>
      </c>
      <c r="B38" s="22" t="s">
        <v>55</v>
      </c>
      <c r="C38" s="30" t="s">
        <v>335</v>
      </c>
      <c r="D38" s="69">
        <f>'дод 3'!E69</f>
        <v>35566700</v>
      </c>
      <c r="E38" s="69">
        <f>'дод 3'!F69</f>
        <v>35566700</v>
      </c>
      <c r="F38" s="69">
        <f>'дод 3'!G69</f>
        <v>0</v>
      </c>
      <c r="G38" s="69">
        <f>'дод 3'!H69</f>
        <v>0</v>
      </c>
      <c r="H38" s="69">
        <f>'дод 3'!I69</f>
        <v>0</v>
      </c>
      <c r="I38" s="69">
        <f>'дод 3'!J69</f>
        <v>0</v>
      </c>
      <c r="J38" s="69">
        <f>'дод 3'!K69</f>
        <v>0</v>
      </c>
      <c r="K38" s="69">
        <f>'дод 3'!L69</f>
        <v>0</v>
      </c>
      <c r="L38" s="69">
        <f>'дод 3'!M69</f>
        <v>0</v>
      </c>
      <c r="M38" s="69">
        <f>'дод 3'!N69</f>
        <v>0</v>
      </c>
      <c r="N38" s="69">
        <f>'дод 3'!O69</f>
        <v>0</v>
      </c>
      <c r="O38" s="69">
        <f>'дод 3'!P69</f>
        <v>35566700</v>
      </c>
      <c r="P38" s="151"/>
    </row>
    <row r="39" spans="1:17" s="21" customFormat="1" ht="33" customHeight="1" x14ac:dyDescent="0.25">
      <c r="A39" s="72" t="s">
        <v>56</v>
      </c>
      <c r="B39" s="75"/>
      <c r="C39" s="76" t="s">
        <v>355</v>
      </c>
      <c r="D39" s="68">
        <f>D41+D42+D43+D44+D45+D46+D47+D48+D49+D50+D53+D55+D56+D57+D58+D59+D60+D51+D52</f>
        <v>243200407</v>
      </c>
      <c r="E39" s="68">
        <f t="shared" ref="E39:O39" si="3">E41+E42+E43+E44+E45+E46+E47+E48+E49+E50+E53+E55+E56+E57+E58+E59+E60+E51+E52</f>
        <v>243200407</v>
      </c>
      <c r="F39" s="68">
        <f t="shared" si="3"/>
        <v>32095600</v>
      </c>
      <c r="G39" s="68">
        <f t="shared" si="3"/>
        <v>3061000</v>
      </c>
      <c r="H39" s="68">
        <f t="shared" si="3"/>
        <v>0</v>
      </c>
      <c r="I39" s="68">
        <f t="shared" si="3"/>
        <v>68600</v>
      </c>
      <c r="J39" s="68">
        <f t="shared" si="3"/>
        <v>0</v>
      </c>
      <c r="K39" s="68">
        <f t="shared" si="3"/>
        <v>68600</v>
      </c>
      <c r="L39" s="68">
        <f t="shared" si="3"/>
        <v>50000</v>
      </c>
      <c r="M39" s="68">
        <f t="shared" si="3"/>
        <v>3810</v>
      </c>
      <c r="N39" s="68">
        <f t="shared" si="3"/>
        <v>0</v>
      </c>
      <c r="O39" s="68">
        <f t="shared" si="3"/>
        <v>243269007</v>
      </c>
      <c r="P39" s="152">
        <v>2</v>
      </c>
    </row>
    <row r="40" spans="1:17" s="21" customFormat="1" ht="72" customHeight="1" x14ac:dyDescent="0.25">
      <c r="A40" s="72"/>
      <c r="B40" s="75"/>
      <c r="C40" s="8" t="s">
        <v>418</v>
      </c>
      <c r="D40" s="74">
        <f t="shared" ref="D40:O40" si="4">D61+D54</f>
        <v>71303000</v>
      </c>
      <c r="E40" s="74">
        <f t="shared" si="4"/>
        <v>71303000</v>
      </c>
      <c r="F40" s="74">
        <f t="shared" si="4"/>
        <v>0</v>
      </c>
      <c r="G40" s="74">
        <f t="shared" si="4"/>
        <v>0</v>
      </c>
      <c r="H40" s="74">
        <f t="shared" si="4"/>
        <v>0</v>
      </c>
      <c r="I40" s="74">
        <f t="shared" si="4"/>
        <v>0</v>
      </c>
      <c r="J40" s="74">
        <f t="shared" si="4"/>
        <v>0</v>
      </c>
      <c r="K40" s="74">
        <f t="shared" si="4"/>
        <v>0</v>
      </c>
      <c r="L40" s="74">
        <f t="shared" si="4"/>
        <v>0</v>
      </c>
      <c r="M40" s="74">
        <f t="shared" si="4"/>
        <v>0</v>
      </c>
      <c r="N40" s="74">
        <f t="shared" si="4"/>
        <v>0</v>
      </c>
      <c r="O40" s="74">
        <f t="shared" si="4"/>
        <v>71303000</v>
      </c>
      <c r="P40" s="152"/>
    </row>
    <row r="41" spans="1:17" ht="38.25" customHeight="1" x14ac:dyDescent="0.25">
      <c r="A41" s="22" t="s">
        <v>86</v>
      </c>
      <c r="B41" s="22" t="s">
        <v>44</v>
      </c>
      <c r="C41" s="30" t="s">
        <v>105</v>
      </c>
      <c r="D41" s="69">
        <f>'дод 3'!E75</f>
        <v>438760</v>
      </c>
      <c r="E41" s="69">
        <f>'дод 3'!F75</f>
        <v>438760</v>
      </c>
      <c r="F41" s="69">
        <f>'дод 3'!G75</f>
        <v>0</v>
      </c>
      <c r="G41" s="69">
        <f>'дод 3'!H75</f>
        <v>0</v>
      </c>
      <c r="H41" s="69">
        <f>'дод 3'!I75</f>
        <v>0</v>
      </c>
      <c r="I41" s="69">
        <f>'дод 3'!J75</f>
        <v>0</v>
      </c>
      <c r="J41" s="69">
        <f>'дод 3'!K75</f>
        <v>0</v>
      </c>
      <c r="K41" s="69">
        <f>'дод 3'!L75</f>
        <v>0</v>
      </c>
      <c r="L41" s="69">
        <f>'дод 3'!M75</f>
        <v>0</v>
      </c>
      <c r="M41" s="69">
        <f>'дод 3'!N75</f>
        <v>0</v>
      </c>
      <c r="N41" s="69">
        <f>'дод 3'!O75</f>
        <v>0</v>
      </c>
      <c r="O41" s="69">
        <f>'дод 3'!P75</f>
        <v>438760</v>
      </c>
      <c r="P41" s="152"/>
    </row>
    <row r="42" spans="1:17" ht="30" customHeight="1" x14ac:dyDescent="0.25">
      <c r="A42" s="22" t="s">
        <v>106</v>
      </c>
      <c r="B42" s="22" t="s">
        <v>45</v>
      </c>
      <c r="C42" s="30" t="s">
        <v>282</v>
      </c>
      <c r="D42" s="69">
        <f>'дод 3'!E76</f>
        <v>700000</v>
      </c>
      <c r="E42" s="69">
        <f>'дод 3'!F76</f>
        <v>700000</v>
      </c>
      <c r="F42" s="69">
        <f>'дод 3'!G76</f>
        <v>0</v>
      </c>
      <c r="G42" s="69">
        <f>'дод 3'!H76</f>
        <v>0</v>
      </c>
      <c r="H42" s="69">
        <f>'дод 3'!I76</f>
        <v>0</v>
      </c>
      <c r="I42" s="69">
        <f>'дод 3'!J76</f>
        <v>0</v>
      </c>
      <c r="J42" s="69">
        <f>'дод 3'!K76</f>
        <v>0</v>
      </c>
      <c r="K42" s="69">
        <f>'дод 3'!L76</f>
        <v>0</v>
      </c>
      <c r="L42" s="69">
        <f>'дод 3'!M76</f>
        <v>0</v>
      </c>
      <c r="M42" s="69">
        <f>'дод 3'!N76</f>
        <v>0</v>
      </c>
      <c r="N42" s="69">
        <f>'дод 3'!O76</f>
        <v>0</v>
      </c>
      <c r="O42" s="69">
        <f>'дод 3'!P76</f>
        <v>700000</v>
      </c>
      <c r="P42" s="152"/>
    </row>
    <row r="43" spans="1:17" ht="31.5" x14ac:dyDescent="0.25">
      <c r="A43" s="22" t="s">
        <v>87</v>
      </c>
      <c r="B43" s="22" t="s">
        <v>45</v>
      </c>
      <c r="C43" s="30" t="s">
        <v>398</v>
      </c>
      <c r="D43" s="69">
        <f>'дод 3'!E77+'дод 3'!E21</f>
        <v>21941000</v>
      </c>
      <c r="E43" s="69">
        <f>'дод 3'!F77+'дод 3'!F21</f>
        <v>21941000</v>
      </c>
      <c r="F43" s="69">
        <f>'дод 3'!G77+'дод 3'!G21</f>
        <v>0</v>
      </c>
      <c r="G43" s="69">
        <f>'дод 3'!H77+'дод 3'!H21</f>
        <v>0</v>
      </c>
      <c r="H43" s="69">
        <f>'дод 3'!I77+'дод 3'!I21</f>
        <v>0</v>
      </c>
      <c r="I43" s="69">
        <f>'дод 3'!J77+'дод 3'!J21</f>
        <v>0</v>
      </c>
      <c r="J43" s="69">
        <f>'дод 3'!K77+'дод 3'!K21</f>
        <v>0</v>
      </c>
      <c r="K43" s="69">
        <f>'дод 3'!L77+'дод 3'!L21</f>
        <v>0</v>
      </c>
      <c r="L43" s="69">
        <f>'дод 3'!M77+'дод 3'!M21</f>
        <v>0</v>
      </c>
      <c r="M43" s="69">
        <f>'дод 3'!N77+'дод 3'!N21</f>
        <v>0</v>
      </c>
      <c r="N43" s="69">
        <f>'дод 3'!O77+'дод 3'!O21</f>
        <v>0</v>
      </c>
      <c r="O43" s="69">
        <f>'дод 3'!P77+'дод 3'!P21</f>
        <v>21941000</v>
      </c>
      <c r="P43" s="152"/>
    </row>
    <row r="44" spans="1:17" ht="36" customHeight="1" x14ac:dyDescent="0.25">
      <c r="A44" s="22" t="s">
        <v>251</v>
      </c>
      <c r="B44" s="22" t="s">
        <v>45</v>
      </c>
      <c r="C44" s="30" t="s">
        <v>250</v>
      </c>
      <c r="D44" s="69">
        <f>'дод 3'!E78</f>
        <v>1000000</v>
      </c>
      <c r="E44" s="69">
        <f>'дод 3'!F78</f>
        <v>1000000</v>
      </c>
      <c r="F44" s="69">
        <f>'дод 3'!G78</f>
        <v>0</v>
      </c>
      <c r="G44" s="69">
        <f>'дод 3'!H78</f>
        <v>0</v>
      </c>
      <c r="H44" s="69">
        <f>'дод 3'!I78</f>
        <v>0</v>
      </c>
      <c r="I44" s="69">
        <f>'дод 3'!J78</f>
        <v>0</v>
      </c>
      <c r="J44" s="69">
        <f>'дод 3'!K78</f>
        <v>0</v>
      </c>
      <c r="K44" s="69">
        <f>'дод 3'!L78</f>
        <v>0</v>
      </c>
      <c r="L44" s="69">
        <f>'дод 3'!M78</f>
        <v>0</v>
      </c>
      <c r="M44" s="69">
        <f>'дод 3'!N78</f>
        <v>0</v>
      </c>
      <c r="N44" s="69">
        <f>'дод 3'!O78</f>
        <v>0</v>
      </c>
      <c r="O44" s="69">
        <f>'дод 3'!P78</f>
        <v>1000000</v>
      </c>
      <c r="P44" s="152"/>
    </row>
    <row r="45" spans="1:17" ht="34.5" customHeight="1" x14ac:dyDescent="0.25">
      <c r="A45" s="22" t="s">
        <v>107</v>
      </c>
      <c r="B45" s="22" t="s">
        <v>45</v>
      </c>
      <c r="C45" s="30" t="s">
        <v>17</v>
      </c>
      <c r="D45" s="69">
        <f>'дод 3'!E79+'дод 3'!E22</f>
        <v>44199300</v>
      </c>
      <c r="E45" s="69">
        <f>'дод 3'!F79+'дод 3'!F22</f>
        <v>44199300</v>
      </c>
      <c r="F45" s="69">
        <f>'дод 3'!G79+'дод 3'!G22</f>
        <v>0</v>
      </c>
      <c r="G45" s="69">
        <f>'дод 3'!H79+'дод 3'!H22</f>
        <v>0</v>
      </c>
      <c r="H45" s="69">
        <f>'дод 3'!I79+'дод 3'!I22</f>
        <v>0</v>
      </c>
      <c r="I45" s="69">
        <f>'дод 3'!J79+'дод 3'!J22</f>
        <v>0</v>
      </c>
      <c r="J45" s="69">
        <f>'дод 3'!K79+'дод 3'!K22</f>
        <v>0</v>
      </c>
      <c r="K45" s="69">
        <f>'дод 3'!L79+'дод 3'!L22</f>
        <v>0</v>
      </c>
      <c r="L45" s="69">
        <f>'дод 3'!M79+'дод 3'!M22</f>
        <v>0</v>
      </c>
      <c r="M45" s="69">
        <f>'дод 3'!N79+'дод 3'!N22</f>
        <v>0</v>
      </c>
      <c r="N45" s="69">
        <f>'дод 3'!O79+'дод 3'!O22</f>
        <v>0</v>
      </c>
      <c r="O45" s="69">
        <f>'дод 3'!P79+'дод 3'!P22</f>
        <v>44199300</v>
      </c>
      <c r="P45" s="152"/>
    </row>
    <row r="46" spans="1:17" ht="53.85" customHeight="1" x14ac:dyDescent="0.25">
      <c r="A46" s="22" t="s">
        <v>89</v>
      </c>
      <c r="B46" s="22" t="s">
        <v>42</v>
      </c>
      <c r="C46" s="30" t="s">
        <v>25</v>
      </c>
      <c r="D46" s="69">
        <f>'дод 3'!E80</f>
        <v>27074900</v>
      </c>
      <c r="E46" s="69">
        <f>'дод 3'!F80</f>
        <v>27074900</v>
      </c>
      <c r="F46" s="69">
        <f>'дод 3'!G80</f>
        <v>20066500</v>
      </c>
      <c r="G46" s="69">
        <f>'дод 3'!H80</f>
        <v>1317500</v>
      </c>
      <c r="H46" s="69">
        <f>'дод 3'!I80</f>
        <v>0</v>
      </c>
      <c r="I46" s="69">
        <f>'дод 3'!J80</f>
        <v>58600</v>
      </c>
      <c r="J46" s="69">
        <f>'дод 3'!K80</f>
        <v>0</v>
      </c>
      <c r="K46" s="69">
        <f>'дод 3'!L80</f>
        <v>58600</v>
      </c>
      <c r="L46" s="69">
        <f>'дод 3'!M80</f>
        <v>48000</v>
      </c>
      <c r="M46" s="69">
        <f>'дод 3'!N80</f>
        <v>0</v>
      </c>
      <c r="N46" s="69">
        <f>'дод 3'!O80</f>
        <v>0</v>
      </c>
      <c r="O46" s="69">
        <f>'дод 3'!P80</f>
        <v>27133500</v>
      </c>
      <c r="P46" s="152"/>
    </row>
    <row r="47" spans="1:17" ht="56.65" customHeight="1" x14ac:dyDescent="0.25">
      <c r="A47" s="22" t="s">
        <v>260</v>
      </c>
      <c r="B47" s="22" t="s">
        <v>88</v>
      </c>
      <c r="C47" s="28" t="s">
        <v>261</v>
      </c>
      <c r="D47" s="69">
        <f>SUM('дод 3'!E96)</f>
        <v>100000</v>
      </c>
      <c r="E47" s="69">
        <f>SUM('дод 3'!F96)</f>
        <v>100000</v>
      </c>
      <c r="F47" s="69">
        <f>SUM('дод 3'!G96)</f>
        <v>0</v>
      </c>
      <c r="G47" s="69">
        <f>SUM('дод 3'!H96)</f>
        <v>0</v>
      </c>
      <c r="H47" s="69">
        <f>SUM('дод 3'!I96)</f>
        <v>0</v>
      </c>
      <c r="I47" s="69">
        <f>SUM('дод 3'!J96)</f>
        <v>0</v>
      </c>
      <c r="J47" s="69">
        <f>SUM('дод 3'!K96)</f>
        <v>0</v>
      </c>
      <c r="K47" s="69">
        <f>SUM('дод 3'!L96)</f>
        <v>0</v>
      </c>
      <c r="L47" s="69">
        <f>SUM('дод 3'!M96)</f>
        <v>0</v>
      </c>
      <c r="M47" s="69">
        <f>SUM('дод 3'!N96)</f>
        <v>0</v>
      </c>
      <c r="N47" s="69">
        <f>SUM('дод 3'!O96)</f>
        <v>0</v>
      </c>
      <c r="O47" s="69">
        <f>SUM('дод 3'!P96)</f>
        <v>100000</v>
      </c>
      <c r="P47" s="152"/>
    </row>
    <row r="48" spans="1:17" s="25" customFormat="1" ht="31.35" customHeight="1" x14ac:dyDescent="0.25">
      <c r="A48" s="22" t="s">
        <v>90</v>
      </c>
      <c r="B48" s="22" t="s">
        <v>88</v>
      </c>
      <c r="C48" s="30" t="s">
        <v>26</v>
      </c>
      <c r="D48" s="69">
        <f>'дод 3'!E97</f>
        <v>192200</v>
      </c>
      <c r="E48" s="69">
        <f>'дод 3'!F97</f>
        <v>192200</v>
      </c>
      <c r="F48" s="69">
        <f>'дод 3'!G97</f>
        <v>0</v>
      </c>
      <c r="G48" s="69">
        <f>'дод 3'!H97</f>
        <v>0</v>
      </c>
      <c r="H48" s="69">
        <f>'дод 3'!I97</f>
        <v>0</v>
      </c>
      <c r="I48" s="69">
        <f>'дод 3'!J97</f>
        <v>0</v>
      </c>
      <c r="J48" s="69">
        <f>'дод 3'!K97</f>
        <v>0</v>
      </c>
      <c r="K48" s="69">
        <f>'дод 3'!L97</f>
        <v>0</v>
      </c>
      <c r="L48" s="69">
        <f>'дод 3'!M97</f>
        <v>0</v>
      </c>
      <c r="M48" s="69">
        <f>'дод 3'!N97</f>
        <v>0</v>
      </c>
      <c r="N48" s="69">
        <f>'дод 3'!O97</f>
        <v>0</v>
      </c>
      <c r="O48" s="69">
        <f>'дод 3'!P97</f>
        <v>192200</v>
      </c>
      <c r="P48" s="152"/>
    </row>
    <row r="49" spans="1:16" s="25" customFormat="1" ht="30.75" customHeight="1" x14ac:dyDescent="0.25">
      <c r="A49" s="22" t="s">
        <v>108</v>
      </c>
      <c r="B49" s="22" t="s">
        <v>88</v>
      </c>
      <c r="C49" s="30" t="s">
        <v>336</v>
      </c>
      <c r="D49" s="69">
        <f>'дод 3'!E81</f>
        <v>4261800</v>
      </c>
      <c r="E49" s="69">
        <f>'дод 3'!F81</f>
        <v>4261800</v>
      </c>
      <c r="F49" s="69">
        <f>'дод 3'!G81</f>
        <v>3095700</v>
      </c>
      <c r="G49" s="69">
        <f>'дод 3'!H81</f>
        <v>114600</v>
      </c>
      <c r="H49" s="69">
        <f>'дод 3'!I81</f>
        <v>0</v>
      </c>
      <c r="I49" s="69">
        <f>'дод 3'!J81</f>
        <v>0</v>
      </c>
      <c r="J49" s="69">
        <f>'дод 3'!K81</f>
        <v>0</v>
      </c>
      <c r="K49" s="69">
        <f>'дод 3'!L81</f>
        <v>0</v>
      </c>
      <c r="L49" s="69">
        <f>'дод 3'!M81</f>
        <v>0</v>
      </c>
      <c r="M49" s="69">
        <f>'дод 3'!N81</f>
        <v>0</v>
      </c>
      <c r="N49" s="69">
        <f>'дод 3'!O81</f>
        <v>0</v>
      </c>
      <c r="O49" s="69">
        <f>'дод 3'!P81</f>
        <v>4261800</v>
      </c>
      <c r="P49" s="152"/>
    </row>
    <row r="50" spans="1:16" s="25" customFormat="1" ht="33.75" customHeight="1" x14ac:dyDescent="0.25">
      <c r="A50" s="22" t="s">
        <v>93</v>
      </c>
      <c r="B50" s="22" t="s">
        <v>88</v>
      </c>
      <c r="C50" s="30" t="s">
        <v>268</v>
      </c>
      <c r="D50" s="69">
        <f>'дод 3'!E23</f>
        <v>500000</v>
      </c>
      <c r="E50" s="69">
        <f>'дод 3'!F23</f>
        <v>500000</v>
      </c>
      <c r="F50" s="69">
        <f>'дод 3'!G23</f>
        <v>0</v>
      </c>
      <c r="G50" s="69">
        <f>'дод 3'!H23</f>
        <v>0</v>
      </c>
      <c r="H50" s="69">
        <f>'дод 3'!I23</f>
        <v>0</v>
      </c>
      <c r="I50" s="69">
        <f>'дод 3'!J23</f>
        <v>0</v>
      </c>
      <c r="J50" s="69">
        <f>'дод 3'!K23</f>
        <v>0</v>
      </c>
      <c r="K50" s="69">
        <f>'дод 3'!L23</f>
        <v>0</v>
      </c>
      <c r="L50" s="69">
        <f>'дод 3'!M23</f>
        <v>0</v>
      </c>
      <c r="M50" s="69">
        <f>'дод 3'!N23</f>
        <v>0</v>
      </c>
      <c r="N50" s="69">
        <f>'дод 3'!O23</f>
        <v>0</v>
      </c>
      <c r="O50" s="69">
        <f>'дод 3'!P23</f>
        <v>500000</v>
      </c>
      <c r="P50" s="152"/>
    </row>
    <row r="51" spans="1:16" s="25" customFormat="1" ht="19.5" customHeight="1" x14ac:dyDescent="0.25">
      <c r="A51" s="22">
        <v>3133</v>
      </c>
      <c r="B51" s="22">
        <v>1040</v>
      </c>
      <c r="C51" s="30" t="s">
        <v>330</v>
      </c>
      <c r="D51" s="69">
        <f>'дод 3'!E24</f>
        <v>5668400</v>
      </c>
      <c r="E51" s="69">
        <f>'дод 3'!F24</f>
        <v>5668400</v>
      </c>
      <c r="F51" s="69">
        <f>'дод 3'!G24</f>
        <v>3357400</v>
      </c>
      <c r="G51" s="69">
        <f>'дод 3'!H24</f>
        <v>778500</v>
      </c>
      <c r="H51" s="69">
        <f>'дод 3'!I24</f>
        <v>0</v>
      </c>
      <c r="I51" s="69">
        <f>'дод 3'!J24</f>
        <v>10000</v>
      </c>
      <c r="J51" s="69">
        <f>'дод 3'!K24</f>
        <v>0</v>
      </c>
      <c r="K51" s="69">
        <f>'дод 3'!L24</f>
        <v>10000</v>
      </c>
      <c r="L51" s="69">
        <f>'дод 3'!M24</f>
        <v>2000</v>
      </c>
      <c r="M51" s="69">
        <f>'дод 3'!N24</f>
        <v>3810</v>
      </c>
      <c r="N51" s="69">
        <f>'дод 3'!O24</f>
        <v>0</v>
      </c>
      <c r="O51" s="69">
        <f>'дод 3'!P24</f>
        <v>5678400</v>
      </c>
      <c r="P51" s="152"/>
    </row>
    <row r="52" spans="1:16" s="92" customFormat="1" ht="51.75" customHeight="1" x14ac:dyDescent="0.25">
      <c r="A52" s="22">
        <v>3140</v>
      </c>
      <c r="B52" s="22">
        <v>1040</v>
      </c>
      <c r="C52" s="30" t="s">
        <v>400</v>
      </c>
      <c r="D52" s="69">
        <f>'дод 3'!E82</f>
        <v>2000000</v>
      </c>
      <c r="E52" s="69">
        <f>'дод 3'!F82</f>
        <v>2000000</v>
      </c>
      <c r="F52" s="91">
        <f>'дод 3'!G82</f>
        <v>0</v>
      </c>
      <c r="G52" s="91">
        <f>'дод 3'!H82</f>
        <v>0</v>
      </c>
      <c r="H52" s="91">
        <f>'дод 3'!I82</f>
        <v>0</v>
      </c>
      <c r="I52" s="91">
        <f>'дод 3'!J82</f>
        <v>0</v>
      </c>
      <c r="J52" s="91">
        <f>'дод 3'!K82</f>
        <v>0</v>
      </c>
      <c r="K52" s="91">
        <f>'дод 3'!L82</f>
        <v>0</v>
      </c>
      <c r="L52" s="91">
        <f>'дод 3'!M82</f>
        <v>0</v>
      </c>
      <c r="M52" s="91">
        <f>'дод 3'!N82</f>
        <v>0</v>
      </c>
      <c r="N52" s="91">
        <f>'дод 3'!O82</f>
        <v>0</v>
      </c>
      <c r="O52" s="69">
        <f>'дод 3'!P82</f>
        <v>2000000</v>
      </c>
      <c r="P52" s="152"/>
    </row>
    <row r="53" spans="1:16" ht="72.75" customHeight="1" x14ac:dyDescent="0.25">
      <c r="A53" s="22" t="s">
        <v>94</v>
      </c>
      <c r="B53" s="22">
        <v>1010</v>
      </c>
      <c r="C53" s="30" t="s">
        <v>395</v>
      </c>
      <c r="D53" s="69">
        <f>'дод 3'!E83</f>
        <v>22228000</v>
      </c>
      <c r="E53" s="69">
        <f>'дод 3'!F83</f>
        <v>22228000</v>
      </c>
      <c r="F53" s="69">
        <f>'дод 3'!G83</f>
        <v>0</v>
      </c>
      <c r="G53" s="69">
        <f>'дод 3'!H83</f>
        <v>0</v>
      </c>
      <c r="H53" s="69">
        <f>'дод 3'!I83</f>
        <v>0</v>
      </c>
      <c r="I53" s="69">
        <f>'дод 3'!J83</f>
        <v>0</v>
      </c>
      <c r="J53" s="69">
        <f>'дод 3'!K83</f>
        <v>0</v>
      </c>
      <c r="K53" s="69">
        <f>'дод 3'!L83</f>
        <v>0</v>
      </c>
      <c r="L53" s="69">
        <f>'дод 3'!M83</f>
        <v>0</v>
      </c>
      <c r="M53" s="69">
        <f>'дод 3'!N83</f>
        <v>0</v>
      </c>
      <c r="N53" s="69">
        <f>'дод 3'!O83</f>
        <v>0</v>
      </c>
      <c r="O53" s="69">
        <f>'дод 3'!P83</f>
        <v>22228000</v>
      </c>
      <c r="P53" s="152"/>
    </row>
    <row r="54" spans="1:16" ht="86.25" customHeight="1" x14ac:dyDescent="0.25">
      <c r="A54" s="22"/>
      <c r="B54" s="22"/>
      <c r="C54" s="29" t="s">
        <v>418</v>
      </c>
      <c r="D54" s="69">
        <f>'дод 3'!E84</f>
        <v>20000000</v>
      </c>
      <c r="E54" s="69">
        <f>'дод 3'!F84</f>
        <v>20000000</v>
      </c>
      <c r="F54" s="69">
        <f>'дод 3'!G84</f>
        <v>0</v>
      </c>
      <c r="G54" s="69">
        <f>'дод 3'!H84</f>
        <v>0</v>
      </c>
      <c r="H54" s="69">
        <f>'дод 3'!I84</f>
        <v>0</v>
      </c>
      <c r="I54" s="69">
        <f>'дод 3'!J84</f>
        <v>0</v>
      </c>
      <c r="J54" s="69">
        <f>'дод 3'!K84</f>
        <v>0</v>
      </c>
      <c r="K54" s="69">
        <f>'дод 3'!L84</f>
        <v>0</v>
      </c>
      <c r="L54" s="69">
        <f>'дод 3'!M84</f>
        <v>0</v>
      </c>
      <c r="M54" s="69">
        <f>'дод 3'!N84</f>
        <v>0</v>
      </c>
      <c r="N54" s="69">
        <f>'дод 3'!O84</f>
        <v>0</v>
      </c>
      <c r="O54" s="69">
        <f>'дод 3'!P84</f>
        <v>20000000</v>
      </c>
      <c r="P54" s="152"/>
    </row>
    <row r="55" spans="1:16" s="25" customFormat="1" ht="26.25" customHeight="1" x14ac:dyDescent="0.25">
      <c r="A55" s="22" t="s">
        <v>226</v>
      </c>
      <c r="B55" s="22" t="s">
        <v>44</v>
      </c>
      <c r="C55" s="30" t="s">
        <v>16</v>
      </c>
      <c r="D55" s="69">
        <f>'дод 3'!E85</f>
        <v>28137700</v>
      </c>
      <c r="E55" s="69">
        <f>'дод 3'!F85</f>
        <v>28137700</v>
      </c>
      <c r="F55" s="69">
        <f>'дод 3'!G85</f>
        <v>0</v>
      </c>
      <c r="G55" s="69">
        <f>'дод 3'!H85</f>
        <v>0</v>
      </c>
      <c r="H55" s="69">
        <f>'дод 3'!I85</f>
        <v>0</v>
      </c>
      <c r="I55" s="69">
        <f>'дод 3'!J85</f>
        <v>0</v>
      </c>
      <c r="J55" s="69">
        <f>'дод 3'!K85</f>
        <v>0</v>
      </c>
      <c r="K55" s="69">
        <f>'дод 3'!L85</f>
        <v>0</v>
      </c>
      <c r="L55" s="69">
        <f>'дод 3'!M85</f>
        <v>0</v>
      </c>
      <c r="M55" s="69">
        <f>'дод 3'!N85</f>
        <v>0</v>
      </c>
      <c r="N55" s="69">
        <f>'дод 3'!O85</f>
        <v>0</v>
      </c>
      <c r="O55" s="69">
        <f>'дод 3'!P85</f>
        <v>28137700</v>
      </c>
      <c r="P55" s="152"/>
    </row>
    <row r="56" spans="1:16" s="25" customFormat="1" ht="48" customHeight="1" x14ac:dyDescent="0.25">
      <c r="A56" s="22" t="s">
        <v>227</v>
      </c>
      <c r="B56" s="22" t="s">
        <v>44</v>
      </c>
      <c r="C56" s="28" t="s">
        <v>318</v>
      </c>
      <c r="D56" s="69">
        <f>'дод 3'!E86</f>
        <v>2042540</v>
      </c>
      <c r="E56" s="69">
        <f>'дод 3'!F86</f>
        <v>2042540</v>
      </c>
      <c r="F56" s="69">
        <f>'дод 3'!G86</f>
        <v>0</v>
      </c>
      <c r="G56" s="69">
        <f>'дод 3'!H86</f>
        <v>0</v>
      </c>
      <c r="H56" s="69">
        <f>'дод 3'!I86</f>
        <v>0</v>
      </c>
      <c r="I56" s="69">
        <f>'дод 3'!J86</f>
        <v>0</v>
      </c>
      <c r="J56" s="69">
        <f>'дод 3'!K86</f>
        <v>0</v>
      </c>
      <c r="K56" s="69">
        <f>'дод 3'!L86</f>
        <v>0</v>
      </c>
      <c r="L56" s="69">
        <f>'дод 3'!M86</f>
        <v>0</v>
      </c>
      <c r="M56" s="69">
        <f>'дод 3'!N86</f>
        <v>0</v>
      </c>
      <c r="N56" s="69">
        <f>'дод 3'!O86</f>
        <v>0</v>
      </c>
      <c r="O56" s="69">
        <f>'дод 3'!P86</f>
        <v>2042540</v>
      </c>
      <c r="P56" s="152"/>
    </row>
    <row r="57" spans="1:16" ht="36.75" customHeight="1" x14ac:dyDescent="0.25">
      <c r="A57" s="22" t="s">
        <v>91</v>
      </c>
      <c r="B57" s="22" t="s">
        <v>47</v>
      </c>
      <c r="C57" s="30" t="s">
        <v>269</v>
      </c>
      <c r="D57" s="69">
        <f>'дод 3'!E87</f>
        <v>107000</v>
      </c>
      <c r="E57" s="69">
        <f>'дод 3'!F87</f>
        <v>107000</v>
      </c>
      <c r="F57" s="69">
        <f>'дод 3'!G87</f>
        <v>0</v>
      </c>
      <c r="G57" s="69">
        <f>'дод 3'!H87</f>
        <v>0</v>
      </c>
      <c r="H57" s="69">
        <f>'дод 3'!I87</f>
        <v>0</v>
      </c>
      <c r="I57" s="69">
        <f>'дод 3'!J87</f>
        <v>0</v>
      </c>
      <c r="J57" s="69">
        <f>'дод 3'!K87</f>
        <v>0</v>
      </c>
      <c r="K57" s="69">
        <f>'дод 3'!L87</f>
        <v>0</v>
      </c>
      <c r="L57" s="69">
        <f>'дод 3'!M87</f>
        <v>0</v>
      </c>
      <c r="M57" s="69">
        <f>'дод 3'!N87</f>
        <v>0</v>
      </c>
      <c r="N57" s="69">
        <f>'дод 3'!O87</f>
        <v>0</v>
      </c>
      <c r="O57" s="69">
        <f>'дод 3'!P87</f>
        <v>107000</v>
      </c>
      <c r="P57" s="152"/>
    </row>
    <row r="58" spans="1:16" ht="20.25" customHeight="1" x14ac:dyDescent="0.25">
      <c r="A58" s="22" t="s">
        <v>228</v>
      </c>
      <c r="B58" s="22" t="s">
        <v>92</v>
      </c>
      <c r="C58" s="30" t="s">
        <v>31</v>
      </c>
      <c r="D58" s="69">
        <f>'дод 3'!E111</f>
        <v>100000</v>
      </c>
      <c r="E58" s="69">
        <f>'дод 3'!F111</f>
        <v>100000</v>
      </c>
      <c r="F58" s="69">
        <f>'дод 3'!G111</f>
        <v>0</v>
      </c>
      <c r="G58" s="69">
        <f>'дод 3'!H111</f>
        <v>0</v>
      </c>
      <c r="H58" s="69">
        <f>'дод 3'!I111</f>
        <v>0</v>
      </c>
      <c r="I58" s="69">
        <f>'дод 3'!J111</f>
        <v>0</v>
      </c>
      <c r="J58" s="69">
        <f>'дод 3'!K111</f>
        <v>0</v>
      </c>
      <c r="K58" s="69">
        <f>'дод 3'!L111</f>
        <v>0</v>
      </c>
      <c r="L58" s="69">
        <f>'дод 3'!M111</f>
        <v>0</v>
      </c>
      <c r="M58" s="69">
        <f>'дод 3'!N111</f>
        <v>0</v>
      </c>
      <c r="N58" s="69">
        <f>'дод 3'!O111</f>
        <v>0</v>
      </c>
      <c r="O58" s="69">
        <f>'дод 3'!P111</f>
        <v>100000</v>
      </c>
      <c r="P58" s="152"/>
    </row>
    <row r="59" spans="1:16" s="25" customFormat="1" ht="32.25" customHeight="1" x14ac:dyDescent="0.25">
      <c r="A59" s="22" t="s">
        <v>229</v>
      </c>
      <c r="B59" s="22" t="s">
        <v>47</v>
      </c>
      <c r="C59" s="30" t="s">
        <v>231</v>
      </c>
      <c r="D59" s="69">
        <f>'дод 3'!E88</f>
        <v>9531500</v>
      </c>
      <c r="E59" s="69">
        <f>'дод 3'!F88</f>
        <v>9531500</v>
      </c>
      <c r="F59" s="69">
        <f>'дод 3'!G88</f>
        <v>5576000</v>
      </c>
      <c r="G59" s="69">
        <f>'дод 3'!H88</f>
        <v>850400</v>
      </c>
      <c r="H59" s="69">
        <f>'дод 3'!I88</f>
        <v>0</v>
      </c>
      <c r="I59" s="69">
        <f>'дод 3'!J88</f>
        <v>0</v>
      </c>
      <c r="J59" s="69">
        <f>'дод 3'!K88</f>
        <v>0</v>
      </c>
      <c r="K59" s="69">
        <f>'дод 3'!L88</f>
        <v>0</v>
      </c>
      <c r="L59" s="69">
        <f>'дод 3'!M88</f>
        <v>0</v>
      </c>
      <c r="M59" s="69">
        <f>'дод 3'!N88</f>
        <v>0</v>
      </c>
      <c r="N59" s="69">
        <f>'дод 3'!O88</f>
        <v>0</v>
      </c>
      <c r="O59" s="69">
        <f>'дод 3'!P88</f>
        <v>9531500</v>
      </c>
      <c r="P59" s="152"/>
    </row>
    <row r="60" spans="1:16" s="25" customFormat="1" ht="31.5" customHeight="1" x14ac:dyDescent="0.25">
      <c r="A60" s="22" t="s">
        <v>230</v>
      </c>
      <c r="B60" s="22" t="s">
        <v>47</v>
      </c>
      <c r="C60" s="30" t="s">
        <v>370</v>
      </c>
      <c r="D60" s="69">
        <f>'дод 3'!E25+'дод 3'!E56+'дод 3'!E89</f>
        <v>72977307</v>
      </c>
      <c r="E60" s="69">
        <f>'дод 3'!F25+'дод 3'!F56+'дод 3'!F89</f>
        <v>72977307</v>
      </c>
      <c r="F60" s="69">
        <f>'дод 3'!G25+'дод 3'!G56+'дод 3'!G89</f>
        <v>0</v>
      </c>
      <c r="G60" s="69">
        <f>'дод 3'!H25+'дод 3'!H56+'дод 3'!H89</f>
        <v>0</v>
      </c>
      <c r="H60" s="69">
        <f>'дод 3'!I25+'дод 3'!I56+'дод 3'!I89</f>
        <v>0</v>
      </c>
      <c r="I60" s="69">
        <f>'дод 3'!J25+'дод 3'!J56+'дод 3'!J89</f>
        <v>0</v>
      </c>
      <c r="J60" s="69">
        <f>'дод 3'!K25+'дод 3'!K56+'дод 3'!K89</f>
        <v>0</v>
      </c>
      <c r="K60" s="69">
        <f>'дод 3'!L25+'дод 3'!L56+'дод 3'!L89</f>
        <v>0</v>
      </c>
      <c r="L60" s="69">
        <f>'дод 3'!M25+'дод 3'!M56+'дод 3'!M89</f>
        <v>0</v>
      </c>
      <c r="M60" s="69">
        <f>'дод 3'!N25+'дод 3'!N56+'дод 3'!N89</f>
        <v>0</v>
      </c>
      <c r="N60" s="69">
        <f>'дод 3'!O25+'дод 3'!O56+'дод 3'!O89</f>
        <v>0</v>
      </c>
      <c r="O60" s="69">
        <f>'дод 3'!P25+'дод 3'!P56+'дод 3'!P89</f>
        <v>72977307</v>
      </c>
      <c r="P60" s="152"/>
    </row>
    <row r="61" spans="1:16" s="25" customFormat="1" ht="78.75" x14ac:dyDescent="0.25">
      <c r="A61" s="22"/>
      <c r="B61" s="22"/>
      <c r="C61" s="29" t="s">
        <v>418</v>
      </c>
      <c r="D61" s="69">
        <f>'дод 3'!E90</f>
        <v>51303000</v>
      </c>
      <c r="E61" s="69">
        <f>'дод 3'!F90</f>
        <v>51303000</v>
      </c>
      <c r="F61" s="69">
        <f>'дод 3'!G90</f>
        <v>0</v>
      </c>
      <c r="G61" s="69">
        <f>'дод 3'!H90</f>
        <v>0</v>
      </c>
      <c r="H61" s="69">
        <f>'дод 3'!I90</f>
        <v>0</v>
      </c>
      <c r="I61" s="69">
        <f>'дод 3'!J90</f>
        <v>0</v>
      </c>
      <c r="J61" s="69">
        <f>'дод 3'!K90</f>
        <v>0</v>
      </c>
      <c r="K61" s="69">
        <f>'дод 3'!L90</f>
        <v>0</v>
      </c>
      <c r="L61" s="69">
        <f>'дод 3'!M90</f>
        <v>0</v>
      </c>
      <c r="M61" s="69">
        <f>'дод 3'!N90</f>
        <v>0</v>
      </c>
      <c r="N61" s="69">
        <f>'дод 3'!O90</f>
        <v>0</v>
      </c>
      <c r="O61" s="69">
        <f>'дод 3'!P90</f>
        <v>51303000</v>
      </c>
      <c r="P61" s="152"/>
    </row>
    <row r="62" spans="1:16" s="21" customFormat="1" ht="19.5" customHeight="1" x14ac:dyDescent="0.25">
      <c r="A62" s="72" t="s">
        <v>62</v>
      </c>
      <c r="B62" s="75"/>
      <c r="C62" s="76" t="s">
        <v>63</v>
      </c>
      <c r="D62" s="68">
        <f>D63+D64+D65+D66</f>
        <v>39415200</v>
      </c>
      <c r="E62" s="68">
        <f t="shared" ref="E62:O62" si="5">E63+E64+E65+E66</f>
        <v>39415200</v>
      </c>
      <c r="F62" s="68">
        <f t="shared" si="5"/>
        <v>26837100</v>
      </c>
      <c r="G62" s="68">
        <f t="shared" si="5"/>
        <v>3653000</v>
      </c>
      <c r="H62" s="68">
        <f t="shared" si="5"/>
        <v>0</v>
      </c>
      <c r="I62" s="68">
        <f t="shared" si="5"/>
        <v>910000</v>
      </c>
      <c r="J62" s="68">
        <f t="shared" si="5"/>
        <v>900000</v>
      </c>
      <c r="K62" s="68">
        <f t="shared" si="5"/>
        <v>10000</v>
      </c>
      <c r="L62" s="68">
        <f t="shared" si="5"/>
        <v>0</v>
      </c>
      <c r="M62" s="68">
        <f t="shared" si="5"/>
        <v>0</v>
      </c>
      <c r="N62" s="68">
        <f t="shared" si="5"/>
        <v>900000</v>
      </c>
      <c r="O62" s="68">
        <f t="shared" si="5"/>
        <v>40325200</v>
      </c>
      <c r="P62" s="152"/>
    </row>
    <row r="63" spans="1:16" ht="22.5" customHeight="1" x14ac:dyDescent="0.25">
      <c r="A63" s="22" t="s">
        <v>64</v>
      </c>
      <c r="B63" s="22" t="s">
        <v>65</v>
      </c>
      <c r="C63" s="30" t="s">
        <v>13</v>
      </c>
      <c r="D63" s="69">
        <f>'дод 3'!E102</f>
        <v>26555900</v>
      </c>
      <c r="E63" s="69">
        <f>'дод 3'!F102</f>
        <v>26555900</v>
      </c>
      <c r="F63" s="69">
        <f>'дод 3'!G102</f>
        <v>18518800</v>
      </c>
      <c r="G63" s="69">
        <f>'дод 3'!H102</f>
        <v>2877800</v>
      </c>
      <c r="H63" s="69">
        <f>'дод 3'!I102</f>
        <v>0</v>
      </c>
      <c r="I63" s="69">
        <f>'дод 3'!J102</f>
        <v>510000</v>
      </c>
      <c r="J63" s="69">
        <f>'дод 3'!K102</f>
        <v>500000</v>
      </c>
      <c r="K63" s="69">
        <f>'дод 3'!L102</f>
        <v>10000</v>
      </c>
      <c r="L63" s="69">
        <f>'дод 3'!M102</f>
        <v>0</v>
      </c>
      <c r="M63" s="69">
        <f>'дод 3'!N102</f>
        <v>0</v>
      </c>
      <c r="N63" s="69">
        <f>'дод 3'!O102</f>
        <v>500000</v>
      </c>
      <c r="O63" s="69">
        <f>'дод 3'!P102</f>
        <v>27065900</v>
      </c>
      <c r="P63" s="152"/>
    </row>
    <row r="64" spans="1:16" ht="33.75" customHeight="1" x14ac:dyDescent="0.25">
      <c r="A64" s="22" t="s">
        <v>247</v>
      </c>
      <c r="B64" s="22" t="s">
        <v>248</v>
      </c>
      <c r="C64" s="30" t="s">
        <v>249</v>
      </c>
      <c r="D64" s="69">
        <f>'дод 3'!E103</f>
        <v>5950000</v>
      </c>
      <c r="E64" s="69">
        <f>'дод 3'!F103</f>
        <v>5950000</v>
      </c>
      <c r="F64" s="69">
        <f>'дод 3'!G103</f>
        <v>3831000</v>
      </c>
      <c r="G64" s="69">
        <f>'дод 3'!H103</f>
        <v>413000</v>
      </c>
      <c r="H64" s="69">
        <f>'дод 3'!I103</f>
        <v>0</v>
      </c>
      <c r="I64" s="69">
        <f>'дод 3'!J103</f>
        <v>400000</v>
      </c>
      <c r="J64" s="69">
        <f>'дод 3'!K103</f>
        <v>400000</v>
      </c>
      <c r="K64" s="69">
        <f>'дод 3'!L103</f>
        <v>0</v>
      </c>
      <c r="L64" s="69">
        <f>'дод 3'!M103</f>
        <v>0</v>
      </c>
      <c r="M64" s="69">
        <f>'дод 3'!N103</f>
        <v>0</v>
      </c>
      <c r="N64" s="69">
        <f>'дод 3'!O103</f>
        <v>400000</v>
      </c>
      <c r="O64" s="69">
        <f>'дод 3'!P103</f>
        <v>6350000</v>
      </c>
      <c r="P64" s="152"/>
    </row>
    <row r="65" spans="1:16" s="25" customFormat="1" ht="26.25" customHeight="1" x14ac:dyDescent="0.25">
      <c r="A65" s="22" t="s">
        <v>232</v>
      </c>
      <c r="B65" s="22" t="s">
        <v>66</v>
      </c>
      <c r="C65" s="30" t="s">
        <v>270</v>
      </c>
      <c r="D65" s="69">
        <f>'дод 3'!E26+'дод 3'!E104</f>
        <v>6409300</v>
      </c>
      <c r="E65" s="69">
        <f>'дод 3'!F26+'дод 3'!F104</f>
        <v>6409300</v>
      </c>
      <c r="F65" s="69">
        <f>'дод 3'!G26+'дод 3'!G104</f>
        <v>4487300</v>
      </c>
      <c r="G65" s="69">
        <f>'дод 3'!H26+'дод 3'!H104</f>
        <v>362200</v>
      </c>
      <c r="H65" s="69">
        <f>'дод 3'!I26+'дод 3'!I104</f>
        <v>0</v>
      </c>
      <c r="I65" s="69">
        <f>'дод 3'!J26+'дод 3'!J104</f>
        <v>0</v>
      </c>
      <c r="J65" s="69">
        <f>'дод 3'!K26+'дод 3'!K104</f>
        <v>0</v>
      </c>
      <c r="K65" s="69">
        <f>'дод 3'!L26+'дод 3'!L104</f>
        <v>0</v>
      </c>
      <c r="L65" s="69">
        <f>'дод 3'!M26+'дод 3'!M104</f>
        <v>0</v>
      </c>
      <c r="M65" s="69">
        <f>'дод 3'!N26+'дод 3'!N104</f>
        <v>0</v>
      </c>
      <c r="N65" s="69">
        <f>'дод 3'!O26+'дод 3'!O104</f>
        <v>0</v>
      </c>
      <c r="O65" s="69">
        <f>'дод 3'!P26+'дод 3'!P104</f>
        <v>6409300</v>
      </c>
      <c r="P65" s="152"/>
    </row>
    <row r="66" spans="1:16" s="25" customFormat="1" ht="22.5" customHeight="1" x14ac:dyDescent="0.25">
      <c r="A66" s="22" t="s">
        <v>233</v>
      </c>
      <c r="B66" s="22" t="s">
        <v>66</v>
      </c>
      <c r="C66" s="30" t="s">
        <v>234</v>
      </c>
      <c r="D66" s="69">
        <f>'дод 3'!E105</f>
        <v>500000</v>
      </c>
      <c r="E66" s="69">
        <f>'дод 3'!F105</f>
        <v>500000</v>
      </c>
      <c r="F66" s="69">
        <f>'дод 3'!G105</f>
        <v>0</v>
      </c>
      <c r="G66" s="69">
        <f>'дод 3'!H105</f>
        <v>0</v>
      </c>
      <c r="H66" s="69">
        <f>'дод 3'!I105</f>
        <v>0</v>
      </c>
      <c r="I66" s="69">
        <f>'дод 3'!J105</f>
        <v>0</v>
      </c>
      <c r="J66" s="69">
        <f>'дод 3'!K105</f>
        <v>0</v>
      </c>
      <c r="K66" s="69">
        <f>'дод 3'!L105</f>
        <v>0</v>
      </c>
      <c r="L66" s="69">
        <f>'дод 3'!M105</f>
        <v>0</v>
      </c>
      <c r="M66" s="69">
        <f>'дод 3'!N105</f>
        <v>0</v>
      </c>
      <c r="N66" s="69">
        <f>'дод 3'!O105</f>
        <v>0</v>
      </c>
      <c r="O66" s="69">
        <f>'дод 3'!P105</f>
        <v>500000</v>
      </c>
      <c r="P66" s="152">
        <v>3</v>
      </c>
    </row>
    <row r="67" spans="1:16" s="21" customFormat="1" ht="21.75" customHeight="1" x14ac:dyDescent="0.25">
      <c r="A67" s="72" t="s">
        <v>67</v>
      </c>
      <c r="B67" s="75"/>
      <c r="C67" s="76" t="s">
        <v>332</v>
      </c>
      <c r="D67" s="68">
        <f>D68+D69+D70+D71+D72+D73</f>
        <v>85656785</v>
      </c>
      <c r="E67" s="68">
        <f t="shared" ref="E67:O67" si="6">E68+E69+E70+E71+E72+E73</f>
        <v>85656785</v>
      </c>
      <c r="F67" s="68">
        <f t="shared" si="6"/>
        <v>33577600</v>
      </c>
      <c r="G67" s="68">
        <f t="shared" si="6"/>
        <v>3389300</v>
      </c>
      <c r="H67" s="68">
        <f t="shared" si="6"/>
        <v>0</v>
      </c>
      <c r="I67" s="68">
        <f t="shared" si="6"/>
        <v>583800</v>
      </c>
      <c r="J67" s="68">
        <f t="shared" si="6"/>
        <v>0</v>
      </c>
      <c r="K67" s="68">
        <f t="shared" si="6"/>
        <v>583800</v>
      </c>
      <c r="L67" s="68">
        <f t="shared" si="6"/>
        <v>352800</v>
      </c>
      <c r="M67" s="68">
        <f t="shared" si="6"/>
        <v>48438</v>
      </c>
      <c r="N67" s="68">
        <f t="shared" si="6"/>
        <v>0</v>
      </c>
      <c r="O67" s="68">
        <f t="shared" si="6"/>
        <v>86240585</v>
      </c>
      <c r="P67" s="152"/>
    </row>
    <row r="68" spans="1:16" s="25" customFormat="1" ht="37.5" customHeight="1" x14ac:dyDescent="0.25">
      <c r="A68" s="22" t="s">
        <v>68</v>
      </c>
      <c r="B68" s="22" t="s">
        <v>69</v>
      </c>
      <c r="C68" s="30" t="s">
        <v>18</v>
      </c>
      <c r="D68" s="69">
        <f>'дод 3'!E27</f>
        <v>400000</v>
      </c>
      <c r="E68" s="69">
        <f>'дод 3'!F27</f>
        <v>400000</v>
      </c>
      <c r="F68" s="69">
        <f>'дод 3'!G27</f>
        <v>0</v>
      </c>
      <c r="G68" s="69">
        <f>'дод 3'!H27</f>
        <v>0</v>
      </c>
      <c r="H68" s="69">
        <f>'дод 3'!I27</f>
        <v>0</v>
      </c>
      <c r="I68" s="69">
        <f>'дод 3'!J27</f>
        <v>0</v>
      </c>
      <c r="J68" s="69">
        <f>'дод 3'!K27</f>
        <v>0</v>
      </c>
      <c r="K68" s="69">
        <f>'дод 3'!L27</f>
        <v>0</v>
      </c>
      <c r="L68" s="69">
        <f>'дод 3'!M27</f>
        <v>0</v>
      </c>
      <c r="M68" s="69">
        <f>'дод 3'!N27</f>
        <v>0</v>
      </c>
      <c r="N68" s="69">
        <f>'дод 3'!O27</f>
        <v>0</v>
      </c>
      <c r="O68" s="69">
        <f>'дод 3'!P27</f>
        <v>400000</v>
      </c>
      <c r="P68" s="152"/>
    </row>
    <row r="69" spans="1:16" s="25" customFormat="1" ht="34.5" customHeight="1" x14ac:dyDescent="0.25">
      <c r="A69" s="22" t="s">
        <v>70</v>
      </c>
      <c r="B69" s="22" t="s">
        <v>69</v>
      </c>
      <c r="C69" s="30" t="s">
        <v>14</v>
      </c>
      <c r="D69" s="69">
        <f>'дод 3'!E28</f>
        <v>400000</v>
      </c>
      <c r="E69" s="69">
        <f>'дод 3'!F28</f>
        <v>400000</v>
      </c>
      <c r="F69" s="69">
        <f>'дод 3'!G28</f>
        <v>0</v>
      </c>
      <c r="G69" s="69">
        <f>'дод 3'!H28</f>
        <v>0</v>
      </c>
      <c r="H69" s="69">
        <f>'дод 3'!I28</f>
        <v>0</v>
      </c>
      <c r="I69" s="69">
        <f>'дод 3'!J28</f>
        <v>0</v>
      </c>
      <c r="J69" s="69">
        <f>'дод 3'!K28</f>
        <v>0</v>
      </c>
      <c r="K69" s="69">
        <f>'дод 3'!L28</f>
        <v>0</v>
      </c>
      <c r="L69" s="69">
        <f>'дод 3'!M28</f>
        <v>0</v>
      </c>
      <c r="M69" s="69">
        <f>'дод 3'!N28</f>
        <v>0</v>
      </c>
      <c r="N69" s="69">
        <f>'дод 3'!O28</f>
        <v>0</v>
      </c>
      <c r="O69" s="69">
        <f>'дод 3'!P28</f>
        <v>400000</v>
      </c>
      <c r="P69" s="152"/>
    </row>
    <row r="70" spans="1:16" s="25" customFormat="1" ht="36.75" customHeight="1" x14ac:dyDescent="0.25">
      <c r="A70" s="22" t="s">
        <v>99</v>
      </c>
      <c r="B70" s="22" t="s">
        <v>69</v>
      </c>
      <c r="C70" s="30" t="s">
        <v>327</v>
      </c>
      <c r="D70" s="69">
        <f>'дод 3'!E29+'дод 3'!E57</f>
        <v>39187100</v>
      </c>
      <c r="E70" s="69">
        <f>'дод 3'!F29+'дод 3'!F57</f>
        <v>39187100</v>
      </c>
      <c r="F70" s="69">
        <f>'дод 3'!G29+'дод 3'!G57</f>
        <v>28906600</v>
      </c>
      <c r="G70" s="69">
        <f>'дод 3'!H29+'дод 3'!H57</f>
        <v>2441200</v>
      </c>
      <c r="H70" s="69">
        <f>'дод 3'!I29+'дод 3'!I57</f>
        <v>0</v>
      </c>
      <c r="I70" s="69">
        <f>'дод 3'!J29+'дод 3'!J57</f>
        <v>0</v>
      </c>
      <c r="J70" s="69">
        <f>'дод 3'!K29+'дод 3'!K57</f>
        <v>0</v>
      </c>
      <c r="K70" s="69">
        <f>'дод 3'!L29+'дод 3'!L57</f>
        <v>0</v>
      </c>
      <c r="L70" s="69">
        <f>'дод 3'!M29+'дод 3'!M57</f>
        <v>0</v>
      </c>
      <c r="M70" s="69">
        <f>'дод 3'!N29+'дод 3'!N57</f>
        <v>0</v>
      </c>
      <c r="N70" s="69">
        <f>'дод 3'!O29+'дод 3'!O57</f>
        <v>0</v>
      </c>
      <c r="O70" s="69">
        <f>'дод 3'!P29+'дод 3'!P57</f>
        <v>39187100</v>
      </c>
      <c r="P70" s="152"/>
    </row>
    <row r="71" spans="1:16" s="25" customFormat="1" ht="38.25" customHeight="1" x14ac:dyDescent="0.25">
      <c r="A71" s="22" t="s">
        <v>100</v>
      </c>
      <c r="B71" s="22" t="s">
        <v>69</v>
      </c>
      <c r="C71" s="30" t="s">
        <v>19</v>
      </c>
      <c r="D71" s="69">
        <f>'дод 3'!E30</f>
        <v>20518600</v>
      </c>
      <c r="E71" s="69">
        <f>'дод 3'!F30</f>
        <v>20518600</v>
      </c>
      <c r="F71" s="69">
        <f>'дод 3'!G30</f>
        <v>0</v>
      </c>
      <c r="G71" s="69">
        <f>'дод 3'!H30</f>
        <v>0</v>
      </c>
      <c r="H71" s="69">
        <f>'дод 3'!I30</f>
        <v>0</v>
      </c>
      <c r="I71" s="69">
        <f>'дод 3'!J30</f>
        <v>0</v>
      </c>
      <c r="J71" s="69">
        <f>'дод 3'!K30</f>
        <v>0</v>
      </c>
      <c r="K71" s="69">
        <f>'дод 3'!L30</f>
        <v>0</v>
      </c>
      <c r="L71" s="69">
        <f>'дод 3'!M30</f>
        <v>0</v>
      </c>
      <c r="M71" s="69">
        <f>'дод 3'!N30</f>
        <v>0</v>
      </c>
      <c r="N71" s="69">
        <f>'дод 3'!O30</f>
        <v>0</v>
      </c>
      <c r="O71" s="69">
        <f>'дод 3'!P30</f>
        <v>20518600</v>
      </c>
      <c r="P71" s="152"/>
    </row>
    <row r="72" spans="1:16" s="25" customFormat="1" ht="54" customHeight="1" x14ac:dyDescent="0.25">
      <c r="A72" s="22" t="s">
        <v>96</v>
      </c>
      <c r="B72" s="22" t="s">
        <v>69</v>
      </c>
      <c r="C72" s="30" t="s">
        <v>337</v>
      </c>
      <c r="D72" s="69">
        <f>'дод 3'!E31</f>
        <v>8289285</v>
      </c>
      <c r="E72" s="69">
        <f>'дод 3'!F31</f>
        <v>8289285</v>
      </c>
      <c r="F72" s="69">
        <f>'дод 3'!G31</f>
        <v>4671000</v>
      </c>
      <c r="G72" s="69">
        <f>'дод 3'!H31</f>
        <v>948100</v>
      </c>
      <c r="H72" s="69">
        <f>'дод 3'!I31</f>
        <v>0</v>
      </c>
      <c r="I72" s="69">
        <f>'дод 3'!J31</f>
        <v>583800</v>
      </c>
      <c r="J72" s="69">
        <f>'дод 3'!K31</f>
        <v>0</v>
      </c>
      <c r="K72" s="69">
        <f>'дод 3'!L31</f>
        <v>583800</v>
      </c>
      <c r="L72" s="69">
        <f>'дод 3'!M31</f>
        <v>352800</v>
      </c>
      <c r="M72" s="69">
        <f>'дод 3'!N31</f>
        <v>48438</v>
      </c>
      <c r="N72" s="69">
        <f>'дод 3'!O31</f>
        <v>0</v>
      </c>
      <c r="O72" s="69">
        <f>'дод 3'!P31</f>
        <v>8873085</v>
      </c>
      <c r="P72" s="152"/>
    </row>
    <row r="73" spans="1:16" s="25" customFormat="1" ht="38.25" customHeight="1" x14ac:dyDescent="0.25">
      <c r="A73" s="22" t="s">
        <v>98</v>
      </c>
      <c r="B73" s="22" t="s">
        <v>69</v>
      </c>
      <c r="C73" s="30" t="s">
        <v>97</v>
      </c>
      <c r="D73" s="69">
        <f>'дод 3'!E32</f>
        <v>16861800</v>
      </c>
      <c r="E73" s="69">
        <f>'дод 3'!F32</f>
        <v>16861800</v>
      </c>
      <c r="F73" s="69">
        <f>'дод 3'!G32</f>
        <v>0</v>
      </c>
      <c r="G73" s="69">
        <f>'дод 3'!H32</f>
        <v>0</v>
      </c>
      <c r="H73" s="69">
        <f>'дод 3'!I32</f>
        <v>0</v>
      </c>
      <c r="I73" s="69">
        <f>'дод 3'!J32</f>
        <v>0</v>
      </c>
      <c r="J73" s="69">
        <f>'дод 3'!K32</f>
        <v>0</v>
      </c>
      <c r="K73" s="69">
        <f>'дод 3'!L32</f>
        <v>0</v>
      </c>
      <c r="L73" s="69">
        <f>'дод 3'!M32</f>
        <v>0</v>
      </c>
      <c r="M73" s="69">
        <f>'дод 3'!N32</f>
        <v>0</v>
      </c>
      <c r="N73" s="69">
        <f>'дод 3'!O32</f>
        <v>0</v>
      </c>
      <c r="O73" s="69">
        <f>'дод 3'!P32</f>
        <v>16861800</v>
      </c>
      <c r="P73" s="152"/>
    </row>
    <row r="74" spans="1:16" s="21" customFormat="1" ht="26.25" customHeight="1" x14ac:dyDescent="0.25">
      <c r="A74" s="72" t="s">
        <v>57</v>
      </c>
      <c r="B74" s="75"/>
      <c r="C74" s="76" t="s">
        <v>58</v>
      </c>
      <c r="D74" s="68">
        <f>D75+D77+D78+D79+D81+D82+D80+D76+D83</f>
        <v>379133660</v>
      </c>
      <c r="E74" s="68">
        <f t="shared" ref="E74:O74" si="7">E75+E77+E78+E79+E81+E82+E80+E76+E83</f>
        <v>314986160</v>
      </c>
      <c r="F74" s="68">
        <f t="shared" si="7"/>
        <v>0</v>
      </c>
      <c r="G74" s="68">
        <f t="shared" si="7"/>
        <v>55356000</v>
      </c>
      <c r="H74" s="68">
        <f t="shared" si="7"/>
        <v>64147500</v>
      </c>
      <c r="I74" s="68">
        <f t="shared" si="7"/>
        <v>14425307</v>
      </c>
      <c r="J74" s="68">
        <f t="shared" si="7"/>
        <v>14083307</v>
      </c>
      <c r="K74" s="68">
        <f t="shared" si="7"/>
        <v>0</v>
      </c>
      <c r="L74" s="68">
        <f t="shared" si="7"/>
        <v>0</v>
      </c>
      <c r="M74" s="68">
        <f t="shared" si="7"/>
        <v>0</v>
      </c>
      <c r="N74" s="68">
        <f t="shared" si="7"/>
        <v>14425307</v>
      </c>
      <c r="O74" s="68">
        <f t="shared" si="7"/>
        <v>393558967</v>
      </c>
      <c r="P74" s="152"/>
    </row>
    <row r="75" spans="1:16" s="25" customFormat="1" ht="23.25" customHeight="1" x14ac:dyDescent="0.25">
      <c r="A75" s="22" t="s">
        <v>109</v>
      </c>
      <c r="B75" s="22" t="s">
        <v>61</v>
      </c>
      <c r="C75" s="30" t="s">
        <v>122</v>
      </c>
      <c r="D75" s="69">
        <f>'дод 3'!E112</f>
        <v>61005000</v>
      </c>
      <c r="E75" s="69">
        <f>'дод 3'!F112</f>
        <v>1005000</v>
      </c>
      <c r="F75" s="69">
        <f>'дод 3'!G112</f>
        <v>0</v>
      </c>
      <c r="G75" s="69">
        <f>'дод 3'!H112</f>
        <v>0</v>
      </c>
      <c r="H75" s="69">
        <f>'дод 3'!I112</f>
        <v>60000000</v>
      </c>
      <c r="I75" s="69">
        <f>'дод 3'!J112</f>
        <v>0</v>
      </c>
      <c r="J75" s="69">
        <f>'дод 3'!K112</f>
        <v>0</v>
      </c>
      <c r="K75" s="69">
        <f>'дод 3'!L112</f>
        <v>0</v>
      </c>
      <c r="L75" s="69">
        <f>'дод 3'!M112</f>
        <v>0</v>
      </c>
      <c r="M75" s="69">
        <f>'дод 3'!N112</f>
        <v>0</v>
      </c>
      <c r="N75" s="69">
        <f>'дод 3'!O112</f>
        <v>0</v>
      </c>
      <c r="O75" s="69">
        <f>'дод 3'!P112</f>
        <v>61005000</v>
      </c>
      <c r="P75" s="152"/>
    </row>
    <row r="76" spans="1:16" s="25" customFormat="1" ht="22.5" customHeight="1" x14ac:dyDescent="0.25">
      <c r="A76" s="22">
        <v>6014</v>
      </c>
      <c r="B76" s="23" t="s">
        <v>61</v>
      </c>
      <c r="C76" s="30" t="s">
        <v>401</v>
      </c>
      <c r="D76" s="69">
        <f>'дод 3'!E113</f>
        <v>6500000</v>
      </c>
      <c r="E76" s="69">
        <f>'дод 3'!F113</f>
        <v>6500000</v>
      </c>
      <c r="F76" s="69">
        <f>'дод 3'!G113</f>
        <v>0</v>
      </c>
      <c r="G76" s="69">
        <f>'дод 3'!H113</f>
        <v>0</v>
      </c>
      <c r="H76" s="69">
        <f>'дод 3'!I113</f>
        <v>0</v>
      </c>
      <c r="I76" s="69">
        <f>'дод 3'!J113</f>
        <v>0</v>
      </c>
      <c r="J76" s="69">
        <f>'дод 3'!K113</f>
        <v>0</v>
      </c>
      <c r="K76" s="69">
        <f>'дод 3'!L113</f>
        <v>0</v>
      </c>
      <c r="L76" s="69">
        <f>'дод 3'!M113</f>
        <v>0</v>
      </c>
      <c r="M76" s="69">
        <f>'дод 3'!N113</f>
        <v>0</v>
      </c>
      <c r="N76" s="69">
        <f>'дод 3'!O113</f>
        <v>0</v>
      </c>
      <c r="O76" s="69">
        <f>'дод 3'!P113</f>
        <v>6500000</v>
      </c>
      <c r="P76" s="152"/>
    </row>
    <row r="77" spans="1:16" s="25" customFormat="1" ht="33" customHeight="1" x14ac:dyDescent="0.25">
      <c r="A77" s="22" t="s">
        <v>215</v>
      </c>
      <c r="B77" s="22" t="s">
        <v>61</v>
      </c>
      <c r="C77" s="30" t="s">
        <v>271</v>
      </c>
      <c r="D77" s="69">
        <f>'дод 3'!E114</f>
        <v>400000</v>
      </c>
      <c r="E77" s="69">
        <f>'дод 3'!F114</f>
        <v>400000</v>
      </c>
      <c r="F77" s="69">
        <f>'дод 3'!G114</f>
        <v>0</v>
      </c>
      <c r="G77" s="69">
        <f>'дод 3'!H114</f>
        <v>0</v>
      </c>
      <c r="H77" s="69">
        <f>'дод 3'!I114</f>
        <v>0</v>
      </c>
      <c r="I77" s="69">
        <f>'дод 3'!J114</f>
        <v>0</v>
      </c>
      <c r="J77" s="69">
        <f>'дод 3'!K114</f>
        <v>0</v>
      </c>
      <c r="K77" s="69">
        <f>'дод 3'!L114</f>
        <v>0</v>
      </c>
      <c r="L77" s="69">
        <f>'дод 3'!M114</f>
        <v>0</v>
      </c>
      <c r="M77" s="69">
        <f>'дод 3'!N114</f>
        <v>0</v>
      </c>
      <c r="N77" s="69">
        <f>'дод 3'!O114</f>
        <v>0</v>
      </c>
      <c r="O77" s="69">
        <f>'дод 3'!P114</f>
        <v>400000</v>
      </c>
      <c r="P77" s="152"/>
    </row>
    <row r="78" spans="1:16" s="25" customFormat="1" ht="45.75" customHeight="1" x14ac:dyDescent="0.25">
      <c r="A78" s="22" t="s">
        <v>60</v>
      </c>
      <c r="B78" s="22" t="s">
        <v>61</v>
      </c>
      <c r="C78" s="30" t="s">
        <v>112</v>
      </c>
      <c r="D78" s="69">
        <f>'дод 3'!E115</f>
        <v>2785000</v>
      </c>
      <c r="E78" s="69">
        <f>'дод 3'!F115</f>
        <v>0</v>
      </c>
      <c r="F78" s="69">
        <f>'дод 3'!G115</f>
        <v>0</v>
      </c>
      <c r="G78" s="69">
        <f>'дод 3'!H115</f>
        <v>0</v>
      </c>
      <c r="H78" s="69">
        <f>'дод 3'!I115</f>
        <v>2785000</v>
      </c>
      <c r="I78" s="69">
        <f>'дод 3'!J115</f>
        <v>0</v>
      </c>
      <c r="J78" s="69">
        <f>'дод 3'!K115</f>
        <v>0</v>
      </c>
      <c r="K78" s="69">
        <f>'дод 3'!L115</f>
        <v>0</v>
      </c>
      <c r="L78" s="69">
        <f>'дод 3'!M115</f>
        <v>0</v>
      </c>
      <c r="M78" s="69">
        <f>'дод 3'!N115</f>
        <v>0</v>
      </c>
      <c r="N78" s="69">
        <f>'дод 3'!O115</f>
        <v>0</v>
      </c>
      <c r="O78" s="69">
        <f>'дод 3'!P115</f>
        <v>2785000</v>
      </c>
      <c r="P78" s="152"/>
    </row>
    <row r="79" spans="1:16" ht="24" customHeight="1" x14ac:dyDescent="0.25">
      <c r="A79" s="22" t="s">
        <v>110</v>
      </c>
      <c r="B79" s="22" t="s">
        <v>61</v>
      </c>
      <c r="C79" s="30" t="s">
        <v>111</v>
      </c>
      <c r="D79" s="69">
        <f>'дод 3'!E116</f>
        <v>295690800</v>
      </c>
      <c r="E79" s="69">
        <f>'дод 3'!F116</f>
        <v>295490800</v>
      </c>
      <c r="F79" s="69">
        <f>'дод 3'!G116</f>
        <v>0</v>
      </c>
      <c r="G79" s="69">
        <f>'дод 3'!H116</f>
        <v>55350000</v>
      </c>
      <c r="H79" s="69">
        <f>'дод 3'!I116</f>
        <v>200000</v>
      </c>
      <c r="I79" s="69">
        <f>'дод 3'!J116</f>
        <v>0</v>
      </c>
      <c r="J79" s="69">
        <f>'дод 3'!K116</f>
        <v>0</v>
      </c>
      <c r="K79" s="69">
        <f>'дод 3'!L116</f>
        <v>0</v>
      </c>
      <c r="L79" s="69">
        <f>'дод 3'!M116</f>
        <v>0</v>
      </c>
      <c r="M79" s="69">
        <f>'дод 3'!N116</f>
        <v>0</v>
      </c>
      <c r="N79" s="69">
        <f>'дод 3'!O116</f>
        <v>0</v>
      </c>
      <c r="O79" s="69">
        <f>'дод 3'!P116</f>
        <v>295690800</v>
      </c>
      <c r="P79" s="152"/>
    </row>
    <row r="80" spans="1:16" ht="47.25" x14ac:dyDescent="0.25">
      <c r="A80" s="22">
        <v>6084</v>
      </c>
      <c r="B80" s="23" t="s">
        <v>59</v>
      </c>
      <c r="C80" s="30" t="s">
        <v>338</v>
      </c>
      <c r="D80" s="69">
        <f>'дод 3'!E135</f>
        <v>0</v>
      </c>
      <c r="E80" s="69">
        <f>'дод 3'!F135</f>
        <v>0</v>
      </c>
      <c r="F80" s="69">
        <f>'дод 3'!G135</f>
        <v>0</v>
      </c>
      <c r="G80" s="69">
        <f>'дод 3'!H135</f>
        <v>0</v>
      </c>
      <c r="H80" s="69">
        <f>'дод 3'!I135</f>
        <v>0</v>
      </c>
      <c r="I80" s="69">
        <f>'дод 3'!J135</f>
        <v>342000</v>
      </c>
      <c r="J80" s="69">
        <f>'дод 3'!K135</f>
        <v>0</v>
      </c>
      <c r="K80" s="69">
        <f>'дод 3'!L135</f>
        <v>0</v>
      </c>
      <c r="L80" s="69">
        <f>'дод 3'!M135</f>
        <v>0</v>
      </c>
      <c r="M80" s="69">
        <f>'дод 3'!N135</f>
        <v>0</v>
      </c>
      <c r="N80" s="69">
        <f>'дод 3'!O135</f>
        <v>342000</v>
      </c>
      <c r="O80" s="69">
        <f>'дод 3'!P135</f>
        <v>342000</v>
      </c>
      <c r="P80" s="152"/>
    </row>
    <row r="81" spans="1:16" ht="21.75" customHeight="1" x14ac:dyDescent="0.25">
      <c r="A81" s="22" t="s">
        <v>117</v>
      </c>
      <c r="B81" s="3" t="s">
        <v>244</v>
      </c>
      <c r="C81" s="30" t="s">
        <v>118</v>
      </c>
      <c r="D81" s="69">
        <f>'дод 3'!E117</f>
        <v>2752860</v>
      </c>
      <c r="E81" s="69">
        <f>'дод 3'!F117</f>
        <v>1590360</v>
      </c>
      <c r="F81" s="69">
        <f>'дод 3'!G117</f>
        <v>0</v>
      </c>
      <c r="G81" s="69">
        <f>'дод 3'!H117</f>
        <v>6000</v>
      </c>
      <c r="H81" s="69">
        <f>'дод 3'!I117</f>
        <v>1162500</v>
      </c>
      <c r="I81" s="69">
        <f>'дод 3'!J117</f>
        <v>0</v>
      </c>
      <c r="J81" s="69">
        <f>'дод 3'!K117</f>
        <v>0</v>
      </c>
      <c r="K81" s="69">
        <f>'дод 3'!L117</f>
        <v>0</v>
      </c>
      <c r="L81" s="69">
        <f>'дод 3'!M117</f>
        <v>0</v>
      </c>
      <c r="M81" s="69">
        <f>'дод 3'!N117</f>
        <v>0</v>
      </c>
      <c r="N81" s="69">
        <f>'дод 3'!O117</f>
        <v>0</v>
      </c>
      <c r="O81" s="69">
        <f>'дод 3'!P117</f>
        <v>2752860</v>
      </c>
      <c r="P81" s="152"/>
    </row>
    <row r="82" spans="1:16" s="102" customFormat="1" ht="25.5" customHeight="1" x14ac:dyDescent="0.25">
      <c r="A82" s="100">
        <v>6091</v>
      </c>
      <c r="B82" s="104" t="s">
        <v>244</v>
      </c>
      <c r="C82" s="105" t="s">
        <v>369</v>
      </c>
      <c r="D82" s="101">
        <f>'дод 3'!E118</f>
        <v>0</v>
      </c>
      <c r="E82" s="101">
        <f>'дод 3'!F118</f>
        <v>0</v>
      </c>
      <c r="F82" s="101">
        <f>'дод 3'!G118</f>
        <v>0</v>
      </c>
      <c r="G82" s="101">
        <f>'дод 3'!H118</f>
        <v>0</v>
      </c>
      <c r="H82" s="101">
        <f>'дод 3'!I118</f>
        <v>0</v>
      </c>
      <c r="I82" s="101">
        <f>'дод 3'!J118</f>
        <v>14083307</v>
      </c>
      <c r="J82" s="101">
        <f>'дод 3'!K118</f>
        <v>14083307</v>
      </c>
      <c r="K82" s="101">
        <f>'дод 3'!L118</f>
        <v>0</v>
      </c>
      <c r="L82" s="101">
        <f>'дод 3'!M118</f>
        <v>0</v>
      </c>
      <c r="M82" s="101">
        <f>'дод 3'!N118</f>
        <v>0</v>
      </c>
      <c r="N82" s="101">
        <f>'дод 3'!O118</f>
        <v>14083307</v>
      </c>
      <c r="O82" s="101">
        <f>'дод 3'!P118</f>
        <v>14083307</v>
      </c>
      <c r="P82" s="152"/>
    </row>
    <row r="83" spans="1:16" s="102" customFormat="1" ht="47.25" x14ac:dyDescent="0.25">
      <c r="A83" s="100">
        <v>6092</v>
      </c>
      <c r="B83" s="104" t="s">
        <v>59</v>
      </c>
      <c r="C83" s="105" t="s">
        <v>408</v>
      </c>
      <c r="D83" s="101">
        <f>'дод 3'!E119</f>
        <v>10000000</v>
      </c>
      <c r="E83" s="101">
        <f>'дод 3'!F119</f>
        <v>10000000</v>
      </c>
      <c r="F83" s="101">
        <f>'дод 3'!G119</f>
        <v>0</v>
      </c>
      <c r="G83" s="101">
        <f>'дод 3'!H119</f>
        <v>0</v>
      </c>
      <c r="H83" s="101">
        <f>'дод 3'!I119</f>
        <v>0</v>
      </c>
      <c r="I83" s="101">
        <f>'дод 3'!J119</f>
        <v>0</v>
      </c>
      <c r="J83" s="101">
        <f>'дод 3'!K119</f>
        <v>0</v>
      </c>
      <c r="K83" s="101">
        <f>'дод 3'!L119</f>
        <v>0</v>
      </c>
      <c r="L83" s="101">
        <f>'дод 3'!M119</f>
        <v>0</v>
      </c>
      <c r="M83" s="101">
        <f>'дод 3'!N119</f>
        <v>0</v>
      </c>
      <c r="N83" s="101">
        <f>'дод 3'!O119</f>
        <v>0</v>
      </c>
      <c r="O83" s="101">
        <f>'дод 3'!P119</f>
        <v>10000000</v>
      </c>
      <c r="P83" s="152"/>
    </row>
    <row r="84" spans="1:16" s="110" customFormat="1" ht="21.75" customHeight="1" x14ac:dyDescent="0.25">
      <c r="A84" s="106" t="s">
        <v>113</v>
      </c>
      <c r="B84" s="107"/>
      <c r="C84" s="108" t="s">
        <v>356</v>
      </c>
      <c r="D84" s="109">
        <f t="shared" ref="D84:O84" si="8">D86+D88+D91+D95+D97</f>
        <v>108152358</v>
      </c>
      <c r="E84" s="109">
        <f t="shared" si="8"/>
        <v>77197658</v>
      </c>
      <c r="F84" s="109">
        <f t="shared" si="8"/>
        <v>0</v>
      </c>
      <c r="G84" s="109">
        <f t="shared" si="8"/>
        <v>0</v>
      </c>
      <c r="H84" s="109">
        <f t="shared" si="8"/>
        <v>30954700</v>
      </c>
      <c r="I84" s="109">
        <f t="shared" si="8"/>
        <v>270635219</v>
      </c>
      <c r="J84" s="109">
        <f t="shared" si="8"/>
        <v>269440219</v>
      </c>
      <c r="K84" s="109">
        <f t="shared" si="8"/>
        <v>1066000</v>
      </c>
      <c r="L84" s="109">
        <f t="shared" si="8"/>
        <v>0</v>
      </c>
      <c r="M84" s="109">
        <f t="shared" si="8"/>
        <v>0</v>
      </c>
      <c r="N84" s="109">
        <f t="shared" si="8"/>
        <v>269569219</v>
      </c>
      <c r="O84" s="109">
        <f t="shared" si="8"/>
        <v>378787577</v>
      </c>
      <c r="P84" s="152"/>
    </row>
    <row r="85" spans="1:16" s="114" customFormat="1" ht="18" customHeight="1" x14ac:dyDescent="0.25">
      <c r="A85" s="111"/>
      <c r="B85" s="111"/>
      <c r="C85" s="112" t="s">
        <v>292</v>
      </c>
      <c r="D85" s="113">
        <f>D98</f>
        <v>0</v>
      </c>
      <c r="E85" s="113">
        <f t="shared" ref="E85:O85" si="9">E98</f>
        <v>0</v>
      </c>
      <c r="F85" s="113">
        <f t="shared" si="9"/>
        <v>0</v>
      </c>
      <c r="G85" s="113">
        <f t="shared" si="9"/>
        <v>0</v>
      </c>
      <c r="H85" s="113">
        <f t="shared" si="9"/>
        <v>0</v>
      </c>
      <c r="I85" s="113">
        <f t="shared" si="9"/>
        <v>209249640</v>
      </c>
      <c r="J85" s="113">
        <f t="shared" si="9"/>
        <v>209249640</v>
      </c>
      <c r="K85" s="113">
        <f t="shared" si="9"/>
        <v>0</v>
      </c>
      <c r="L85" s="113">
        <f t="shared" si="9"/>
        <v>0</v>
      </c>
      <c r="M85" s="113">
        <f t="shared" si="9"/>
        <v>0</v>
      </c>
      <c r="N85" s="113">
        <f t="shared" si="9"/>
        <v>209249640</v>
      </c>
      <c r="O85" s="113">
        <f t="shared" si="9"/>
        <v>209249640</v>
      </c>
      <c r="P85" s="152"/>
    </row>
    <row r="86" spans="1:16" s="110" customFormat="1" x14ac:dyDescent="0.25">
      <c r="A86" s="106" t="s">
        <v>119</v>
      </c>
      <c r="B86" s="107"/>
      <c r="C86" s="108" t="s">
        <v>120</v>
      </c>
      <c r="D86" s="109">
        <f t="shared" ref="D86:O86" si="10">D87</f>
        <v>1400000</v>
      </c>
      <c r="E86" s="109">
        <f t="shared" si="10"/>
        <v>1400000</v>
      </c>
      <c r="F86" s="109">
        <f t="shared" si="10"/>
        <v>0</v>
      </c>
      <c r="G86" s="109">
        <f t="shared" si="10"/>
        <v>0</v>
      </c>
      <c r="H86" s="109">
        <f t="shared" si="10"/>
        <v>0</v>
      </c>
      <c r="I86" s="109">
        <f t="shared" si="10"/>
        <v>0</v>
      </c>
      <c r="J86" s="109">
        <f t="shared" si="10"/>
        <v>0</v>
      </c>
      <c r="K86" s="109">
        <f t="shared" si="10"/>
        <v>0</v>
      </c>
      <c r="L86" s="109">
        <f t="shared" si="10"/>
        <v>0</v>
      </c>
      <c r="M86" s="109">
        <f t="shared" si="10"/>
        <v>0</v>
      </c>
      <c r="N86" s="109">
        <f t="shared" si="10"/>
        <v>0</v>
      </c>
      <c r="O86" s="109">
        <f t="shared" si="10"/>
        <v>1400000</v>
      </c>
      <c r="P86" s="152"/>
    </row>
    <row r="87" spans="1:16" s="102" customFormat="1" ht="16.5" customHeight="1" x14ac:dyDescent="0.25">
      <c r="A87" s="100" t="s">
        <v>114</v>
      </c>
      <c r="B87" s="100" t="s">
        <v>72</v>
      </c>
      <c r="C87" s="103" t="s">
        <v>272</v>
      </c>
      <c r="D87" s="101">
        <f>'дод 3'!E152</f>
        <v>1400000</v>
      </c>
      <c r="E87" s="101">
        <f>'дод 3'!F152</f>
        <v>1400000</v>
      </c>
      <c r="F87" s="101">
        <f>'дод 3'!G152</f>
        <v>0</v>
      </c>
      <c r="G87" s="101">
        <f>'дод 3'!H152</f>
        <v>0</v>
      </c>
      <c r="H87" s="101">
        <f>'дод 3'!I152</f>
        <v>0</v>
      </c>
      <c r="I87" s="101">
        <f>'дод 3'!J152</f>
        <v>0</v>
      </c>
      <c r="J87" s="101">
        <f>'дод 3'!K152</f>
        <v>0</v>
      </c>
      <c r="K87" s="101">
        <f>'дод 3'!L152</f>
        <v>0</v>
      </c>
      <c r="L87" s="101">
        <f>'дод 3'!M152</f>
        <v>0</v>
      </c>
      <c r="M87" s="101">
        <f>'дод 3'!N152</f>
        <v>0</v>
      </c>
      <c r="N87" s="101">
        <f>'дод 3'!O152</f>
        <v>0</v>
      </c>
      <c r="O87" s="101">
        <f>'дод 3'!P152</f>
        <v>1400000</v>
      </c>
      <c r="P87" s="152"/>
    </row>
    <row r="88" spans="1:16" s="110" customFormat="1" ht="27" customHeight="1" x14ac:dyDescent="0.25">
      <c r="A88" s="106" t="s">
        <v>85</v>
      </c>
      <c r="B88" s="106"/>
      <c r="C88" s="115" t="s">
        <v>422</v>
      </c>
      <c r="D88" s="109">
        <f>D89+D90</f>
        <v>46000</v>
      </c>
      <c r="E88" s="109">
        <f t="shared" ref="E88:O88" si="11">E89+E90</f>
        <v>46000</v>
      </c>
      <c r="F88" s="109">
        <f t="shared" si="11"/>
        <v>0</v>
      </c>
      <c r="G88" s="109">
        <f t="shared" si="11"/>
        <v>0</v>
      </c>
      <c r="H88" s="109">
        <f t="shared" si="11"/>
        <v>0</v>
      </c>
      <c r="I88" s="109">
        <f t="shared" si="11"/>
        <v>10100000</v>
      </c>
      <c r="J88" s="109">
        <f t="shared" si="11"/>
        <v>10100000</v>
      </c>
      <c r="K88" s="109">
        <f t="shared" si="11"/>
        <v>0</v>
      </c>
      <c r="L88" s="109">
        <f t="shared" si="11"/>
        <v>0</v>
      </c>
      <c r="M88" s="109">
        <f t="shared" si="11"/>
        <v>0</v>
      </c>
      <c r="N88" s="109">
        <f t="shared" si="11"/>
        <v>10100000</v>
      </c>
      <c r="O88" s="109">
        <f t="shared" si="11"/>
        <v>10146000</v>
      </c>
      <c r="P88" s="152"/>
    </row>
    <row r="89" spans="1:16" ht="21.75" customHeight="1" x14ac:dyDescent="0.25">
      <c r="A89" s="22" t="s">
        <v>222</v>
      </c>
      <c r="B89" s="22" t="s">
        <v>95</v>
      </c>
      <c r="C89" s="4" t="s">
        <v>394</v>
      </c>
      <c r="D89" s="69">
        <f>'дод 3'!E120</f>
        <v>0</v>
      </c>
      <c r="E89" s="69">
        <f>'дод 3'!F120</f>
        <v>0</v>
      </c>
      <c r="F89" s="69">
        <f>'дод 3'!G120</f>
        <v>0</v>
      </c>
      <c r="G89" s="69">
        <f>'дод 3'!H120</f>
        <v>0</v>
      </c>
      <c r="H89" s="69">
        <f>'дод 3'!I120</f>
        <v>0</v>
      </c>
      <c r="I89" s="69">
        <f>'дод 3'!J120</f>
        <v>10000000</v>
      </c>
      <c r="J89" s="69">
        <f>'дод 3'!K120</f>
        <v>10000000</v>
      </c>
      <c r="K89" s="69">
        <f>'дод 3'!L120</f>
        <v>0</v>
      </c>
      <c r="L89" s="69">
        <f>'дод 3'!M120</f>
        <v>0</v>
      </c>
      <c r="M89" s="69">
        <f>'дод 3'!N120</f>
        <v>0</v>
      </c>
      <c r="N89" s="69">
        <f>'дод 3'!O120</f>
        <v>10000000</v>
      </c>
      <c r="O89" s="69">
        <f>'дод 3'!P120</f>
        <v>10000000</v>
      </c>
      <c r="P89" s="152"/>
    </row>
    <row r="90" spans="1:16" s="25" customFormat="1" ht="31.5" customHeight="1" x14ac:dyDescent="0.25">
      <c r="A90" s="22">
        <v>7370</v>
      </c>
      <c r="B90" s="1" t="s">
        <v>71</v>
      </c>
      <c r="C90" s="28" t="s">
        <v>296</v>
      </c>
      <c r="D90" s="69">
        <f>'дод 3'!E153</f>
        <v>46000</v>
      </c>
      <c r="E90" s="69">
        <f>'дод 3'!F153</f>
        <v>46000</v>
      </c>
      <c r="F90" s="69">
        <f>'дод 3'!G153</f>
        <v>0</v>
      </c>
      <c r="G90" s="69">
        <f>'дод 3'!H153</f>
        <v>0</v>
      </c>
      <c r="H90" s="69">
        <f>'дод 3'!I153</f>
        <v>0</v>
      </c>
      <c r="I90" s="69">
        <f>'дод 3'!J153</f>
        <v>100000</v>
      </c>
      <c r="J90" s="69">
        <f>'дод 3'!K153</f>
        <v>100000</v>
      </c>
      <c r="K90" s="69">
        <f>'дод 3'!L153</f>
        <v>0</v>
      </c>
      <c r="L90" s="69">
        <f>'дод 3'!M153</f>
        <v>0</v>
      </c>
      <c r="M90" s="69">
        <f>'дод 3'!N153</f>
        <v>0</v>
      </c>
      <c r="N90" s="69">
        <f>'дод 3'!O153</f>
        <v>100000</v>
      </c>
      <c r="O90" s="69">
        <f>'дод 3'!P153</f>
        <v>146000</v>
      </c>
      <c r="P90" s="152"/>
    </row>
    <row r="91" spans="1:16" s="21" customFormat="1" ht="40.5" customHeight="1" x14ac:dyDescent="0.25">
      <c r="A91" s="72" t="s">
        <v>74</v>
      </c>
      <c r="B91" s="75"/>
      <c r="C91" s="76" t="s">
        <v>333</v>
      </c>
      <c r="D91" s="68">
        <f>D92+D93+D94</f>
        <v>95043700</v>
      </c>
      <c r="E91" s="68">
        <f t="shared" ref="E91:O91" si="12">E92+E93+E94</f>
        <v>65984000</v>
      </c>
      <c r="F91" s="68">
        <f t="shared" si="12"/>
        <v>0</v>
      </c>
      <c r="G91" s="68">
        <f t="shared" si="12"/>
        <v>0</v>
      </c>
      <c r="H91" s="68">
        <f t="shared" si="12"/>
        <v>29059700</v>
      </c>
      <c r="I91" s="68">
        <f t="shared" si="12"/>
        <v>0</v>
      </c>
      <c r="J91" s="68">
        <f t="shared" si="12"/>
        <v>0</v>
      </c>
      <c r="K91" s="68">
        <f t="shared" si="12"/>
        <v>0</v>
      </c>
      <c r="L91" s="68">
        <f t="shared" si="12"/>
        <v>0</v>
      </c>
      <c r="M91" s="68">
        <f t="shared" si="12"/>
        <v>0</v>
      </c>
      <c r="N91" s="68">
        <f t="shared" si="12"/>
        <v>0</v>
      </c>
      <c r="O91" s="68">
        <f t="shared" si="12"/>
        <v>95043700</v>
      </c>
      <c r="P91" s="152"/>
    </row>
    <row r="92" spans="1:16" s="25" customFormat="1" ht="18.75" customHeight="1" x14ac:dyDescent="0.25">
      <c r="A92" s="22" t="s">
        <v>1</v>
      </c>
      <c r="B92" s="22" t="s">
        <v>73</v>
      </c>
      <c r="C92" s="30" t="s">
        <v>30</v>
      </c>
      <c r="D92" s="69">
        <f>'дод 3'!E121</f>
        <v>29059700</v>
      </c>
      <c r="E92" s="69">
        <f>'дод 3'!F121</f>
        <v>0</v>
      </c>
      <c r="F92" s="69">
        <f>'дод 3'!G121</f>
        <v>0</v>
      </c>
      <c r="G92" s="69">
        <f>'дод 3'!H121</f>
        <v>0</v>
      </c>
      <c r="H92" s="69">
        <f>'дод 3'!I121</f>
        <v>29059700</v>
      </c>
      <c r="I92" s="69">
        <f>'дод 3'!J121</f>
        <v>0</v>
      </c>
      <c r="J92" s="69">
        <f>'дод 3'!K121</f>
        <v>0</v>
      </c>
      <c r="K92" s="69">
        <f>'дод 3'!L121</f>
        <v>0</v>
      </c>
      <c r="L92" s="69">
        <f>'дод 3'!M121</f>
        <v>0</v>
      </c>
      <c r="M92" s="69">
        <f>'дод 3'!N121</f>
        <v>0</v>
      </c>
      <c r="N92" s="69">
        <f>'дод 3'!O121</f>
        <v>0</v>
      </c>
      <c r="O92" s="69">
        <f>'дод 3'!P121</f>
        <v>29059700</v>
      </c>
      <c r="P92" s="152"/>
    </row>
    <row r="93" spans="1:16" s="25" customFormat="1" ht="26.25" customHeight="1" x14ac:dyDescent="0.25">
      <c r="A93" s="3">
        <v>7426</v>
      </c>
      <c r="B93" s="1" t="s">
        <v>411</v>
      </c>
      <c r="C93" s="33" t="s">
        <v>410</v>
      </c>
      <c r="D93" s="69">
        <f>'дод 3'!E122</f>
        <v>65000000</v>
      </c>
      <c r="E93" s="69">
        <f>'дод 3'!F122</f>
        <v>65000000</v>
      </c>
      <c r="F93" s="69">
        <f>'дод 3'!G122</f>
        <v>0</v>
      </c>
      <c r="G93" s="69">
        <f>'дод 3'!H122</f>
        <v>0</v>
      </c>
      <c r="H93" s="69">
        <f>'дод 3'!I122</f>
        <v>0</v>
      </c>
      <c r="I93" s="69">
        <f>'дод 3'!J122</f>
        <v>0</v>
      </c>
      <c r="J93" s="69">
        <f>'дод 3'!K122</f>
        <v>0</v>
      </c>
      <c r="K93" s="69">
        <f>'дод 3'!L122</f>
        <v>0</v>
      </c>
      <c r="L93" s="69">
        <f>'дод 3'!M122</f>
        <v>0</v>
      </c>
      <c r="M93" s="69">
        <f>'дод 3'!N122</f>
        <v>0</v>
      </c>
      <c r="N93" s="69">
        <f>'дод 3'!O122</f>
        <v>0</v>
      </c>
      <c r="O93" s="69">
        <f>'дод 3'!P122</f>
        <v>65000000</v>
      </c>
      <c r="P93" s="152"/>
    </row>
    <row r="94" spans="1:16" s="25" customFormat="1" ht="23.25" customHeight="1" x14ac:dyDescent="0.25">
      <c r="A94" s="3">
        <v>7450</v>
      </c>
      <c r="B94" s="1" t="s">
        <v>406</v>
      </c>
      <c r="C94" s="30" t="s">
        <v>407</v>
      </c>
      <c r="D94" s="69">
        <f>'дод 3'!E123</f>
        <v>984000</v>
      </c>
      <c r="E94" s="69">
        <f>'дод 3'!F123</f>
        <v>984000</v>
      </c>
      <c r="F94" s="69">
        <f>'дод 3'!G123</f>
        <v>0</v>
      </c>
      <c r="G94" s="69">
        <f>'дод 3'!H123</f>
        <v>0</v>
      </c>
      <c r="H94" s="69">
        <f>'дод 3'!I123</f>
        <v>0</v>
      </c>
      <c r="I94" s="69">
        <f>'дод 3'!J123</f>
        <v>0</v>
      </c>
      <c r="J94" s="69">
        <f>'дод 3'!K123</f>
        <v>0</v>
      </c>
      <c r="K94" s="69">
        <f>'дод 3'!L123</f>
        <v>0</v>
      </c>
      <c r="L94" s="69">
        <f>'дод 3'!M123</f>
        <v>0</v>
      </c>
      <c r="M94" s="69">
        <f>'дод 3'!N123</f>
        <v>0</v>
      </c>
      <c r="N94" s="69">
        <f>'дод 3'!O123</f>
        <v>0</v>
      </c>
      <c r="O94" s="69">
        <f>'дод 3'!P123</f>
        <v>984000</v>
      </c>
      <c r="P94" s="152"/>
    </row>
    <row r="95" spans="1:16" s="21" customFormat="1" ht="18.75" customHeight="1" x14ac:dyDescent="0.25">
      <c r="A95" s="26" t="s">
        <v>196</v>
      </c>
      <c r="B95" s="75"/>
      <c r="C95" s="76" t="s">
        <v>197</v>
      </c>
      <c r="D95" s="68">
        <f>D96</f>
        <v>4644100</v>
      </c>
      <c r="E95" s="68">
        <f t="shared" ref="E95:O95" si="13">E96</f>
        <v>4644100</v>
      </c>
      <c r="F95" s="68">
        <f t="shared" si="13"/>
        <v>0</v>
      </c>
      <c r="G95" s="68">
        <f t="shared" si="13"/>
        <v>0</v>
      </c>
      <c r="H95" s="68">
        <f t="shared" si="13"/>
        <v>0</v>
      </c>
      <c r="I95" s="68">
        <f>I96</f>
        <v>0</v>
      </c>
      <c r="J95" s="68">
        <f t="shared" si="13"/>
        <v>0</v>
      </c>
      <c r="K95" s="68">
        <f t="shared" si="13"/>
        <v>0</v>
      </c>
      <c r="L95" s="68">
        <f t="shared" si="13"/>
        <v>0</v>
      </c>
      <c r="M95" s="68">
        <f t="shared" si="13"/>
        <v>0</v>
      </c>
      <c r="N95" s="68">
        <f t="shared" si="13"/>
        <v>0</v>
      </c>
      <c r="O95" s="68">
        <f t="shared" si="13"/>
        <v>4644100</v>
      </c>
      <c r="P95" s="152"/>
    </row>
    <row r="96" spans="1:16" ht="18.75" customHeight="1" x14ac:dyDescent="0.25">
      <c r="A96" s="22" t="s">
        <v>194</v>
      </c>
      <c r="B96" s="22" t="s">
        <v>195</v>
      </c>
      <c r="C96" s="32" t="s">
        <v>193</v>
      </c>
      <c r="D96" s="69">
        <f>'дод 3'!E33</f>
        <v>4644100</v>
      </c>
      <c r="E96" s="69">
        <f>'дод 3'!F33</f>
        <v>4644100</v>
      </c>
      <c r="F96" s="69">
        <f>'дод 3'!G33</f>
        <v>0</v>
      </c>
      <c r="G96" s="69">
        <f>'дод 3'!H33</f>
        <v>0</v>
      </c>
      <c r="H96" s="69">
        <f>'дод 3'!I33</f>
        <v>0</v>
      </c>
      <c r="I96" s="69">
        <f>'дод 3'!J33</f>
        <v>0</v>
      </c>
      <c r="J96" s="69">
        <f>'дод 3'!K33</f>
        <v>0</v>
      </c>
      <c r="K96" s="69">
        <f>'дод 3'!L33</f>
        <v>0</v>
      </c>
      <c r="L96" s="69">
        <f>'дод 3'!M33</f>
        <v>0</v>
      </c>
      <c r="M96" s="69">
        <f>'дод 3'!N33</f>
        <v>0</v>
      </c>
      <c r="N96" s="69">
        <f>'дод 3'!O33</f>
        <v>0</v>
      </c>
      <c r="O96" s="69">
        <f>'дод 3'!P33</f>
        <v>4644100</v>
      </c>
      <c r="P96" s="152"/>
    </row>
    <row r="97" spans="1:16" s="21" customFormat="1" ht="39.75" customHeight="1" x14ac:dyDescent="0.25">
      <c r="A97" s="72" t="s">
        <v>77</v>
      </c>
      <c r="B97" s="75"/>
      <c r="C97" s="76" t="s">
        <v>294</v>
      </c>
      <c r="D97" s="68">
        <f>D99+D100+D102+D103+D104+D105+D106+D107</f>
        <v>7018558</v>
      </c>
      <c r="E97" s="68">
        <f t="shared" ref="E97:O97" si="14">E99+E100+E102+E103+E104+E105+E106+E107</f>
        <v>5123558</v>
      </c>
      <c r="F97" s="68">
        <f t="shared" si="14"/>
        <v>0</v>
      </c>
      <c r="G97" s="68">
        <f t="shared" si="14"/>
        <v>0</v>
      </c>
      <c r="H97" s="68">
        <f t="shared" si="14"/>
        <v>1895000</v>
      </c>
      <c r="I97" s="68">
        <f t="shared" si="14"/>
        <v>260535219</v>
      </c>
      <c r="J97" s="68">
        <f t="shared" si="14"/>
        <v>259340219</v>
      </c>
      <c r="K97" s="68">
        <f t="shared" si="14"/>
        <v>1066000</v>
      </c>
      <c r="L97" s="68">
        <f t="shared" si="14"/>
        <v>0</v>
      </c>
      <c r="M97" s="68">
        <f t="shared" si="14"/>
        <v>0</v>
      </c>
      <c r="N97" s="68">
        <f t="shared" si="14"/>
        <v>259469219</v>
      </c>
      <c r="O97" s="68">
        <f t="shared" si="14"/>
        <v>267553777</v>
      </c>
      <c r="P97" s="152"/>
    </row>
    <row r="98" spans="1:16" s="27" customFormat="1" ht="16.5" customHeight="1" x14ac:dyDescent="0.25">
      <c r="A98" s="73"/>
      <c r="B98" s="73"/>
      <c r="C98" s="8" t="s">
        <v>292</v>
      </c>
      <c r="D98" s="74">
        <f>D101</f>
        <v>0</v>
      </c>
      <c r="E98" s="74">
        <f t="shared" ref="E98:O98" si="15">E101</f>
        <v>0</v>
      </c>
      <c r="F98" s="74">
        <f t="shared" si="15"/>
        <v>0</v>
      </c>
      <c r="G98" s="74">
        <f t="shared" si="15"/>
        <v>0</v>
      </c>
      <c r="H98" s="74">
        <f t="shared" si="15"/>
        <v>0</v>
      </c>
      <c r="I98" s="74">
        <f t="shared" si="15"/>
        <v>209249640</v>
      </c>
      <c r="J98" s="74">
        <f t="shared" si="15"/>
        <v>209249640</v>
      </c>
      <c r="K98" s="74">
        <f t="shared" si="15"/>
        <v>0</v>
      </c>
      <c r="L98" s="74">
        <f t="shared" si="15"/>
        <v>0</v>
      </c>
      <c r="M98" s="74">
        <f t="shared" si="15"/>
        <v>0</v>
      </c>
      <c r="N98" s="74">
        <f t="shared" si="15"/>
        <v>209249640</v>
      </c>
      <c r="O98" s="74">
        <f t="shared" si="15"/>
        <v>209249640</v>
      </c>
      <c r="P98" s="152"/>
    </row>
    <row r="99" spans="1:16" ht="29.25" customHeight="1" x14ac:dyDescent="0.25">
      <c r="A99" s="22" t="s">
        <v>2</v>
      </c>
      <c r="B99" s="22" t="s">
        <v>76</v>
      </c>
      <c r="C99" s="30" t="s">
        <v>20</v>
      </c>
      <c r="D99" s="69">
        <f>'дод 3'!E144</f>
        <v>660000</v>
      </c>
      <c r="E99" s="69">
        <f>'дод 3'!F144</f>
        <v>60000</v>
      </c>
      <c r="F99" s="69">
        <f>'дод 3'!G144</f>
        <v>0</v>
      </c>
      <c r="G99" s="69">
        <f>'дод 3'!H144</f>
        <v>0</v>
      </c>
      <c r="H99" s="69">
        <f>'дод 3'!I144</f>
        <v>600000</v>
      </c>
      <c r="I99" s="69">
        <f>'дод 3'!J144</f>
        <v>0</v>
      </c>
      <c r="J99" s="69">
        <f>'дод 3'!K144</f>
        <v>0</v>
      </c>
      <c r="K99" s="69">
        <f>'дод 3'!L144</f>
        <v>0</v>
      </c>
      <c r="L99" s="69">
        <f>'дод 3'!M144</f>
        <v>0</v>
      </c>
      <c r="M99" s="69">
        <f>'дод 3'!N144</f>
        <v>0</v>
      </c>
      <c r="N99" s="69">
        <f>'дод 3'!O144</f>
        <v>0</v>
      </c>
      <c r="O99" s="69">
        <f>'дод 3'!P144</f>
        <v>660000</v>
      </c>
      <c r="P99" s="152"/>
    </row>
    <row r="100" spans="1:16" ht="21" customHeight="1" x14ac:dyDescent="0.25">
      <c r="A100" s="22" t="s">
        <v>0</v>
      </c>
      <c r="B100" s="22" t="s">
        <v>75</v>
      </c>
      <c r="C100" s="30" t="s">
        <v>291</v>
      </c>
      <c r="D100" s="69">
        <f>'дод 3'!E58+'дод 3'!E70+'дод 3'!E124+'дод 3'!E136+'дод 3'!E161</f>
        <v>3155734</v>
      </c>
      <c r="E100" s="69">
        <f>'дод 3'!F58+'дод 3'!F70+'дод 3'!F124+'дод 3'!F136+'дод 3'!F161</f>
        <v>1860734</v>
      </c>
      <c r="F100" s="69">
        <f>'дод 3'!G58+'дод 3'!G70+'дод 3'!G124+'дод 3'!G136+'дод 3'!G161</f>
        <v>0</v>
      </c>
      <c r="G100" s="69">
        <f>'дод 3'!H58+'дод 3'!H70+'дод 3'!H124+'дод 3'!H136+'дод 3'!H161</f>
        <v>0</v>
      </c>
      <c r="H100" s="69">
        <f>'дод 3'!I58+'дод 3'!I70+'дод 3'!I124+'дод 3'!I136+'дод 3'!I161</f>
        <v>1295000</v>
      </c>
      <c r="I100" s="69">
        <f>'дод 3'!J58+'дод 3'!J70+'дод 3'!J124+'дод 3'!J136+'дод 3'!J161</f>
        <v>254329594</v>
      </c>
      <c r="J100" s="69">
        <f>'дод 3'!K58+'дод 3'!K70+'дод 3'!K124+'дод 3'!K136+'дод 3'!K161</f>
        <v>254329594</v>
      </c>
      <c r="K100" s="69">
        <f>'дод 3'!L58+'дод 3'!L70+'дод 3'!L124+'дод 3'!L136+'дод 3'!L161</f>
        <v>0</v>
      </c>
      <c r="L100" s="69">
        <f>'дод 3'!M58+'дод 3'!M70+'дод 3'!M124+'дод 3'!M136+'дод 3'!M161</f>
        <v>0</v>
      </c>
      <c r="M100" s="69">
        <f>'дод 3'!N58+'дод 3'!N70+'дод 3'!N124+'дод 3'!N136+'дод 3'!N161</f>
        <v>0</v>
      </c>
      <c r="N100" s="69">
        <f>'дод 3'!O58+'дод 3'!O70+'дод 3'!O124+'дод 3'!O136+'дод 3'!O161</f>
        <v>254329594</v>
      </c>
      <c r="O100" s="69">
        <f>'дод 3'!P58+'дод 3'!P70+'дод 3'!P124+'дод 3'!P136+'дод 3'!P161</f>
        <v>257485328</v>
      </c>
      <c r="P100" s="152"/>
    </row>
    <row r="101" spans="1:16" s="25" customFormat="1" ht="19.5" customHeight="1" x14ac:dyDescent="0.25">
      <c r="A101" s="70"/>
      <c r="B101" s="70"/>
      <c r="C101" s="29" t="s">
        <v>292</v>
      </c>
      <c r="D101" s="71">
        <f>'дод 3'!E137</f>
        <v>0</v>
      </c>
      <c r="E101" s="71">
        <f>'дод 3'!F137</f>
        <v>0</v>
      </c>
      <c r="F101" s="71">
        <f>'дод 3'!G137</f>
        <v>0</v>
      </c>
      <c r="G101" s="71">
        <f>'дод 3'!H137</f>
        <v>0</v>
      </c>
      <c r="H101" s="71">
        <f>'дод 3'!I137</f>
        <v>0</v>
      </c>
      <c r="I101" s="71">
        <f>'дод 3'!J137</f>
        <v>209249640</v>
      </c>
      <c r="J101" s="71">
        <f>'дод 3'!K137</f>
        <v>209249640</v>
      </c>
      <c r="K101" s="71">
        <f>'дод 3'!L137</f>
        <v>0</v>
      </c>
      <c r="L101" s="71">
        <f>'дод 3'!M137</f>
        <v>0</v>
      </c>
      <c r="M101" s="71">
        <f>'дод 3'!N137</f>
        <v>0</v>
      </c>
      <c r="N101" s="71">
        <f>'дод 3'!O137</f>
        <v>209249640</v>
      </c>
      <c r="O101" s="71">
        <f>'дод 3'!P137</f>
        <v>209249640</v>
      </c>
      <c r="P101" s="152"/>
    </row>
    <row r="102" spans="1:16" ht="33.75" customHeight="1" x14ac:dyDescent="0.25">
      <c r="A102" s="22" t="s">
        <v>218</v>
      </c>
      <c r="B102" s="22" t="s">
        <v>71</v>
      </c>
      <c r="C102" s="30" t="s">
        <v>273</v>
      </c>
      <c r="D102" s="69">
        <f>'дод 3'!E154</f>
        <v>0</v>
      </c>
      <c r="E102" s="69">
        <f>'дод 3'!F154</f>
        <v>0</v>
      </c>
      <c r="F102" s="69">
        <f>'дод 3'!G154</f>
        <v>0</v>
      </c>
      <c r="G102" s="69">
        <f>'дод 3'!H154</f>
        <v>0</v>
      </c>
      <c r="H102" s="69">
        <f>'дод 3'!I154</f>
        <v>0</v>
      </c>
      <c r="I102" s="69">
        <f>'дод 3'!J154</f>
        <v>30000</v>
      </c>
      <c r="J102" s="69">
        <f>'дод 3'!K154</f>
        <v>30000</v>
      </c>
      <c r="K102" s="69">
        <f>'дод 3'!L154</f>
        <v>0</v>
      </c>
      <c r="L102" s="69">
        <f>'дод 3'!M154</f>
        <v>0</v>
      </c>
      <c r="M102" s="69">
        <f>'дод 3'!N154</f>
        <v>0</v>
      </c>
      <c r="N102" s="69">
        <f>'дод 3'!O154</f>
        <v>30000</v>
      </c>
      <c r="O102" s="69">
        <f>'дод 3'!P154</f>
        <v>30000</v>
      </c>
      <c r="P102" s="153">
        <v>4</v>
      </c>
    </row>
    <row r="103" spans="1:16" ht="47.25" customHeight="1" x14ac:dyDescent="0.25">
      <c r="A103" s="22" t="s">
        <v>219</v>
      </c>
      <c r="B103" s="22" t="s">
        <v>71</v>
      </c>
      <c r="C103" s="30" t="s">
        <v>220</v>
      </c>
      <c r="D103" s="69">
        <f>'дод 3'!E155</f>
        <v>0</v>
      </c>
      <c r="E103" s="69">
        <f>'дод 3'!F155</f>
        <v>0</v>
      </c>
      <c r="F103" s="69">
        <f>'дод 3'!G155</f>
        <v>0</v>
      </c>
      <c r="G103" s="69">
        <f>'дод 3'!H155</f>
        <v>0</v>
      </c>
      <c r="H103" s="69">
        <f>'дод 3'!I155</f>
        <v>0</v>
      </c>
      <c r="I103" s="69">
        <f>'дод 3'!J155</f>
        <v>50000</v>
      </c>
      <c r="J103" s="69">
        <f>'дод 3'!K155</f>
        <v>50000</v>
      </c>
      <c r="K103" s="69">
        <f>'дод 3'!L155</f>
        <v>0</v>
      </c>
      <c r="L103" s="69">
        <f>'дод 3'!M155</f>
        <v>0</v>
      </c>
      <c r="M103" s="69">
        <f>'дод 3'!N155</f>
        <v>0</v>
      </c>
      <c r="N103" s="69">
        <f>'дод 3'!O155</f>
        <v>50000</v>
      </c>
      <c r="O103" s="69">
        <f>'дод 3'!P155</f>
        <v>50000</v>
      </c>
      <c r="P103" s="153"/>
    </row>
    <row r="104" spans="1:16" ht="24.75" customHeight="1" x14ac:dyDescent="0.25">
      <c r="A104" s="22" t="s">
        <v>3</v>
      </c>
      <c r="B104" s="22" t="s">
        <v>71</v>
      </c>
      <c r="C104" s="30" t="s">
        <v>344</v>
      </c>
      <c r="D104" s="69">
        <f>'дод 3'!E125</f>
        <v>0</v>
      </c>
      <c r="E104" s="69">
        <f>'дод 3'!F125</f>
        <v>0</v>
      </c>
      <c r="F104" s="69">
        <f>'дод 3'!G125</f>
        <v>0</v>
      </c>
      <c r="G104" s="69">
        <f>'дод 3'!H125</f>
        <v>0</v>
      </c>
      <c r="H104" s="69">
        <f>'дод 3'!I125</f>
        <v>0</v>
      </c>
      <c r="I104" s="69">
        <f>'дод 3'!J125</f>
        <v>4930625</v>
      </c>
      <c r="J104" s="69">
        <f>'дод 3'!K125</f>
        <v>4930625</v>
      </c>
      <c r="K104" s="69">
        <f>'дод 3'!L125</f>
        <v>0</v>
      </c>
      <c r="L104" s="69">
        <f>'дод 3'!M125</f>
        <v>0</v>
      </c>
      <c r="M104" s="69">
        <f>'дод 3'!N125</f>
        <v>0</v>
      </c>
      <c r="N104" s="69">
        <f>'дод 3'!O125</f>
        <v>4930625</v>
      </c>
      <c r="O104" s="69">
        <f>'дод 3'!P125</f>
        <v>4930625</v>
      </c>
      <c r="P104" s="153"/>
    </row>
    <row r="105" spans="1:16" ht="33.75" customHeight="1" x14ac:dyDescent="0.25">
      <c r="A105" s="22" t="s">
        <v>207</v>
      </c>
      <c r="B105" s="22" t="s">
        <v>71</v>
      </c>
      <c r="C105" s="30" t="s">
        <v>208</v>
      </c>
      <c r="D105" s="69">
        <f>'дод 3'!E34</f>
        <v>463094</v>
      </c>
      <c r="E105" s="69">
        <f>'дод 3'!F34</f>
        <v>463094</v>
      </c>
      <c r="F105" s="69">
        <f>'дод 3'!G34</f>
        <v>0</v>
      </c>
      <c r="G105" s="69">
        <f>'дод 3'!H34</f>
        <v>0</v>
      </c>
      <c r="H105" s="69">
        <f>'дод 3'!I34</f>
        <v>0</v>
      </c>
      <c r="I105" s="69">
        <f>'дод 3'!J34</f>
        <v>0</v>
      </c>
      <c r="J105" s="69">
        <f>'дод 3'!K34</f>
        <v>0</v>
      </c>
      <c r="K105" s="69">
        <f>'дод 3'!L34</f>
        <v>0</v>
      </c>
      <c r="L105" s="69">
        <f>'дод 3'!M34</f>
        <v>0</v>
      </c>
      <c r="M105" s="69">
        <f>'дод 3'!N34</f>
        <v>0</v>
      </c>
      <c r="N105" s="69">
        <f>'дод 3'!O34</f>
        <v>0</v>
      </c>
      <c r="O105" s="69">
        <f>'дод 3'!P34</f>
        <v>463094</v>
      </c>
      <c r="P105" s="153"/>
    </row>
    <row r="106" spans="1:16" s="25" customFormat="1" ht="88.5" customHeight="1" x14ac:dyDescent="0.25">
      <c r="A106" s="22" t="s">
        <v>235</v>
      </c>
      <c r="B106" s="22" t="s">
        <v>71</v>
      </c>
      <c r="C106" s="30" t="s">
        <v>246</v>
      </c>
      <c r="D106" s="69">
        <f>'дод 3'!E35+'дод 3'!E126+'дод 3'!E156</f>
        <v>0</v>
      </c>
      <c r="E106" s="69">
        <f>'дод 3'!F35+'дод 3'!F126+'дод 3'!F156</f>
        <v>0</v>
      </c>
      <c r="F106" s="69">
        <f>'дод 3'!G35+'дод 3'!G126+'дод 3'!G156</f>
        <v>0</v>
      </c>
      <c r="G106" s="69">
        <f>'дод 3'!H35+'дод 3'!H126+'дод 3'!H156</f>
        <v>0</v>
      </c>
      <c r="H106" s="69">
        <f>'дод 3'!I35+'дод 3'!I126+'дод 3'!I156</f>
        <v>0</v>
      </c>
      <c r="I106" s="69">
        <f>'дод 3'!J35+'дод 3'!J126+'дод 3'!J156</f>
        <v>1195000</v>
      </c>
      <c r="J106" s="69">
        <f>'дод 3'!K35+'дод 3'!K126+'дод 3'!K156</f>
        <v>0</v>
      </c>
      <c r="K106" s="69">
        <f>'дод 3'!L35+'дод 3'!L126+'дод 3'!L156</f>
        <v>1066000</v>
      </c>
      <c r="L106" s="69">
        <f>'дод 3'!M35+'дод 3'!M126+'дод 3'!M156</f>
        <v>0</v>
      </c>
      <c r="M106" s="69">
        <f>'дод 3'!N35+'дод 3'!N126+'дод 3'!N156</f>
        <v>0</v>
      </c>
      <c r="N106" s="69">
        <f>'дод 3'!O35+'дод 3'!O126+'дод 3'!O156</f>
        <v>129000</v>
      </c>
      <c r="O106" s="69">
        <f>'дод 3'!P35+'дод 3'!P126+'дод 3'!P156</f>
        <v>1195000</v>
      </c>
      <c r="P106" s="153"/>
    </row>
    <row r="107" spans="1:16" s="25" customFormat="1" ht="23.25" customHeight="1" x14ac:dyDescent="0.25">
      <c r="A107" s="22" t="s">
        <v>198</v>
      </c>
      <c r="B107" s="22" t="s">
        <v>71</v>
      </c>
      <c r="C107" s="30" t="s">
        <v>15</v>
      </c>
      <c r="D107" s="69">
        <f>'дод 3'!E36+'дод 3'!E162+'дод 3'!E148+'дод 3'!E157</f>
        <v>2739730</v>
      </c>
      <c r="E107" s="69">
        <f>'дод 3'!F36+'дод 3'!F162+'дод 3'!F148+'дод 3'!F157</f>
        <v>2739730</v>
      </c>
      <c r="F107" s="69">
        <f>'дод 3'!G36+'дод 3'!G162+'дод 3'!G148+'дод 3'!G157</f>
        <v>0</v>
      </c>
      <c r="G107" s="69">
        <f>'дод 3'!H36+'дод 3'!H162+'дод 3'!H148+'дод 3'!H157</f>
        <v>0</v>
      </c>
      <c r="H107" s="69">
        <f>'дод 3'!I36+'дод 3'!I162+'дод 3'!I148+'дод 3'!I157</f>
        <v>0</v>
      </c>
      <c r="I107" s="69">
        <f>'дод 3'!J36+'дод 3'!J162+'дод 3'!J148+'дод 3'!J157</f>
        <v>0</v>
      </c>
      <c r="J107" s="69">
        <f>'дод 3'!K36+'дод 3'!K162+'дод 3'!K148+'дод 3'!K157</f>
        <v>0</v>
      </c>
      <c r="K107" s="69">
        <f>'дод 3'!L36+'дод 3'!L162+'дод 3'!L148+'дод 3'!L157</f>
        <v>0</v>
      </c>
      <c r="L107" s="69">
        <f>'дод 3'!M36+'дод 3'!M162+'дод 3'!M148+'дод 3'!M157</f>
        <v>0</v>
      </c>
      <c r="M107" s="69">
        <f>'дод 3'!N36+'дод 3'!N162+'дод 3'!N148+'дод 3'!N157</f>
        <v>0</v>
      </c>
      <c r="N107" s="69">
        <f>'дод 3'!O36+'дод 3'!O162+'дод 3'!O148+'дод 3'!O157</f>
        <v>0</v>
      </c>
      <c r="O107" s="69">
        <f>'дод 3'!P36+'дод 3'!P162+'дод 3'!P148+'дод 3'!P157</f>
        <v>2739730</v>
      </c>
      <c r="P107" s="153"/>
    </row>
    <row r="108" spans="1:16" s="21" customFormat="1" ht="23.25" customHeight="1" x14ac:dyDescent="0.25">
      <c r="A108" s="72" t="s">
        <v>82</v>
      </c>
      <c r="B108" s="26"/>
      <c r="C108" s="76" t="s">
        <v>393</v>
      </c>
      <c r="D108" s="68">
        <f>D109+D112+D115+D118+D119</f>
        <v>511745444</v>
      </c>
      <c r="E108" s="68">
        <f t="shared" ref="E108:O108" si="16">E109+E112+E115+E118+E119</f>
        <v>43221629</v>
      </c>
      <c r="F108" s="68">
        <f t="shared" si="16"/>
        <v>3314000</v>
      </c>
      <c r="G108" s="68">
        <f t="shared" si="16"/>
        <v>2021300</v>
      </c>
      <c r="H108" s="68">
        <f t="shared" si="16"/>
        <v>0</v>
      </c>
      <c r="I108" s="68">
        <f t="shared" si="16"/>
        <v>3216800</v>
      </c>
      <c r="J108" s="68">
        <f t="shared" si="16"/>
        <v>920000</v>
      </c>
      <c r="K108" s="68">
        <f t="shared" si="16"/>
        <v>2286400</v>
      </c>
      <c r="L108" s="68">
        <f t="shared" si="16"/>
        <v>0</v>
      </c>
      <c r="M108" s="68">
        <f t="shared" si="16"/>
        <v>1500</v>
      </c>
      <c r="N108" s="68">
        <f t="shared" si="16"/>
        <v>930400</v>
      </c>
      <c r="O108" s="68">
        <f t="shared" si="16"/>
        <v>514962244</v>
      </c>
      <c r="P108" s="153"/>
    </row>
    <row r="109" spans="1:16" s="21" customFormat="1" ht="31.9" customHeight="1" x14ac:dyDescent="0.25">
      <c r="A109" s="72" t="s">
        <v>84</v>
      </c>
      <c r="B109" s="26"/>
      <c r="C109" s="76" t="s">
        <v>419</v>
      </c>
      <c r="D109" s="68">
        <f t="shared" ref="D109:O109" si="17">D110+D111</f>
        <v>25148500</v>
      </c>
      <c r="E109" s="68">
        <f t="shared" si="17"/>
        <v>25148500</v>
      </c>
      <c r="F109" s="68">
        <f t="shared" si="17"/>
        <v>3314000</v>
      </c>
      <c r="G109" s="68">
        <f t="shared" si="17"/>
        <v>216900</v>
      </c>
      <c r="H109" s="68">
        <f t="shared" si="17"/>
        <v>0</v>
      </c>
      <c r="I109" s="68">
        <f t="shared" si="17"/>
        <v>927100</v>
      </c>
      <c r="J109" s="68">
        <f t="shared" si="17"/>
        <v>920000</v>
      </c>
      <c r="K109" s="68">
        <f t="shared" si="17"/>
        <v>7100</v>
      </c>
      <c r="L109" s="68">
        <f t="shared" si="17"/>
        <v>0</v>
      </c>
      <c r="M109" s="68">
        <f t="shared" si="17"/>
        <v>1500</v>
      </c>
      <c r="N109" s="68">
        <f t="shared" si="17"/>
        <v>920000</v>
      </c>
      <c r="O109" s="68">
        <f t="shared" si="17"/>
        <v>26075600</v>
      </c>
      <c r="P109" s="153"/>
    </row>
    <row r="110" spans="1:16" s="21" customFormat="1" ht="36.75" customHeight="1" x14ac:dyDescent="0.25">
      <c r="A110" s="22" t="s">
        <v>5</v>
      </c>
      <c r="B110" s="22" t="s">
        <v>78</v>
      </c>
      <c r="C110" s="30" t="s">
        <v>392</v>
      </c>
      <c r="D110" s="69">
        <f>'дод 3'!E37+'дод 3'!E127</f>
        <v>20667800</v>
      </c>
      <c r="E110" s="69">
        <f>'дод 3'!F37+'дод 3'!F127</f>
        <v>20667800</v>
      </c>
      <c r="F110" s="69">
        <f>'дод 3'!G37+'дод 3'!G127</f>
        <v>0</v>
      </c>
      <c r="G110" s="69">
        <f>'дод 3'!H37+'дод 3'!H127</f>
        <v>98000</v>
      </c>
      <c r="H110" s="69">
        <f>'дод 3'!I37+'дод 3'!I127</f>
        <v>0</v>
      </c>
      <c r="I110" s="69">
        <f>'дод 3'!J37+'дод 3'!J127</f>
        <v>920000</v>
      </c>
      <c r="J110" s="69">
        <f>'дод 3'!K37+'дод 3'!K127</f>
        <v>920000</v>
      </c>
      <c r="K110" s="69">
        <f>'дод 3'!L37+'дод 3'!L127</f>
        <v>0</v>
      </c>
      <c r="L110" s="69">
        <f>'дод 3'!M37+'дод 3'!M127</f>
        <v>0</v>
      </c>
      <c r="M110" s="69">
        <f>'дод 3'!N37+'дод 3'!N127</f>
        <v>0</v>
      </c>
      <c r="N110" s="69">
        <f>'дод 3'!O37+'дод 3'!O127</f>
        <v>920000</v>
      </c>
      <c r="O110" s="69">
        <f>'дод 3'!P37+'дод 3'!P127</f>
        <v>21587800</v>
      </c>
      <c r="P110" s="153"/>
    </row>
    <row r="111" spans="1:16" ht="21" customHeight="1" x14ac:dyDescent="0.25">
      <c r="A111" s="22" t="s">
        <v>123</v>
      </c>
      <c r="B111" s="3" t="s">
        <v>78</v>
      </c>
      <c r="C111" s="30" t="s">
        <v>391</v>
      </c>
      <c r="D111" s="69">
        <f>'дод 3'!E38</f>
        <v>4480700</v>
      </c>
      <c r="E111" s="69">
        <f>'дод 3'!F38</f>
        <v>4480700</v>
      </c>
      <c r="F111" s="69">
        <f>'дод 3'!G38</f>
        <v>3314000</v>
      </c>
      <c r="G111" s="69">
        <f>'дод 3'!H38</f>
        <v>118900</v>
      </c>
      <c r="H111" s="69">
        <f>'дод 3'!I38</f>
        <v>0</v>
      </c>
      <c r="I111" s="69">
        <f>'дод 3'!J38</f>
        <v>7100</v>
      </c>
      <c r="J111" s="69">
        <f>'дод 3'!K38</f>
        <v>0</v>
      </c>
      <c r="K111" s="69">
        <f>'дод 3'!L38</f>
        <v>7100</v>
      </c>
      <c r="L111" s="69">
        <f>'дод 3'!M38</f>
        <v>0</v>
      </c>
      <c r="M111" s="69">
        <f>'дод 3'!N38</f>
        <v>1500</v>
      </c>
      <c r="N111" s="69">
        <f>'дод 3'!O38</f>
        <v>0</v>
      </c>
      <c r="O111" s="69">
        <f>'дод 3'!P38</f>
        <v>4487800</v>
      </c>
      <c r="P111" s="153"/>
    </row>
    <row r="112" spans="1:16" s="21" customFormat="1" ht="23.25" customHeight="1" x14ac:dyDescent="0.25">
      <c r="A112" s="72" t="s">
        <v>209</v>
      </c>
      <c r="B112" s="72"/>
      <c r="C112" s="77" t="s">
        <v>210</v>
      </c>
      <c r="D112" s="68">
        <f>D113+D114</f>
        <v>11205500</v>
      </c>
      <c r="E112" s="68">
        <f t="shared" ref="E112:O112" si="18">E113+E114</f>
        <v>11205500</v>
      </c>
      <c r="F112" s="68">
        <f t="shared" si="18"/>
        <v>0</v>
      </c>
      <c r="G112" s="68">
        <f t="shared" si="18"/>
        <v>1804400</v>
      </c>
      <c r="H112" s="68">
        <f t="shared" si="18"/>
        <v>0</v>
      </c>
      <c r="I112" s="68">
        <f t="shared" si="18"/>
        <v>0</v>
      </c>
      <c r="J112" s="68">
        <f t="shared" si="18"/>
        <v>0</v>
      </c>
      <c r="K112" s="68">
        <f t="shared" si="18"/>
        <v>0</v>
      </c>
      <c r="L112" s="68">
        <f t="shared" si="18"/>
        <v>0</v>
      </c>
      <c r="M112" s="68">
        <f t="shared" si="18"/>
        <v>0</v>
      </c>
      <c r="N112" s="68">
        <f t="shared" si="18"/>
        <v>0</v>
      </c>
      <c r="O112" s="68">
        <f t="shared" si="18"/>
        <v>11205500</v>
      </c>
      <c r="P112" s="153"/>
    </row>
    <row r="113" spans="1:16" ht="22.5" customHeight="1" x14ac:dyDescent="0.25">
      <c r="A113" s="22" t="s">
        <v>203</v>
      </c>
      <c r="B113" s="3" t="s">
        <v>204</v>
      </c>
      <c r="C113" s="30" t="s">
        <v>205</v>
      </c>
      <c r="D113" s="69">
        <f>'дод 3'!E39</f>
        <v>714500</v>
      </c>
      <c r="E113" s="69">
        <f>'дод 3'!F39</f>
        <v>714500</v>
      </c>
      <c r="F113" s="69">
        <f>'дод 3'!G39</f>
        <v>0</v>
      </c>
      <c r="G113" s="69">
        <f>'дод 3'!H39</f>
        <v>589400</v>
      </c>
      <c r="H113" s="69">
        <f>'дод 3'!I39</f>
        <v>0</v>
      </c>
      <c r="I113" s="69">
        <f>'дод 3'!J39</f>
        <v>0</v>
      </c>
      <c r="J113" s="69">
        <f>'дод 3'!K39</f>
        <v>0</v>
      </c>
      <c r="K113" s="69">
        <f>'дод 3'!L39</f>
        <v>0</v>
      </c>
      <c r="L113" s="69">
        <f>'дод 3'!M39</f>
        <v>0</v>
      </c>
      <c r="M113" s="69">
        <f>'дод 3'!N39</f>
        <v>0</v>
      </c>
      <c r="N113" s="69">
        <f>'дод 3'!O39</f>
        <v>0</v>
      </c>
      <c r="O113" s="69">
        <f>'дод 3'!P39</f>
        <v>714500</v>
      </c>
      <c r="P113" s="153"/>
    </row>
    <row r="114" spans="1:16" ht="22.5" customHeight="1" x14ac:dyDescent="0.25">
      <c r="A114" s="22">
        <v>8240</v>
      </c>
      <c r="B114" s="3" t="s">
        <v>204</v>
      </c>
      <c r="C114" s="30" t="s">
        <v>343</v>
      </c>
      <c r="D114" s="69">
        <f>'дод 3'!E40+'дод 3'!E128+'дод 3'!E59</f>
        <v>10491000</v>
      </c>
      <c r="E114" s="69">
        <f>'дод 3'!F40+'дод 3'!F128+'дод 3'!F59</f>
        <v>10491000</v>
      </c>
      <c r="F114" s="69">
        <f>'дод 3'!G40+'дод 3'!G128+'дод 3'!G59</f>
        <v>0</v>
      </c>
      <c r="G114" s="69">
        <f>'дод 3'!H40+'дод 3'!H128+'дод 3'!H59</f>
        <v>1215000</v>
      </c>
      <c r="H114" s="69">
        <f>'дод 3'!I40+'дод 3'!I128+'дод 3'!I59</f>
        <v>0</v>
      </c>
      <c r="I114" s="69">
        <f>'дод 3'!J40+'дод 3'!J128+'дод 3'!J59</f>
        <v>0</v>
      </c>
      <c r="J114" s="69">
        <f>'дод 3'!K40+'дод 3'!K128+'дод 3'!K59</f>
        <v>0</v>
      </c>
      <c r="K114" s="69">
        <f>'дод 3'!L40+'дод 3'!L128+'дод 3'!L59</f>
        <v>0</v>
      </c>
      <c r="L114" s="69">
        <f>'дод 3'!M40+'дод 3'!M128+'дод 3'!M59</f>
        <v>0</v>
      </c>
      <c r="M114" s="69">
        <f>'дод 3'!N40+'дод 3'!N128+'дод 3'!N59</f>
        <v>0</v>
      </c>
      <c r="N114" s="69">
        <f>'дод 3'!O40+'дод 3'!O128+'дод 3'!O59</f>
        <v>0</v>
      </c>
      <c r="O114" s="69">
        <f>'дод 3'!P40+'дод 3'!P128+'дод 3'!P59</f>
        <v>10491000</v>
      </c>
      <c r="P114" s="153"/>
    </row>
    <row r="115" spans="1:16" s="21" customFormat="1" ht="22.5" customHeight="1" x14ac:dyDescent="0.25">
      <c r="A115" s="72" t="s">
        <v>4</v>
      </c>
      <c r="B115" s="26"/>
      <c r="C115" s="76" t="s">
        <v>6</v>
      </c>
      <c r="D115" s="68">
        <f>D117+D116</f>
        <v>75000</v>
      </c>
      <c r="E115" s="68">
        <f t="shared" ref="E115:O115" si="19">E117+E116</f>
        <v>75000</v>
      </c>
      <c r="F115" s="68">
        <f t="shared" si="19"/>
        <v>0</v>
      </c>
      <c r="G115" s="68">
        <f t="shared" si="19"/>
        <v>0</v>
      </c>
      <c r="H115" s="68">
        <f t="shared" si="19"/>
        <v>0</v>
      </c>
      <c r="I115" s="68">
        <f t="shared" si="19"/>
        <v>2289700</v>
      </c>
      <c r="J115" s="68">
        <f t="shared" si="19"/>
        <v>0</v>
      </c>
      <c r="K115" s="68">
        <f t="shared" si="19"/>
        <v>2279300</v>
      </c>
      <c r="L115" s="68">
        <f t="shared" si="19"/>
        <v>0</v>
      </c>
      <c r="M115" s="68">
        <f t="shared" si="19"/>
        <v>0</v>
      </c>
      <c r="N115" s="68">
        <f t="shared" si="19"/>
        <v>10400</v>
      </c>
      <c r="O115" s="68">
        <f t="shared" si="19"/>
        <v>2364700</v>
      </c>
      <c r="P115" s="153"/>
    </row>
    <row r="116" spans="1:16" s="21" customFormat="1" ht="33.75" customHeight="1" x14ac:dyDescent="0.25">
      <c r="A116" s="22">
        <v>8330</v>
      </c>
      <c r="B116" s="23" t="s">
        <v>80</v>
      </c>
      <c r="C116" s="30" t="s">
        <v>275</v>
      </c>
      <c r="D116" s="69">
        <f>'дод 3'!E163</f>
        <v>75000</v>
      </c>
      <c r="E116" s="69">
        <f>'дод 3'!F163</f>
        <v>75000</v>
      </c>
      <c r="F116" s="69">
        <f>'дод 3'!G163</f>
        <v>0</v>
      </c>
      <c r="G116" s="69">
        <f>'дод 3'!H163</f>
        <v>0</v>
      </c>
      <c r="H116" s="69">
        <f>'дод 3'!I163</f>
        <v>0</v>
      </c>
      <c r="I116" s="69">
        <f>'дод 3'!J163</f>
        <v>0</v>
      </c>
      <c r="J116" s="69">
        <f>'дод 3'!K163</f>
        <v>0</v>
      </c>
      <c r="K116" s="69">
        <f>'дод 3'!L163</f>
        <v>0</v>
      </c>
      <c r="L116" s="69">
        <f>'дод 3'!M163</f>
        <v>0</v>
      </c>
      <c r="M116" s="69">
        <f>'дод 3'!N163</f>
        <v>0</v>
      </c>
      <c r="N116" s="69">
        <f>'дод 3'!O163</f>
        <v>0</v>
      </c>
      <c r="O116" s="69">
        <f>'дод 3'!P163</f>
        <v>75000</v>
      </c>
      <c r="P116" s="153"/>
    </row>
    <row r="117" spans="1:16" s="21" customFormat="1" ht="19.5" customHeight="1" x14ac:dyDescent="0.25">
      <c r="A117" s="22" t="s">
        <v>7</v>
      </c>
      <c r="B117" s="22" t="s">
        <v>80</v>
      </c>
      <c r="C117" s="30" t="s">
        <v>8</v>
      </c>
      <c r="D117" s="69">
        <f>'дод 3'!E41+'дод 3'!E60+'дод 3'!E129+'дод 3'!E164+'дод 3'!E106</f>
        <v>0</v>
      </c>
      <c r="E117" s="69">
        <f>'дод 3'!F41+'дод 3'!F60+'дод 3'!F129+'дод 3'!F164+'дод 3'!F106</f>
        <v>0</v>
      </c>
      <c r="F117" s="69">
        <f>'дод 3'!G41+'дод 3'!G60+'дод 3'!G129+'дод 3'!G164+'дод 3'!G106</f>
        <v>0</v>
      </c>
      <c r="G117" s="69">
        <f>'дод 3'!H41+'дод 3'!H60+'дод 3'!H129+'дод 3'!H164+'дод 3'!H106</f>
        <v>0</v>
      </c>
      <c r="H117" s="69">
        <f>'дод 3'!I41+'дод 3'!I60+'дод 3'!I129+'дод 3'!I164+'дод 3'!I106</f>
        <v>0</v>
      </c>
      <c r="I117" s="69">
        <f>'дод 3'!J41+'дод 3'!J60+'дод 3'!J129+'дод 3'!J164+'дод 3'!J106</f>
        <v>2289700</v>
      </c>
      <c r="J117" s="69">
        <f>'дод 3'!K41+'дод 3'!K60+'дод 3'!K129+'дод 3'!K164+'дод 3'!K106</f>
        <v>0</v>
      </c>
      <c r="K117" s="69">
        <f>'дод 3'!L41+'дод 3'!L60+'дод 3'!L129+'дод 3'!L164+'дод 3'!L106</f>
        <v>2279300</v>
      </c>
      <c r="L117" s="69">
        <f>'дод 3'!M41+'дод 3'!M60+'дод 3'!M129+'дод 3'!M164+'дод 3'!M106</f>
        <v>0</v>
      </c>
      <c r="M117" s="69">
        <f>'дод 3'!N41+'дод 3'!N60+'дод 3'!N129+'дод 3'!N164+'дод 3'!N106</f>
        <v>0</v>
      </c>
      <c r="N117" s="69">
        <f>'дод 3'!O41+'дод 3'!O60+'дод 3'!O129+'дод 3'!O164+'дод 3'!O106</f>
        <v>10400</v>
      </c>
      <c r="O117" s="69">
        <f>'дод 3'!P41+'дод 3'!P60+'дод 3'!P129+'дод 3'!P164+'дод 3'!P106</f>
        <v>2289700</v>
      </c>
      <c r="P117" s="153"/>
    </row>
    <row r="118" spans="1:16" s="21" customFormat="1" ht="21" customHeight="1" x14ac:dyDescent="0.25">
      <c r="A118" s="72" t="s">
        <v>83</v>
      </c>
      <c r="B118" s="72" t="s">
        <v>79</v>
      </c>
      <c r="C118" s="76" t="s">
        <v>9</v>
      </c>
      <c r="D118" s="68">
        <f>'дод 3'!E165</f>
        <v>6792629</v>
      </c>
      <c r="E118" s="68">
        <f>'дод 3'!F165</f>
        <v>6792629</v>
      </c>
      <c r="F118" s="68">
        <f>'дод 3'!G165</f>
        <v>0</v>
      </c>
      <c r="G118" s="68">
        <f>'дод 3'!H165</f>
        <v>0</v>
      </c>
      <c r="H118" s="68">
        <f>'дод 3'!I165</f>
        <v>0</v>
      </c>
      <c r="I118" s="68">
        <f>'дод 3'!J165</f>
        <v>0</v>
      </c>
      <c r="J118" s="68">
        <f>'дод 3'!K165</f>
        <v>0</v>
      </c>
      <c r="K118" s="68">
        <f>'дод 3'!L165</f>
        <v>0</v>
      </c>
      <c r="L118" s="68">
        <f>'дод 3'!M165</f>
        <v>0</v>
      </c>
      <c r="M118" s="68">
        <f>'дод 3'!N165</f>
        <v>0</v>
      </c>
      <c r="N118" s="68">
        <f>'дод 3'!O165</f>
        <v>0</v>
      </c>
      <c r="O118" s="68">
        <f>'дод 3'!P165</f>
        <v>6792629</v>
      </c>
      <c r="P118" s="153"/>
    </row>
    <row r="119" spans="1:16" s="21" customFormat="1" ht="21" customHeight="1" x14ac:dyDescent="0.25">
      <c r="A119" s="72">
        <v>8700</v>
      </c>
      <c r="B119" s="72"/>
      <c r="C119" s="76" t="s">
        <v>341</v>
      </c>
      <c r="D119" s="68">
        <f>D120</f>
        <v>468523815</v>
      </c>
      <c r="E119" s="68">
        <f t="shared" ref="E119:O119" si="20">E120</f>
        <v>0</v>
      </c>
      <c r="F119" s="68">
        <f t="shared" si="20"/>
        <v>0</v>
      </c>
      <c r="G119" s="68">
        <f t="shared" si="20"/>
        <v>0</v>
      </c>
      <c r="H119" s="68">
        <f t="shared" si="20"/>
        <v>0</v>
      </c>
      <c r="I119" s="68">
        <f t="shared" si="20"/>
        <v>0</v>
      </c>
      <c r="J119" s="68">
        <f t="shared" si="20"/>
        <v>0</v>
      </c>
      <c r="K119" s="68">
        <f t="shared" si="20"/>
        <v>0</v>
      </c>
      <c r="L119" s="68">
        <f t="shared" si="20"/>
        <v>0</v>
      </c>
      <c r="M119" s="68">
        <f t="shared" si="20"/>
        <v>0</v>
      </c>
      <c r="N119" s="68">
        <f t="shared" si="20"/>
        <v>0</v>
      </c>
      <c r="O119" s="68">
        <f t="shared" si="20"/>
        <v>468523815</v>
      </c>
      <c r="P119" s="153"/>
    </row>
    <row r="120" spans="1:16" ht="25.5" customHeight="1" x14ac:dyDescent="0.25">
      <c r="A120" s="22">
        <v>8710</v>
      </c>
      <c r="B120" s="22" t="s">
        <v>81</v>
      </c>
      <c r="C120" s="30" t="s">
        <v>323</v>
      </c>
      <c r="D120" s="69">
        <f>'дод 3'!E166</f>
        <v>468523815</v>
      </c>
      <c r="E120" s="69">
        <f>'дод 3'!F166</f>
        <v>0</v>
      </c>
      <c r="F120" s="69">
        <f>'дод 3'!G166</f>
        <v>0</v>
      </c>
      <c r="G120" s="69">
        <f>'дод 3'!H166</f>
        <v>0</v>
      </c>
      <c r="H120" s="69">
        <f>'дод 3'!I166</f>
        <v>0</v>
      </c>
      <c r="I120" s="69">
        <f>'дод 3'!J166</f>
        <v>0</v>
      </c>
      <c r="J120" s="69">
        <f>'дод 3'!K166</f>
        <v>0</v>
      </c>
      <c r="K120" s="69">
        <f>'дод 3'!L166</f>
        <v>0</v>
      </c>
      <c r="L120" s="69">
        <f>'дод 3'!M166</f>
        <v>0</v>
      </c>
      <c r="M120" s="69">
        <f>'дод 3'!N166</f>
        <v>0</v>
      </c>
      <c r="N120" s="69">
        <f>'дод 3'!O166</f>
        <v>0</v>
      </c>
      <c r="O120" s="69">
        <f>'дод 3'!P166</f>
        <v>468523815</v>
      </c>
      <c r="P120" s="153"/>
    </row>
    <row r="121" spans="1:16" s="21" customFormat="1" ht="24" customHeight="1" x14ac:dyDescent="0.25">
      <c r="A121" s="72" t="s">
        <v>10</v>
      </c>
      <c r="B121" s="72"/>
      <c r="C121" s="76" t="s">
        <v>390</v>
      </c>
      <c r="D121" s="68">
        <f>D122+D124</f>
        <v>14355650</v>
      </c>
      <c r="E121" s="68">
        <f t="shared" ref="E121:O121" si="21">E122+E124</f>
        <v>14355650</v>
      </c>
      <c r="F121" s="68">
        <f t="shared" si="21"/>
        <v>0</v>
      </c>
      <c r="G121" s="68">
        <f t="shared" si="21"/>
        <v>0</v>
      </c>
      <c r="H121" s="68">
        <f t="shared" si="21"/>
        <v>0</v>
      </c>
      <c r="I121" s="68">
        <f t="shared" si="21"/>
        <v>0</v>
      </c>
      <c r="J121" s="68">
        <f t="shared" si="21"/>
        <v>0</v>
      </c>
      <c r="K121" s="68">
        <f t="shared" si="21"/>
        <v>0</v>
      </c>
      <c r="L121" s="68">
        <f t="shared" si="21"/>
        <v>0</v>
      </c>
      <c r="M121" s="68">
        <f t="shared" si="21"/>
        <v>0</v>
      </c>
      <c r="N121" s="68">
        <f t="shared" si="21"/>
        <v>0</v>
      </c>
      <c r="O121" s="68">
        <f t="shared" si="21"/>
        <v>14355650</v>
      </c>
      <c r="P121" s="153"/>
    </row>
    <row r="122" spans="1:16" s="21" customFormat="1" ht="46.15" customHeight="1" x14ac:dyDescent="0.25">
      <c r="A122" s="72" t="s">
        <v>11</v>
      </c>
      <c r="B122" s="36"/>
      <c r="C122" s="76" t="s">
        <v>274</v>
      </c>
      <c r="D122" s="68">
        <f>D123</f>
        <v>14155650</v>
      </c>
      <c r="E122" s="68">
        <f t="shared" ref="E122:O122" si="22">E123</f>
        <v>14155650</v>
      </c>
      <c r="F122" s="68">
        <f t="shared" si="22"/>
        <v>0</v>
      </c>
      <c r="G122" s="68">
        <f t="shared" si="22"/>
        <v>0</v>
      </c>
      <c r="H122" s="68">
        <f t="shared" si="22"/>
        <v>0</v>
      </c>
      <c r="I122" s="68">
        <f t="shared" si="22"/>
        <v>0</v>
      </c>
      <c r="J122" s="68">
        <f t="shared" si="22"/>
        <v>0</v>
      </c>
      <c r="K122" s="68">
        <f t="shared" si="22"/>
        <v>0</v>
      </c>
      <c r="L122" s="68">
        <f t="shared" si="22"/>
        <v>0</v>
      </c>
      <c r="M122" s="68">
        <f t="shared" si="22"/>
        <v>0</v>
      </c>
      <c r="N122" s="68">
        <f t="shared" si="22"/>
        <v>0</v>
      </c>
      <c r="O122" s="68">
        <f t="shared" si="22"/>
        <v>14155650</v>
      </c>
      <c r="P122" s="153"/>
    </row>
    <row r="123" spans="1:16" s="21" customFormat="1" ht="24" customHeight="1" x14ac:dyDescent="0.25">
      <c r="A123" s="22" t="s">
        <v>12</v>
      </c>
      <c r="B123" s="3" t="s">
        <v>37</v>
      </c>
      <c r="C123" s="4" t="s">
        <v>279</v>
      </c>
      <c r="D123" s="69">
        <f>'дод 3'!E92+'дод 3'!E130</f>
        <v>14155650</v>
      </c>
      <c r="E123" s="69">
        <f>'дод 3'!F92+'дод 3'!F130</f>
        <v>14155650</v>
      </c>
      <c r="F123" s="69">
        <f>'дод 3'!G92+'дод 3'!G130</f>
        <v>0</v>
      </c>
      <c r="G123" s="69">
        <f>'дод 3'!H92+'дод 3'!H130</f>
        <v>0</v>
      </c>
      <c r="H123" s="69">
        <f>'дод 3'!I92+'дод 3'!I130</f>
        <v>0</v>
      </c>
      <c r="I123" s="69">
        <f>'дод 3'!J92+'дод 3'!J130</f>
        <v>0</v>
      </c>
      <c r="J123" s="69">
        <f>'дод 3'!K92+'дод 3'!K130</f>
        <v>0</v>
      </c>
      <c r="K123" s="69">
        <f>'дод 3'!L92+'дод 3'!L130</f>
        <v>0</v>
      </c>
      <c r="L123" s="69">
        <f>'дод 3'!M92+'дод 3'!M130</f>
        <v>0</v>
      </c>
      <c r="M123" s="69">
        <f>'дод 3'!N92+'дод 3'!N130</f>
        <v>0</v>
      </c>
      <c r="N123" s="69">
        <f>'дод 3'!O92+'дод 3'!O130</f>
        <v>0</v>
      </c>
      <c r="O123" s="69">
        <f>'дод 3'!P92+'дод 3'!P130</f>
        <v>14155650</v>
      </c>
      <c r="P123" s="153"/>
    </row>
    <row r="124" spans="1:16" s="21" customFormat="1" ht="51" customHeight="1" x14ac:dyDescent="0.25">
      <c r="A124" s="72">
        <v>9800</v>
      </c>
      <c r="B124" s="26" t="s">
        <v>37</v>
      </c>
      <c r="C124" s="67" t="s">
        <v>386</v>
      </c>
      <c r="D124" s="68">
        <f>'дод 3'!E42</f>
        <v>200000</v>
      </c>
      <c r="E124" s="68">
        <f>'дод 3'!F42</f>
        <v>200000</v>
      </c>
      <c r="F124" s="68">
        <f>'дод 3'!G42</f>
        <v>0</v>
      </c>
      <c r="G124" s="68">
        <f>'дод 3'!H42</f>
        <v>0</v>
      </c>
      <c r="H124" s="68">
        <f>'дод 3'!I42</f>
        <v>0</v>
      </c>
      <c r="I124" s="68">
        <f>'дод 3'!J42</f>
        <v>0</v>
      </c>
      <c r="J124" s="68">
        <f>'дод 3'!K42</f>
        <v>0</v>
      </c>
      <c r="K124" s="68">
        <f>'дод 3'!L42</f>
        <v>0</v>
      </c>
      <c r="L124" s="68">
        <f>'дод 3'!M42</f>
        <v>0</v>
      </c>
      <c r="M124" s="68">
        <f>'дод 3'!N42</f>
        <v>0</v>
      </c>
      <c r="N124" s="68">
        <f>'дод 3'!O42</f>
        <v>0</v>
      </c>
      <c r="O124" s="68">
        <f>'дод 3'!P42</f>
        <v>200000</v>
      </c>
      <c r="P124" s="153"/>
    </row>
    <row r="125" spans="1:16" s="21" customFormat="1" ht="21" customHeight="1" x14ac:dyDescent="0.25">
      <c r="A125" s="65"/>
      <c r="B125" s="65"/>
      <c r="C125" s="76" t="s">
        <v>288</v>
      </c>
      <c r="D125" s="68">
        <f t="shared" ref="D125:O125" si="23">D17+D20+D32+D39+D62+D67+D74+D84+D108+D121</f>
        <v>2896016404</v>
      </c>
      <c r="E125" s="68">
        <f t="shared" si="23"/>
        <v>2332390389</v>
      </c>
      <c r="F125" s="68">
        <f t="shared" si="23"/>
        <v>1010474900</v>
      </c>
      <c r="G125" s="68">
        <f t="shared" si="23"/>
        <v>230657400</v>
      </c>
      <c r="H125" s="68">
        <f t="shared" si="23"/>
        <v>95102200</v>
      </c>
      <c r="I125" s="68">
        <f t="shared" si="23"/>
        <v>362405900</v>
      </c>
      <c r="J125" s="68">
        <f t="shared" si="23"/>
        <v>294643500</v>
      </c>
      <c r="K125" s="68">
        <f t="shared" si="23"/>
        <v>66841800</v>
      </c>
      <c r="L125" s="68">
        <f t="shared" si="23"/>
        <v>13318380</v>
      </c>
      <c r="M125" s="68">
        <f t="shared" si="23"/>
        <v>7188778</v>
      </c>
      <c r="N125" s="68">
        <f t="shared" si="23"/>
        <v>295564100</v>
      </c>
      <c r="O125" s="68">
        <f t="shared" si="23"/>
        <v>3258422304</v>
      </c>
      <c r="P125" s="153"/>
    </row>
    <row r="126" spans="1:16" s="27" customFormat="1" ht="21" customHeight="1" x14ac:dyDescent="0.25">
      <c r="A126" s="89"/>
      <c r="B126" s="89"/>
      <c r="C126" s="8" t="s">
        <v>412</v>
      </c>
      <c r="D126" s="74">
        <f>D40</f>
        <v>71303000</v>
      </c>
      <c r="E126" s="74">
        <f t="shared" ref="E126:O126" si="24">E40</f>
        <v>71303000</v>
      </c>
      <c r="F126" s="74">
        <f t="shared" si="24"/>
        <v>0</v>
      </c>
      <c r="G126" s="74">
        <f t="shared" si="24"/>
        <v>0</v>
      </c>
      <c r="H126" s="74">
        <f t="shared" si="24"/>
        <v>0</v>
      </c>
      <c r="I126" s="74">
        <f t="shared" si="24"/>
        <v>0</v>
      </c>
      <c r="J126" s="74">
        <f t="shared" si="24"/>
        <v>0</v>
      </c>
      <c r="K126" s="74">
        <f t="shared" si="24"/>
        <v>0</v>
      </c>
      <c r="L126" s="74">
        <f t="shared" si="24"/>
        <v>0</v>
      </c>
      <c r="M126" s="74">
        <f t="shared" si="24"/>
        <v>0</v>
      </c>
      <c r="N126" s="74">
        <f t="shared" si="24"/>
        <v>0</v>
      </c>
      <c r="O126" s="74">
        <f t="shared" si="24"/>
        <v>71303000</v>
      </c>
      <c r="P126" s="153"/>
    </row>
    <row r="127" spans="1:16" s="27" customFormat="1" ht="78.75" x14ac:dyDescent="0.25">
      <c r="A127" s="89"/>
      <c r="B127" s="89"/>
      <c r="C127" s="8" t="s">
        <v>418</v>
      </c>
      <c r="D127" s="74">
        <f t="shared" ref="D127:O127" si="25">D40</f>
        <v>71303000</v>
      </c>
      <c r="E127" s="74">
        <f t="shared" si="25"/>
        <v>71303000</v>
      </c>
      <c r="F127" s="74">
        <f t="shared" si="25"/>
        <v>0</v>
      </c>
      <c r="G127" s="74">
        <f t="shared" si="25"/>
        <v>0</v>
      </c>
      <c r="H127" s="74">
        <f t="shared" si="25"/>
        <v>0</v>
      </c>
      <c r="I127" s="74">
        <f t="shared" si="25"/>
        <v>0</v>
      </c>
      <c r="J127" s="74">
        <f t="shared" si="25"/>
        <v>0</v>
      </c>
      <c r="K127" s="74">
        <f t="shared" si="25"/>
        <v>0</v>
      </c>
      <c r="L127" s="74">
        <f t="shared" si="25"/>
        <v>0</v>
      </c>
      <c r="M127" s="74">
        <f t="shared" si="25"/>
        <v>0</v>
      </c>
      <c r="N127" s="74">
        <f t="shared" si="25"/>
        <v>0</v>
      </c>
      <c r="O127" s="74">
        <f t="shared" si="25"/>
        <v>71303000</v>
      </c>
      <c r="P127" s="153"/>
    </row>
    <row r="128" spans="1:16" s="27" customFormat="1" ht="23.25" customHeight="1" x14ac:dyDescent="0.25">
      <c r="A128" s="73"/>
      <c r="B128" s="73"/>
      <c r="C128" s="8" t="s">
        <v>292</v>
      </c>
      <c r="D128" s="74">
        <f>D85</f>
        <v>0</v>
      </c>
      <c r="E128" s="74">
        <f t="shared" ref="E128:O128" si="26">E85</f>
        <v>0</v>
      </c>
      <c r="F128" s="74">
        <f t="shared" si="26"/>
        <v>0</v>
      </c>
      <c r="G128" s="74">
        <f t="shared" si="26"/>
        <v>0</v>
      </c>
      <c r="H128" s="74">
        <f t="shared" si="26"/>
        <v>0</v>
      </c>
      <c r="I128" s="74">
        <f t="shared" si="26"/>
        <v>209249640</v>
      </c>
      <c r="J128" s="74">
        <f t="shared" si="26"/>
        <v>209249640</v>
      </c>
      <c r="K128" s="74">
        <f t="shared" si="26"/>
        <v>0</v>
      </c>
      <c r="L128" s="74">
        <f t="shared" si="26"/>
        <v>0</v>
      </c>
      <c r="M128" s="74">
        <f t="shared" si="26"/>
        <v>0</v>
      </c>
      <c r="N128" s="74">
        <f t="shared" si="26"/>
        <v>209249640</v>
      </c>
      <c r="O128" s="74">
        <f t="shared" si="26"/>
        <v>209249640</v>
      </c>
      <c r="P128" s="153"/>
    </row>
    <row r="129" spans="1:16" s="27" customFormat="1" ht="78.75" customHeight="1" x14ac:dyDescent="0.25">
      <c r="A129" s="78"/>
      <c r="B129" s="78"/>
      <c r="C129" s="79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153"/>
    </row>
    <row r="130" spans="1:16" s="130" customFormat="1" ht="66.75" customHeight="1" x14ac:dyDescent="0.45">
      <c r="A130" s="131" t="s">
        <v>413</v>
      </c>
      <c r="B130" s="131"/>
      <c r="C130" s="131"/>
      <c r="D130" s="131"/>
      <c r="E130" s="124"/>
      <c r="F130" s="124"/>
      <c r="G130" s="122"/>
      <c r="H130" s="122"/>
      <c r="I130" s="122"/>
      <c r="J130" s="122"/>
      <c r="K130" s="122"/>
      <c r="L130" s="144" t="s">
        <v>414</v>
      </c>
      <c r="M130" s="144"/>
      <c r="N130" s="144"/>
      <c r="O130" s="129"/>
      <c r="P130" s="153"/>
    </row>
    <row r="131" spans="1:16" x14ac:dyDescent="0.25">
      <c r="P131" s="35"/>
    </row>
    <row r="132" spans="1:16" x14ac:dyDescent="0.25">
      <c r="P132" s="35"/>
    </row>
    <row r="133" spans="1:16" x14ac:dyDescent="0.25">
      <c r="P133" s="35"/>
    </row>
    <row r="134" spans="1:16" x14ac:dyDescent="0.25">
      <c r="P134" s="35"/>
    </row>
    <row r="135" spans="1:16" x14ac:dyDescent="0.25">
      <c r="P135" s="35"/>
    </row>
    <row r="136" spans="1:16" x14ac:dyDescent="0.25">
      <c r="P136" s="35"/>
    </row>
    <row r="137" spans="1:16" x14ac:dyDescent="0.25">
      <c r="P137" s="35"/>
    </row>
    <row r="138" spans="1:16" x14ac:dyDescent="0.25">
      <c r="P138" s="35"/>
    </row>
    <row r="139" spans="1:16" x14ac:dyDescent="0.25">
      <c r="P139" s="35"/>
    </row>
    <row r="140" spans="1:16" x14ac:dyDescent="0.25">
      <c r="P140" s="35"/>
    </row>
  </sheetData>
  <mergeCells count="26">
    <mergeCell ref="Q1:Q36"/>
    <mergeCell ref="P1:P38"/>
    <mergeCell ref="P39:P65"/>
    <mergeCell ref="P66:P101"/>
    <mergeCell ref="P102:P130"/>
    <mergeCell ref="K14:K15"/>
    <mergeCell ref="H14:H15"/>
    <mergeCell ref="I14:I15"/>
    <mergeCell ref="I13:N13"/>
    <mergeCell ref="J14:J15"/>
    <mergeCell ref="A130:D130"/>
    <mergeCell ref="L130:N130"/>
    <mergeCell ref="J4:O4"/>
    <mergeCell ref="N14:N15"/>
    <mergeCell ref="O13:O15"/>
    <mergeCell ref="A10:O10"/>
    <mergeCell ref="A11:O11"/>
    <mergeCell ref="A9:O9"/>
    <mergeCell ref="B13:B15"/>
    <mergeCell ref="C13:C15"/>
    <mergeCell ref="A13:A15"/>
    <mergeCell ref="D14:D15"/>
    <mergeCell ref="L14:M14"/>
    <mergeCell ref="E14:E15"/>
    <mergeCell ref="F14:G14"/>
    <mergeCell ref="D13:H13"/>
  </mergeCells>
  <phoneticPr fontId="3" type="noConversion"/>
  <printOptions horizontalCentered="1"/>
  <pageMargins left="0" right="0" top="0.86614173228346458" bottom="0.39370078740157483" header="0.43307086614173229" footer="0.23622047244094491"/>
  <pageSetup paperSize="9" scale="41" fitToHeight="10000" orientation="landscape" horizontalDpi="360" verticalDpi="360" r:id="rId1"/>
  <headerFooter scaleWithDoc="0" alignWithMargins="0"/>
  <rowBreaks count="2" manualBreakCount="2">
    <brk id="67" max="15" man="1"/>
    <brk id="10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дод 3</vt:lpstr>
      <vt:lpstr>дод 9</vt:lpstr>
      <vt:lpstr>'дод 3'!Заголовки_для_печати</vt:lpstr>
      <vt:lpstr>'дод 9'!Заголовки_для_печати</vt:lpstr>
      <vt:lpstr>'дод 3'!Область_печати</vt:lpstr>
      <vt:lpstr>'дод 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Скиртач Лариса Анатоліївна</cp:lastModifiedBy>
  <cp:lastPrinted>2024-12-11T14:24:49Z</cp:lastPrinted>
  <dcterms:created xsi:type="dcterms:W3CDTF">2014-01-17T10:52:16Z</dcterms:created>
  <dcterms:modified xsi:type="dcterms:W3CDTF">2024-12-11T15:30:27Z</dcterms:modified>
</cp:coreProperties>
</file>