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628" windowHeight="6312" tabRatio="772" activeTab="0"/>
  </bookViews>
  <sheets>
    <sheet name="2019-1(1;2;3;4;5)" sheetId="1" r:id="rId1"/>
    <sheet name="2019-2(1;2;3;4;5;.5.1;5.2)" sheetId="2" r:id="rId2"/>
    <sheet name="2019-2(6;6.1;6.2)" sheetId="3" r:id="rId3"/>
    <sheet name="2018-2(6.3;6.4)" sheetId="4" r:id="rId4"/>
    <sheet name="2019-2(7;7.1;7.2)" sheetId="5" r:id="rId5"/>
    <sheet name="2019-2(8)" sheetId="6" r:id="rId6"/>
    <sheet name="2019-2(9;10)" sheetId="7" r:id="rId7"/>
    <sheet name="2019-2(11)" sheetId="8" r:id="rId8"/>
    <sheet name="2019-2(12;13)" sheetId="9" r:id="rId9"/>
    <sheet name="2018-2(14.1;14.2;14.3)заг" sheetId="10" r:id="rId10"/>
    <sheet name="2019-2(12.4-15)" sheetId="11" r:id="rId11"/>
    <sheet name="2019-3заг" sheetId="12" r:id="rId12"/>
  </sheets>
  <externalReferences>
    <externalReference r:id="rId15"/>
    <externalReference r:id="rId16"/>
  </externalReferences>
  <definedNames>
    <definedName name="_xlnm.Print_Area" localSheetId="9">'2018-2(14.1;14.2;14.3)заг'!$A$1:$M$119</definedName>
    <definedName name="_xlnm.Print_Area" localSheetId="3">'2018-2(6.3;6.4)'!$A$1:$K$71</definedName>
    <definedName name="_xlnm.Print_Area" localSheetId="0">'2019-1(1;2;3;4;5)'!$A$1:$P$71</definedName>
    <definedName name="_xlnm.Print_Area" localSheetId="1">'2019-2(1;2;3;4;5;.5.1;5.2)'!$A$1:$O$57</definedName>
    <definedName name="_xlnm.Print_Area" localSheetId="7">'2019-2(11)'!$A$1:$N$31</definedName>
    <definedName name="_xlnm.Print_Area" localSheetId="10">'2019-2(12.4-15)'!$A$8:$L$22</definedName>
    <definedName name="_xlnm.Print_Area" localSheetId="8">'2019-2(12;13)'!$A$1:$O$47</definedName>
    <definedName name="_xlnm.Print_Area" localSheetId="2">'2019-2(6;6.1;6.2)'!$A$1:$O$72</definedName>
    <definedName name="_xlnm.Print_Area" localSheetId="5">'2019-2(8)'!$A$1:$M$85</definedName>
    <definedName name="_xlnm.Print_Area" localSheetId="6">'2019-2(9;10)'!$A$1:$Q$37</definedName>
    <definedName name="_xlnm.Print_Area" localSheetId="11">'2019-3заг'!$A$1:$I$134</definedName>
  </definedNames>
  <calcPr fullCalcOnLoad="1"/>
</workbook>
</file>

<file path=xl/sharedStrings.xml><?xml version="1.0" encoding="utf-8"?>
<sst xmlns="http://schemas.openxmlformats.org/spreadsheetml/2006/main" count="2163" uniqueCount="371">
  <si>
    <t>Надходження із загального фонду бюджету</t>
  </si>
  <si>
    <t xml:space="preserve">                     </t>
  </si>
  <si>
    <t>ВСЬОГО</t>
  </si>
  <si>
    <t>загальний фонд</t>
  </si>
  <si>
    <t>спеціальний фонд</t>
  </si>
  <si>
    <t>разом (3+4)</t>
  </si>
  <si>
    <t>Загальний фонд</t>
  </si>
  <si>
    <t>Х</t>
  </si>
  <si>
    <t>(підпис)</t>
  </si>
  <si>
    <t>фактично зайняті</t>
  </si>
  <si>
    <t xml:space="preserve">Обов'язкові виплати </t>
  </si>
  <si>
    <t>Стимулюючі доплати та надбавки</t>
  </si>
  <si>
    <t>Премії</t>
  </si>
  <si>
    <t>Матеріальна допомога</t>
  </si>
  <si>
    <t>Затверджено з урахуванням змін</t>
  </si>
  <si>
    <t>загального фонду</t>
  </si>
  <si>
    <t>спеціального фонду</t>
  </si>
  <si>
    <t>Код</t>
  </si>
  <si>
    <t>X</t>
  </si>
  <si>
    <t xml:space="preserve">1. </t>
  </si>
  <si>
    <t>2.</t>
  </si>
  <si>
    <t>Найменування видів надходжень</t>
  </si>
  <si>
    <t>загальні</t>
  </si>
  <si>
    <t>спеціальні</t>
  </si>
  <si>
    <t>На початок періоду</t>
  </si>
  <si>
    <t>3.</t>
  </si>
  <si>
    <t>4.</t>
  </si>
  <si>
    <t>№ з/п</t>
  </si>
  <si>
    <t>1.</t>
  </si>
  <si>
    <t>5.</t>
  </si>
  <si>
    <t>Категорії працівників</t>
  </si>
  <si>
    <t>Спеціальний фонд</t>
  </si>
  <si>
    <t>затверджено</t>
  </si>
  <si>
    <t>6.</t>
  </si>
  <si>
    <t>Коли та яким документом затверджена</t>
  </si>
  <si>
    <t>Короткий зміст заходів за програмою</t>
  </si>
  <si>
    <t>7.</t>
  </si>
  <si>
    <t>Причини виникнення заборгованості</t>
  </si>
  <si>
    <t>(прізвище та ініціали)</t>
  </si>
  <si>
    <t>Виконавчий комітет Сумської міської ради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</si>
  <si>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</si>
  <si>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</si>
  <si>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</si>
  <si>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</si>
  <si>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</si>
  <si>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</si>
  <si>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</si>
  <si>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</si>
  <si>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</si>
  <si>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2110</t>
  </si>
  <si>
    <t>Капітальне будівництво (придбання)</t>
  </si>
  <si>
    <t>Капітальний ремонт</t>
  </si>
  <si>
    <t>Реконструкція та реставрація</t>
  </si>
  <si>
    <t>Створення державних запасів і резервів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</si>
  <si>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</si>
  <si>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</si>
  <si>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</si>
  <si>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Нерозподілені видатки</t>
  </si>
  <si>
    <t>4110</t>
  </si>
  <si>
    <t>-</t>
  </si>
  <si>
    <t>Начальник відділу бухгалтерського обліку та звітності, головний бухгалтер</t>
  </si>
  <si>
    <t>О.А.Костенко</t>
  </si>
  <si>
    <t>в т.ч бюджет розвитку</t>
  </si>
  <si>
    <t xml:space="preserve">Найменування </t>
  </si>
  <si>
    <t>(найменування головного розпорядника коштів місцевого бюджету)</t>
  </si>
  <si>
    <t>8.</t>
  </si>
  <si>
    <t>Показники</t>
  </si>
  <si>
    <t>Одиниця виміру</t>
  </si>
  <si>
    <t>Джерело інформації</t>
  </si>
  <si>
    <t>Завдання</t>
  </si>
  <si>
    <t>затрат</t>
  </si>
  <si>
    <t>продукту</t>
  </si>
  <si>
    <t>ефективності</t>
  </si>
  <si>
    <t>якості</t>
  </si>
  <si>
    <t>10.</t>
  </si>
  <si>
    <t>11.</t>
  </si>
  <si>
    <t>11.1.</t>
  </si>
  <si>
    <t>Код програми/КТКВК</t>
  </si>
  <si>
    <t>11.2.</t>
  </si>
  <si>
    <t>12.</t>
  </si>
  <si>
    <t>12.1.</t>
  </si>
  <si>
    <t>Пояснення, що характеризують джерала фінасування</t>
  </si>
  <si>
    <t>Надходження із бюджету</t>
  </si>
  <si>
    <t>12.2.</t>
  </si>
  <si>
    <t>13.</t>
  </si>
  <si>
    <t>14.</t>
  </si>
  <si>
    <t>од.</t>
  </si>
  <si>
    <t>осіб</t>
  </si>
  <si>
    <t>грн.</t>
  </si>
  <si>
    <t>разом (7+8)</t>
  </si>
  <si>
    <t>разом (11+12)</t>
  </si>
  <si>
    <t>3.1.</t>
  </si>
  <si>
    <t>в т.ч.
бюджет розвитку</t>
  </si>
  <si>
    <t>Інші надходження спеціального фонду</t>
  </si>
  <si>
    <t>Запозичення</t>
  </si>
  <si>
    <t>Кошти, що передаються із загального фонду до спеціального фонду (бюджету розвитку)</t>
  </si>
  <si>
    <t xml:space="preserve">На кінець періоду </t>
  </si>
  <si>
    <t>3.2.</t>
  </si>
  <si>
    <t>Відповідальний
виконавець</t>
  </si>
  <si>
    <t>(грн.)</t>
  </si>
  <si>
    <t>загальний</t>
  </si>
  <si>
    <t>разом</t>
  </si>
  <si>
    <t>разом
(3+4)</t>
  </si>
  <si>
    <t>разом
(7+8)</t>
  </si>
  <si>
    <t>разом
(11+12)</t>
  </si>
  <si>
    <t>Підпрограма 1</t>
  </si>
  <si>
    <t>Підпрограма 2</t>
  </si>
  <si>
    <t>Підпрограма</t>
  </si>
  <si>
    <t>№
з/п</t>
  </si>
  <si>
    <t>Найменування джерел надходжень</t>
  </si>
  <si>
    <t>2016 рік (прогноз)</t>
  </si>
  <si>
    <t>Касові видатки/ надання кредитів</t>
  </si>
  <si>
    <t>(6–5)</t>
  </si>
  <si>
    <t>Погашено кредиторська заборгованість за рахунок коштів</t>
  </si>
  <si>
    <t>Затверджені призначення</t>
  </si>
  <si>
    <t>Найменування</t>
  </si>
  <si>
    <t>Обсяг видатків/ надання кредитів, необхідний для виконання статей (пунктів) (тис.грн.)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</si>
  <si>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</si>
  <si>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 xml:space="preserve">Статті (пункти) нормативно-правового акта </t>
  </si>
  <si>
    <t>Обсяг видатків/надання кредитів, не забезпечений граничним обсягом (тис.грн.) (4-5)</t>
  </si>
  <si>
    <t>** Необхідно проставити джерела фінансування до кінця реалізації інвестиційного проекту в розрізі років.</t>
  </si>
  <si>
    <t>індикативні прогнозні показники</t>
  </si>
  <si>
    <t>Підсумковий рядок таблиці пункту 2.1</t>
  </si>
  <si>
    <t>Підсумковий рядок таблиці пункту 2.2</t>
  </si>
  <si>
    <t>Оплата праці</t>
  </si>
  <si>
    <t>Нарахування на оплату праці</t>
  </si>
  <si>
    <t>Предмети, матеріали, обладнання та інвентар</t>
  </si>
  <si>
    <t>Видатки та заходи спеціального призначення</t>
  </si>
  <si>
    <t>Обслуговування боргових зобов’язань</t>
  </si>
  <si>
    <t>Поточні трансферти урядам іноземних держав та міжнародним організаціям</t>
  </si>
  <si>
    <t>Соціальне забезпечення</t>
  </si>
  <si>
    <t>Інші видатки</t>
  </si>
  <si>
    <t>Придбання обладнання і предметів довгострокового користування</t>
  </si>
  <si>
    <t>Придбання землі та нематеріальних активів</t>
  </si>
  <si>
    <t>Капітальні трансферти урядам іноземних держав та міжнародним організаціям</t>
  </si>
  <si>
    <t>прогнозні показники</t>
  </si>
  <si>
    <t xml:space="preserve">      Управління на рівні районів, міст, районів у містах.</t>
  </si>
  <si>
    <t>091106</t>
  </si>
  <si>
    <t>Підпрограма 1: Виконання міської Програми "Соціальні служби готові прийти на допомогу" на 2013-2015 роки</t>
  </si>
  <si>
    <t>1.1</t>
  </si>
  <si>
    <t>2.1</t>
  </si>
  <si>
    <t>3.1</t>
  </si>
  <si>
    <t>4.1</t>
  </si>
  <si>
    <t>розрахункові дані</t>
  </si>
  <si>
    <t>Оплата теплопостачання</t>
  </si>
  <si>
    <t>Оплата водопостачання та водовідведення</t>
  </si>
  <si>
    <t xml:space="preserve">Оплата електроенергії </t>
  </si>
  <si>
    <t>2017 рік (прогноз)</t>
  </si>
  <si>
    <t>2013 рік (звіт)</t>
  </si>
  <si>
    <t>%</t>
  </si>
  <si>
    <t>Звіт про надходження та використання коштів загального фонду  (форма №2д, №2м), розрхунок</t>
  </si>
  <si>
    <t>Прогноз надходжень для забезпечення діяльності головного розпорядника коштів на 2015 рік:</t>
  </si>
  <si>
    <t>2015 (проект)</t>
  </si>
  <si>
    <t>Прогноз надходжень для забезпечення діяльності головного розпорядника коштів на 2016-2017 роки:</t>
  </si>
  <si>
    <t>Розподіл прогнозного обсягу видатків/надання кредитів загального фонду на 2015 рік за бюджетними програмами та підпрограмами, порівняння з відповідними показниками на 2013 і 2014 роки та прогноз на 2016-2017 роки</t>
  </si>
  <si>
    <t>2014 рік (звіт)</t>
  </si>
  <si>
    <t>Аналіз результатів, досягнутих внаслідок використання коштів загального фонду бюджету у 2013 році, очікувані результати у 2014 році, обґрунтування необхідності передбачення видатків/ надання кредитів на 2015 - 2017 роки *</t>
  </si>
  <si>
    <t xml:space="preserve">Власні надходження бюджетних установ </t>
  </si>
  <si>
    <t>КПКВК*</t>
  </si>
  <si>
    <t>разом
(4+5)</t>
  </si>
  <si>
    <t>разом
(8+9)</t>
  </si>
  <si>
    <t>9.</t>
  </si>
  <si>
    <t>2018 рік</t>
  </si>
  <si>
    <t>Інвестиційні проекти, які виконуються у межах бюджетної програми</t>
  </si>
  <si>
    <t>14.1.</t>
  </si>
  <si>
    <t>14.2.</t>
  </si>
  <si>
    <t>14.3.</t>
  </si>
  <si>
    <t>Вжиті заходи щодо погашення заборгованості</t>
  </si>
  <si>
    <t>14.4.</t>
  </si>
  <si>
    <t>Обсяг видатків/надання кредитів, врахований у граничному обсязі (тис.грн.)</t>
  </si>
  <si>
    <t>15.</t>
  </si>
  <si>
    <t>граничний обсяг</t>
  </si>
  <si>
    <t>Назва інвестиційного проекту (об’єкта) 1</t>
  </si>
  <si>
    <t>Інші джерела фінасування (за видами)</t>
  </si>
  <si>
    <t>Назва інвестиційного проекту (об’єкта) 2</t>
  </si>
  <si>
    <t>0313140</t>
  </si>
  <si>
    <t>Заходи державної політики з питань молоді</t>
  </si>
  <si>
    <t>"Молодь міста Суми
на 2016-2018роки"</t>
  </si>
  <si>
    <t>Компенсаційні виплати на пільговий проїзд електротранспортом окремим категоріям громадян</t>
  </si>
  <si>
    <t>Підпрограма.  Компенсаційні виплати на пільговий проїзд електротранспортом окремим категоріям громадян</t>
  </si>
  <si>
    <t>Підпрограма: Компенсаційні виплати на пільговий проїзд електротранспортом окремим категоріям громадян</t>
  </si>
  <si>
    <t>Завдання 1.: Проведення розрахунків за пільговий проїзд електротранспортом студентів вищих навчальних закладів І-ІV рівнів акредитації та учнів професійно-технічних навчальних закладів міста Суми (50 %)</t>
  </si>
  <si>
    <t>обсяг видатків на компенсацію за пільговий проїзд електротранспортом студентам та учням</t>
  </si>
  <si>
    <t>2.2</t>
  </si>
  <si>
    <t>2.3</t>
  </si>
  <si>
    <t>кількість осіб, які мають право на пільговий проїзд електротранспортом</t>
  </si>
  <si>
    <t>очікувана кількість осіб, що скористується правом на пільговий проїзд електротранспортом</t>
  </si>
  <si>
    <t>кількість підприємств - отримувачів компенсації за пільговий проїзд студентів/учнів</t>
  </si>
  <si>
    <t>середньомісячний розмір компенсації за пільговий проїзд електротранспортом</t>
  </si>
  <si>
    <t>питома вага відшкодованих компенсацій до нарахованих</t>
  </si>
  <si>
    <t>2019 рік (прогноз)</t>
  </si>
  <si>
    <t>2019 рік</t>
  </si>
  <si>
    <t xml:space="preserve">рішення Сумської міської ради від 24.12.2015 р. № 149-МР (зі змінами)        
</t>
  </si>
  <si>
    <t xml:space="preserve">рішення Сумської міської ради від 24.12.2015 №149-МР "Про програму "Молодь міста Суми на 2016 - 2018 роки" (зі змінами)        </t>
  </si>
  <si>
    <t xml:space="preserve">рішення Сумської міської ради від 24.12.2015 №149-МР "Про програму "Молодь міста Суми на 2016 - 2018 роки" (зі змінами) </t>
  </si>
  <si>
    <t>Перший заступник міського голови</t>
  </si>
  <si>
    <t>В.В.Войтенко</t>
  </si>
  <si>
    <t xml:space="preserve">
Перший заступник міського голови</t>
  </si>
  <si>
    <t>необхідно додатково
(+)</t>
  </si>
  <si>
    <t>2017 рік
(затверджено з урахуванням змін)</t>
  </si>
  <si>
    <t>2020 рік
(прогноз)</t>
  </si>
  <si>
    <t>2016 рік (звіт)</t>
  </si>
  <si>
    <t>2018 (проект)</t>
  </si>
  <si>
    <t>2020 рік (прогноз)</t>
  </si>
  <si>
    <t>Обсяги та джерела фінансування інвестиційних проектів у 2016 - 2018 роках</t>
  </si>
  <si>
    <t>Обсяги та джерела фінансування інвестиційних проектів у 2019-2020 роках</t>
  </si>
  <si>
    <t>Дебіторська заборгованість на 01.01.2017</t>
  </si>
  <si>
    <t>Нормативно-правові акти, виконання яких у 2018 році не забезпечено граничним обсягом видатків/надання кредитів загального фонду</t>
  </si>
  <si>
    <t>2020 рік (прогноз) у межах доведених індикативних прогнозних показників</t>
  </si>
  <si>
    <t>2020 рік (прогноз) зміни у разі передбачення додаткових коштів</t>
  </si>
  <si>
    <t>2020 рік 
(прогноз)</t>
  </si>
  <si>
    <t>0213036</t>
  </si>
  <si>
    <t>(0) (2)</t>
  </si>
  <si>
    <t>(0) (2) (1)</t>
  </si>
  <si>
    <t>0213033</t>
  </si>
  <si>
    <t>Компенсаційні виплати на пільговий проїзд автомобільним транспортом окремим категоріям громадян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</si>
  <si>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</si>
  <si>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0213030</t>
  </si>
  <si>
    <t>обсяг видатків на компенсацію за пільговий проїзд електротранспортом дітям 1-4 класів, які навчаються в загальноосвітніх закладах</t>
  </si>
  <si>
    <t>рішення Сумської міської ради від 24.12.2015 №168-МР "Про комплексну міську програму "Освіта м.Суми на 2016-2018 роки" (зі змінами)</t>
  </si>
  <si>
    <t>Підпрограма: Компенсаційні виплати на пільговий проїзд автомобільним транспортом окремим категоріям громадян</t>
  </si>
  <si>
    <t>Завдання 1.: Проведення розрахунків за пільговий проїзд для дітей 1-4 класів, які навчаються в загальнооствітніх навчальних закладах м.Суми (50 %)</t>
  </si>
  <si>
    <t>обсяг видатків на компенсацію за пільговий проїзд на автобусних маршрутах загального користування дітям 1-4 класів, які навчаються в загальноосвітніх закладах</t>
  </si>
  <si>
    <t xml:space="preserve">"Комплексна міська програма "Освіта м.Суми на 2016-2018роки" </t>
  </si>
  <si>
    <t xml:space="preserve">рішення Сумської міської ради від 24.12.2015 № 168-МР (зі змінами)        
</t>
  </si>
  <si>
    <t>Проведення розрахунків за пільговий проїзд електротранспортом студентів вищих навчальних закладі І-ІV рівнів акредитації та учнів професійно-технічних навчальних закладів міста Суми</t>
  </si>
  <si>
    <t>Підпрограма.  Компенсаційні виплати на пільговий проїзд автомобільним транспортом окремим категоріям громадян</t>
  </si>
  <si>
    <t>Завдання 2.: Проведення розрахунків за пільговий проїзд електротранспортом для дітей 1-4 класів, які навчаються в загальноосвітніх закладах м.Суми (50 %)</t>
  </si>
  <si>
    <t>Проведення розрахунків за пільговий проїзд електротранспортом студентів вищих навчальних закладів І-ІV рівнів акредитації та учнів професійно-технічних навчальних закладів м.Суми (50 %)</t>
  </si>
  <si>
    <t>студенти вищих навчальних закладів І-ІV рівнів акредитації та учнів професійно-технічних навчальних закладів м.Суми</t>
  </si>
  <si>
    <t>Проведення розрахунків за пільговий проїзд електротранспортом для дітей 1-4 класів, які навчаються в загальноосвітніх закладах м.Суми (50%)</t>
  </si>
  <si>
    <t>Проведення розрахунків за пільговий проїзд для дітей 1-4 класів, які навчаються в загальнооствітніх навчальних закладах м.Суми (50%)</t>
  </si>
  <si>
    <t>студентам вищих навчальних закладів І-ІV рівнів акредитації та учням професійно-технічних навчальних закладів м.Суми</t>
  </si>
  <si>
    <t>кількість підприємств - отримувачів компенсації за пільговий проїзд дітей</t>
  </si>
  <si>
    <t>БЮДЖЕТНИЙ ЗАПИТ НА 2019 - 2021 РОКИ загальний (Форма 2019-1)</t>
  </si>
  <si>
    <t>(код Типової відомчої класифікації видатків та кредитування місцевих бюджетів)</t>
  </si>
  <si>
    <t>Мета діяльності головного розпорядника коштів місцевого бюджету.</t>
  </si>
  <si>
    <t>Розподіл граничного обсягу витрат загального фонду місцевого бюджету на 2019 рік та індикативних</t>
  </si>
  <si>
    <r>
      <t>Власні надходження бюджетних установ</t>
    </r>
    <r>
      <rPr>
        <sz val="9"/>
        <rFont val="Times New Roman"/>
        <family val="1"/>
      </rPr>
      <t xml:space="preserve"> </t>
    </r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</si>
  <si>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</si>
  <si>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</si>
  <si>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2017 рік
(звіт)</t>
  </si>
  <si>
    <t>2019 рік
(проект)</t>
  </si>
  <si>
    <t>2021 рік
(прогноз)</t>
  </si>
  <si>
    <t>УСЬОГО</t>
  </si>
  <si>
    <t xml:space="preserve">Розподіл граничного обсягу витрат спеціального фонду місцевого бюджету на 2019 рік та індикативних </t>
  </si>
  <si>
    <t>БЮДЖЕТНИЙ ЗАПИТ НА 2019 – 2021 РОКИ індивідуальний (Форма 2019-2)</t>
  </si>
  <si>
    <t>(найменування відповідального виконавця)</t>
  </si>
  <si>
    <t>(код Програмної класифікації видатків та кредитування місцевих бюджетів)</t>
  </si>
  <si>
    <t>класифікацією видатків та кредитування місцевих бюджетів)</t>
  </si>
  <si>
    <t>1)</t>
  </si>
  <si>
    <t>2)</t>
  </si>
  <si>
    <t>3)</t>
  </si>
  <si>
    <t>2017 рік (звіт)</t>
  </si>
  <si>
    <t>2019 (проект)</t>
  </si>
  <si>
    <t>у тому числі бюджет розвитку</t>
  </si>
  <si>
    <t>Витрати за кодами Економічної класифікації видатків / Класифікації кредитування бюджету:</t>
  </si>
  <si>
    <t>видатки за кодами Економічної класифікації видатків бюджету у 2017 – 2019 роках:</t>
  </si>
  <si>
    <t>Код Економічної класифікації видатків бюджету</t>
  </si>
  <si>
    <t>надання кредитів за кодами Класифікації кредитування бюджету у 2017 – 2019 роках:</t>
  </si>
  <si>
    <t>видатки за кодами Економічної класифікації видатків бюджету у 2020 – 2021 роках:</t>
  </si>
  <si>
    <t>2021 рік (погноз)</t>
  </si>
  <si>
    <t>діти 1-11 класів, які навчаються в загальнооствітніх навчальних закладах м.Суми</t>
  </si>
  <si>
    <t>4)</t>
  </si>
  <si>
    <t>надання кредитів за кодами Класифікації кредитування бюджету у 2020 – 2021 роках:</t>
  </si>
  <si>
    <t>Витрати за напрямами використання бюджетних коштів:</t>
  </si>
  <si>
    <t xml:space="preserve"> витрати за напрямами використання бюджетних коштів у 2017 – 2019 роках:</t>
  </si>
  <si>
    <t>Напрями використання бюджетних коштів</t>
  </si>
  <si>
    <t>Проведення розрахунків за пільговий проїзд для дітей 1-11 класів, які навчаються в загальнооствітніх навчальних закладах м.Суми (50 %)</t>
  </si>
  <si>
    <t>витрати за напрямами використання бюджетних коштів у 2020 – 2021 роках:</t>
  </si>
  <si>
    <t>разом
(5+6)</t>
  </si>
  <si>
    <t>2021 рік (прогноз)</t>
  </si>
  <si>
    <t>9. Структура видатків на оплату праці</t>
  </si>
  <si>
    <t>2021 (прогноз)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</si>
  <si>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</si>
  <si>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</si>
  <si>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20120рік</t>
  </si>
  <si>
    <t>2021 рік</t>
  </si>
  <si>
    <t>Усього</t>
  </si>
  <si>
    <t>з них: штатні одиниці за загальним фондом, що враховані також у спеціальному фонді</t>
  </si>
  <si>
    <t>Найменування місцевої/ регіональної програми</t>
  </si>
  <si>
    <t>разом
(10+11)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</si>
  <si>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</si>
  <si>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</si>
  <si>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</si>
  <si>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спеціальний фонд
(бюджет розвитку</t>
  </si>
  <si>
    <t>рівень будівельної  готовності об’єкта на кінець бюджетного періоду, %</t>
  </si>
  <si>
    <t>13. Аналіз результатів, досягнутих внаслідок використання коштів загального фонду бюджету у 2017 році, очікувані результати у 2018 році, обґрунтування необхідності передбачення витрат на 2019 – 2021 роки.</t>
  </si>
  <si>
    <t>14. Бюджетні зобов’язання у 2017 - 2019 роках:</t>
  </si>
  <si>
    <t>Код Економічної класифікації видатків бюджету / 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</si>
  <si>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</si>
  <si>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</si>
  <si>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</si>
  <si>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зобов’язання (4+6)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</si>
  <si>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</si>
  <si>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</si>
  <si>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</si>
  <si>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
(4-5-6)</t>
  </si>
  <si>
    <t>планується погасити кредиторську заборгованість за рахунок коштів</t>
  </si>
  <si>
    <t>очікуваний обсяг взяття поточних зобов’язань
(8-10)</t>
  </si>
  <si>
    <t>3) дебіторська заборгованість у 2017 – 2018 роках:</t>
  </si>
  <si>
    <t>Дебіторська заборгованість на 01.01.2018</t>
  </si>
  <si>
    <t>Очікувана дебіторська заборгованість на 01.01.2019</t>
  </si>
  <si>
    <t>аналіз управління бюджетними зобов’язаннями та пропозиції щодо упорядкування бюджетних зобов’язань у 2019 році.</t>
  </si>
  <si>
    <t>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унаслідок використання коштів спеціального фонду бюджету у 2017 році, та очікувані результати у 2018 році.</t>
  </si>
  <si>
    <t>БЮДЖЕТНИЙ ЗАПИТ НА 2019 - 2021 роки додатковий  (Форма 2019-3)</t>
  </si>
  <si>
    <t>2019 рік (проект)</t>
  </si>
  <si>
    <t>Обґрунтування необхідності додаткових коштів на 2019 рік</t>
  </si>
  <si>
    <t>дітям 1-11 класів, які навчаються в загальнооствітніх навчальних закладах м.Суми</t>
  </si>
  <si>
    <t>2019 рік (проект) в межах доведених граничних обсягів</t>
  </si>
  <si>
    <t>2019 рік (проект) зміни у разі передбачення додаткових коштів</t>
  </si>
  <si>
    <t>2021 рік 
(прогноз)</t>
  </si>
  <si>
    <t>Обґрунтування необхідності додаткових коштів на 2020-2021 роки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</si>
  <si>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</si>
  <si>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</si>
  <si>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Наслідки у разі, якщо додаткові кошти не будуть передбачені у 2020 – 2021 роках, та альтернативні заходи, яких необхідно вжити для забезпечення виконання бюджетної програми</t>
  </si>
  <si>
    <t>Проведення розрахунків за пільговий проїзд для дітей 1-11 класів, які навчаються в загальнооствітніх навчальних закладах м.Суми (50%)</t>
  </si>
  <si>
    <t>Проведення розрахунків за пільговий проїзд електротранспортом для дітей 1-11 класів, які навчаються в загальноосвітніх закладах м.Суми (50%)</t>
  </si>
  <si>
    <t xml:space="preserve">"Комплексна міська програма "Освіта м.Суми на 2019-2021роки" </t>
  </si>
  <si>
    <t>"Молодь міста Суми
на 2019-2021роки"</t>
  </si>
  <si>
    <t>Завдання 1.: Проведення розрахунків за пільговий проїзд для дітей 1-11 класів, які навчаються в загальнооствітніх навчальних закладах м.Суми (50 %)</t>
  </si>
  <si>
    <t>обсяг видатків на компенсацію за пільговий проїзд на автобусних маршрутах загального користування дітям 1-11 класів, які навчаються в загальноосвітніх закладах</t>
  </si>
  <si>
    <t>Завдання 2.: Проведення розрахунків за пільговий проїзд електротранспортом для дітей 1-11 класів, які навчаються в загальноосвітніх закладах м.Суми (50 %)</t>
  </si>
  <si>
    <t xml:space="preserve">рішення Сумської міської ради від 24.12.2015 №168-МР "Про комплексну міську програму "Освіта м.Суми на 2016-2018 роки" (зі змінами) та "Комплексна міська програма "Освіта м.Суми на 2019-2021роки" </t>
  </si>
  <si>
    <t>очікувана кількість осіб, що скористується правом на пільговий проїзд електротранспортом (реалізована кількість пільгових квитків)</t>
  </si>
  <si>
    <t>рішення Сумської міської ради від 24.12.2015 №149-МР "Про програму "Молодь міста Суми на 2016 - 2018 роки" (зі змінами) та "Молодь міста Суми
на 2019-2021роки"</t>
  </si>
  <si>
    <t>обсяг видатків на компенсацію за пільговий проїзд електротранспортом дітям
1-11класів, які навчаються в загальноосвітніх закладах</t>
  </si>
  <si>
    <t>індикативні показники прогнозу міського бюджету на 2020-2021 роки</t>
  </si>
  <si>
    <t>"Молодь міста Суми на 2019-2021роки"</t>
  </si>
  <si>
    <t>Завдання 2.: Проведення розрахунків за пільговий проїзд електротранспортом для дітей 1-11 класів, які навчаються в загальноосвітніх закладах м.Суми (50%)</t>
  </si>
  <si>
    <t>прогнозних показників на 2020 і 2021 роки за бюджетними програмами:</t>
  </si>
  <si>
    <t>Найменування бюджетної програми згідно з Типовою програмною класифікацією видатків та кредитування місцевих бюджетів</t>
  </si>
  <si>
    <t>(найменування відповідного виконавця)</t>
  </si>
  <si>
    <t xml:space="preserve">                       (найменування бюджетної програми згідно з Типовою програмною</t>
  </si>
  <si>
    <t>Мета та завдання бюджетної програми на 2019 – 2021 роки:</t>
  </si>
  <si>
    <r>
      <t>мета бюджетної програми, строки її реалізації:</t>
    </r>
    <r>
      <rPr>
        <sz val="12"/>
        <rFont val="Times New Roman"/>
        <family val="1"/>
      </rPr>
      <t xml:space="preserve"> Виплата компенсації за пільговий проїзд автотранспортом та електротранспортом окремих категорій громадян на 2019-2021 роки;</t>
    </r>
    <r>
      <rPr>
        <b/>
        <sz val="12"/>
        <rFont val="Times New Roman"/>
        <family val="1"/>
      </rPr>
      <t xml:space="preserve"> </t>
    </r>
  </si>
  <si>
    <t>підстави реалізації бюджетної програми</t>
  </si>
  <si>
    <t>Надходження для виконання бюджетної програми:</t>
  </si>
  <si>
    <t>надходження для виконання бюджетної програми у 2020 – 2021 роках:</t>
  </si>
  <si>
    <t>надходження для виконання бюджетної програми у 2017 – 2019 роках:</t>
  </si>
  <si>
    <t>Результативні показники бюджетної програми:</t>
  </si>
  <si>
    <t>результативні показники бюджетної програми у 2017– 2019 роках:</t>
  </si>
  <si>
    <t>результативні показники бюджетної програми у 2020 – 2021 роках:</t>
  </si>
  <si>
    <t>Місцеві/регіональні програми, які виконуються в межах бюджетної програми:</t>
  </si>
  <si>
    <t>місцеві/регіональні програми, які виконуються в межах бюджетної програми у 2017 – 2019 роках:</t>
  </si>
  <si>
    <t>місцеві/регіональні програми, які виконуються в межах бюджетної програми у 2020 – 2021 роках:</t>
  </si>
  <si>
    <t>12. Об’єкти, які виконуються в межах бюджетної програми за рахунок коштів бюджету розвитку у 2017 – 2021 роках:</t>
  </si>
  <si>
    <t>(найменування бюджетної програми згідно з Типовою програмною класифікацією видатків та кредитування місцевих бюджетів)</t>
  </si>
  <si>
    <t>додаткові витрати на 2019 рік за бюджетними програмами: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</si>
  <si>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</si>
  <si>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2019 році, та альтернативні заходи, яких необхідно вжити для забезпечення виконання бюджетної програми</t>
  </si>
  <si>
    <t>додаткові витрати на 2020 – 2021 роки за бюджетними програмами:</t>
  </si>
  <si>
    <t>Зміна результативних показників бюджетної програми у разі передбачення додаткових коштів:</t>
  </si>
  <si>
    <t xml:space="preserve"> не в повному обсязі. Для забезпечення пільговим проїздом окремим категоріям громадян в 2018році додатково необхідні видатки на загальну суму 66018,00грн., із них:
по КПКВК 0213033 "Компенсаційні виплати на пільговий проїзд автомобільним транспортом окремим категоріям громадян" в сумі 13003,00грн. (на пільговий проїзд для дітей 1-4 класів, які навчаються в загальнооствітніх навчальних закладах м.Суми);
по КПКВК 0213036 "Компенсаційні виплати на пільговий проїзд електротранспортом окремим категоріям громадян" в сумі 53015,00грн. (на пільговий проїзд електротранспортом студентів вищих навчальних закладів І-ІV рівнів акредитації та учнів професійно-технічних навчальних закладів м.Суми - 22880,00грн. та на пільговий проїзд для дітей 1-4класів, які навчаються в загальнооствітніх навчальних закладах м.Суми - 30135,00грн.</t>
  </si>
  <si>
    <t>Додаток 1
до пункту 2 розділу І Інструкції з підготовки бюджетних запитів</t>
  </si>
  <si>
    <t>Додаток 2
до пункту 2 розділу І Інструкції з підготовки бюджетних запитів</t>
  </si>
  <si>
    <t>Додаток 3
до пункту 2 розділу I Інструкції
з підготовки бюджетних запитів</t>
  </si>
  <si>
    <t>Заступник начальника відділу
бухгалтерського обліку та звітності</t>
  </si>
  <si>
    <t>В.В.Цилюрик</t>
  </si>
  <si>
    <t>2018 рік
(затверджено)</t>
  </si>
  <si>
    <t>"Компенсаційні виплати на пільговий проїзд автомобільним транспортом окремим категоріям громадян"</t>
  </si>
  <si>
    <t>(0) (2) (1) (3) (0) (3) (3)</t>
  </si>
  <si>
    <t>Повернення кредитів до бюжету</t>
  </si>
  <si>
    <r>
      <t xml:space="preserve">завдання бюджетної програми: </t>
    </r>
    <r>
      <rPr>
        <sz val="12"/>
        <rFont val="Times New Roman"/>
        <family val="1"/>
      </rPr>
      <t>Проведення розрахунків за пільговий проїзд автотранспортом для дітей 1-11 класів, які навчаються в загальнооствітніх навчальних закладах м.Суми (50 %);</t>
    </r>
  </si>
  <si>
    <t xml:space="preserve">   Проведеним аналізом використання коштів загального фонду бюджету у 2017 році визначено, що кошти були передбачені для проведення розрахунків за пільговий проїзд автотранспортом для дітей 1-4 класів, які навчаються в загальнооствітніх закладах м.Суми (50,0%). В 2018році також кошти передбачались для проведення розрахунків за пільговий проїзд по вказаним категоріям осіб. З 01.02.2018 запроваджено  пільговий проїзд на автобусних маршрутах загального користування дітям 1-11 класів, які навчаються в загальноосвітніх закладах.
    На 2018рік для проведення розрахунків за пільговий проїзд на автобусних маршрутах загального користування дітям 1-11 класів, які навчаються в загальноосвітніх закладах витрати заплановані відповідно до доведених граничних обсягів видатків, на виконання проекту рішення Сумської міської ради "Комплексна міська програма "Освіта міста Суми на 2019-2021 роки".</t>
  </si>
  <si>
    <t>Додаткові витрати місцевого бюджету загального фонду:</t>
  </si>
  <si>
    <r>
      <t xml:space="preserve">*  </t>
    </r>
    <r>
      <rPr>
        <sz val="10"/>
        <rFont val="Times New Roman"/>
        <family val="1"/>
      </rPr>
      <t>У пунктах 5-14 інформація зазначається у розрізі підпрограм тільки у разі їх формування у складі бюджетної програми.</t>
    </r>
  </si>
  <si>
    <t>1) кредиторська заборгованість загального фонду місцевого бюджету у 2017 році:</t>
  </si>
  <si>
    <t>2) кредиторська заборгованість загального фонду місцевого бюджету у 2018 – 2019 роках:</t>
  </si>
  <si>
    <t xml:space="preserve">    Проведеним аналізом використання коштів загального фонду бюджету у 2017 році визначено, що кошти були передбачені для проведення розрахунків за пільговий проїзд автотранспортом для дітей 1-4 класів, які навчаються в загальнооствітніх закладах м.Суми (50,0%). В 2018році також кошти передбачались для проведення розрахунків за пільговий проїзд по вказаним категоріям осіб. З 01.02.2018 запроваджено  пільговий проїзд на автобусних маршрутах загального користування дітям 1-11 класів, які навчаються в загальноосвітніх закладах.
    На 2018рік для проведення розрахунків за пільговий проїзд на автобусних маршрутах загального користування дітям 1-11 класів, які навчаються в загальноосвітніх закладах витрати заплановані відповідно до доведених граничних обсягів видатків, на виконання проекту рішення Сумської міської ради "Комплексна міська програма "Освіта міста Суми на 2019-2021 роки".</t>
  </si>
  <si>
    <t xml:space="preserve"> Конституція України, Бюджетний кодекс України, 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(зі змінами), наказ Міністерства фінансів України від 20.09.2017року №793 "Про затвердження складових програмної класифікації видатків та кредитування місцевих бюджетів" (зі змінами), наказ Міністерства фінансів України від 26.08.2014року №836 "Про деякі питання проведення запровадження програмно-цільового методу складання та виконання місцевих бюджетів" (зі змінами) та проекту рішення Сумської міської ради «Комплексна міська програма «Освіта міста Суми на 2019-2021 роки".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</si>
</sst>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0"/>
    <numFmt numFmtId="187" formatCode="0.00000"/>
    <numFmt numFmtId="188" formatCode="0.0000"/>
  </numFmts>
  <fonts count="77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2"/>
      <color indexed="2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0"/>
      <name val="Times New Roman CE"/>
      <family val="1"/>
    </font>
    <font>
      <i/>
      <sz val="10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0"/>
    </font>
    <font>
      <sz val="11"/>
      <name val="Times New Roman CE"/>
      <family val="1"/>
    </font>
    <font>
      <sz val="11"/>
      <name val="Times New Roman CYR"/>
      <family val="0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Times New Roman"/>
      <family val="1"/>
    </font>
    <font>
      <b/>
      <sz val="13"/>
      <color indexed="30"/>
      <name val="Times New Roman"/>
      <family val="1"/>
    </font>
    <font>
      <i/>
      <sz val="12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1"/>
      <color indexed="30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b/>
      <sz val="13"/>
      <color rgb="FF0070C0"/>
      <name val="Times New Roman"/>
      <family val="1"/>
    </font>
    <font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9"/>
      <color rgb="FF0070C0"/>
      <name val="Times New Roman"/>
      <family val="1"/>
    </font>
    <font>
      <sz val="10"/>
      <color rgb="FF0070C0"/>
      <name val="Times New Roman"/>
      <family val="1"/>
    </font>
    <font>
      <b/>
      <sz val="11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justify" vertical="center" wrapText="1"/>
    </xf>
    <xf numFmtId="0" fontId="70" fillId="0" borderId="0" xfId="0" applyFont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Alignment="1">
      <alignment horizontal="justify" vertical="top" wrapText="1"/>
    </xf>
    <xf numFmtId="0" fontId="70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vertical="top" wrapText="1"/>
    </xf>
    <xf numFmtId="0" fontId="70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184" fontId="5" fillId="0" borderId="10" xfId="54" applyNumberFormat="1" applyFont="1" applyFill="1" applyBorder="1" applyAlignment="1">
      <alignment horizontal="center" vertical="top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11" xfId="0" applyFont="1" applyBorder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70" fillId="32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right" vertical="top"/>
    </xf>
    <xf numFmtId="49" fontId="1" fillId="32" borderId="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70" fillId="32" borderId="0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/>
    </xf>
    <xf numFmtId="0" fontId="23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1" fontId="5" fillId="32" borderId="10" xfId="54" applyNumberFormat="1" applyFont="1" applyFill="1" applyBorder="1" applyAlignment="1">
      <alignment horizontal="center" vertical="top" wrapText="1"/>
      <protection/>
    </xf>
    <xf numFmtId="0" fontId="13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center" wrapText="1"/>
    </xf>
    <xf numFmtId="2" fontId="2" fillId="32" borderId="10" xfId="54" applyNumberFormat="1" applyFont="1" applyFill="1" applyBorder="1" applyAlignment="1">
      <alignment horizontal="center" vertical="top" wrapText="1"/>
      <protection/>
    </xf>
    <xf numFmtId="1" fontId="2" fillId="32" borderId="10" xfId="54" applyNumberFormat="1" applyFont="1" applyFill="1" applyBorder="1" applyAlignment="1">
      <alignment horizontal="center" vertical="top" wrapText="1"/>
      <protection/>
    </xf>
    <xf numFmtId="2" fontId="2" fillId="32" borderId="10" xfId="0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4" fillId="32" borderId="0" xfId="0" applyFont="1" applyFill="1" applyAlignment="1">
      <alignment horizontal="justify" vertical="center" wrapText="1"/>
    </xf>
    <xf numFmtId="0" fontId="70" fillId="32" borderId="0" xfId="0" applyFont="1" applyFill="1" applyBorder="1" applyAlignment="1">
      <alignment horizontal="center"/>
    </xf>
    <xf numFmtId="0" fontId="74" fillId="32" borderId="10" xfId="0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left" vertical="center" wrapText="1"/>
    </xf>
    <xf numFmtId="0" fontId="26" fillId="32" borderId="10" xfId="0" applyFont="1" applyFill="1" applyBorder="1" applyAlignment="1">
      <alignment horizontal="center" vertical="top"/>
    </xf>
    <xf numFmtId="0" fontId="25" fillId="32" borderId="10" xfId="0" applyFont="1" applyFill="1" applyBorder="1" applyAlignment="1">
      <alignment horizontal="left"/>
    </xf>
    <xf numFmtId="49" fontId="13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0" fontId="13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/>
    </xf>
    <xf numFmtId="184" fontId="2" fillId="32" borderId="10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84" fontId="2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vertical="top" wrapText="1"/>
    </xf>
    <xf numFmtId="0" fontId="13" fillId="32" borderId="0" xfId="0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7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16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6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top" wrapText="1"/>
    </xf>
    <xf numFmtId="184" fontId="5" fillId="0" borderId="12" xfId="0" applyNumberFormat="1" applyFont="1" applyFill="1" applyBorder="1" applyAlignment="1">
      <alignment horizontal="center" vertical="top" wrapText="1"/>
    </xf>
    <xf numFmtId="184" fontId="5" fillId="0" borderId="16" xfId="0" applyNumberFormat="1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0" xfId="53" applyFont="1" applyFill="1" applyAlignment="1">
      <alignment horizontal="right"/>
      <protection/>
    </xf>
    <xf numFmtId="0" fontId="1" fillId="0" borderId="0" xfId="53" applyFont="1" applyFill="1">
      <alignment/>
      <protection/>
    </xf>
    <xf numFmtId="0" fontId="0" fillId="0" borderId="0" xfId="53" applyFont="1" applyFill="1">
      <alignment/>
      <protection/>
    </xf>
    <xf numFmtId="0" fontId="3" fillId="0" borderId="0" xfId="53" applyFont="1" applyFill="1" applyAlignment="1">
      <alignment horizontal="right"/>
      <protection/>
    </xf>
    <xf numFmtId="0" fontId="0" fillId="0" borderId="0" xfId="53" applyFont="1" applyFill="1" applyBorder="1">
      <alignment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5" fillId="32" borderId="10" xfId="53" applyFont="1" applyFill="1" applyBorder="1" applyAlignment="1">
      <alignment horizontal="left" vertical="center" wrapText="1"/>
      <protection/>
    </xf>
    <xf numFmtId="0" fontId="70" fillId="0" borderId="0" xfId="53" applyFont="1" applyFill="1">
      <alignment/>
      <protection/>
    </xf>
    <xf numFmtId="0" fontId="20" fillId="0" borderId="10" xfId="53" applyFont="1" applyFill="1" applyBorder="1" applyAlignment="1">
      <alignment horizontal="right" vertical="center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left" vertical="center"/>
      <protection/>
    </xf>
    <xf numFmtId="1" fontId="2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4" fillId="0" borderId="0" xfId="53" applyFont="1" applyFill="1" applyBorder="1">
      <alignment/>
      <protection/>
    </xf>
    <xf numFmtId="0" fontId="16" fillId="0" borderId="0" xfId="53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>
      <alignment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21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Fill="1" applyBorder="1" applyAlignment="1">
      <alignment horizontal="left" vertical="center" wrapText="1"/>
      <protection/>
    </xf>
    <xf numFmtId="49" fontId="21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16" fillId="0" borderId="10" xfId="53" applyFont="1" applyFill="1" applyBorder="1" applyAlignment="1">
      <alignment horizontal="left" vertical="top" wrapText="1"/>
      <protection/>
    </xf>
    <xf numFmtId="0" fontId="70" fillId="0" borderId="0" xfId="53" applyFont="1">
      <alignment/>
      <protection/>
    </xf>
    <xf numFmtId="0" fontId="0" fillId="0" borderId="0" xfId="53">
      <alignment/>
      <protection/>
    </xf>
    <xf numFmtId="0" fontId="12" fillId="0" borderId="0" xfId="53" applyFont="1">
      <alignment/>
      <protection/>
    </xf>
    <xf numFmtId="0" fontId="0" fillId="0" borderId="0" xfId="53" applyFill="1">
      <alignment/>
      <protection/>
    </xf>
    <xf numFmtId="0" fontId="13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vertical="top"/>
    </xf>
    <xf numFmtId="0" fontId="1" fillId="0" borderId="0" xfId="0" applyFont="1" applyFill="1" applyAlignment="1">
      <alignment horizontal="right" vertical="distributed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76" fillId="0" borderId="0" xfId="0" applyFont="1" applyFill="1" applyAlignment="1">
      <alignment horizontal="justify" vertical="center" wrapText="1"/>
    </xf>
    <xf numFmtId="0" fontId="74" fillId="0" borderId="0" xfId="0" applyFont="1" applyFill="1" applyAlignment="1">
      <alignment horizontal="justify"/>
    </xf>
    <xf numFmtId="0" fontId="3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1" fontId="5" fillId="0" borderId="10" xfId="54" applyNumberFormat="1" applyFont="1" applyFill="1" applyBorder="1" applyAlignment="1">
      <alignment horizontal="center" vertical="top" wrapText="1"/>
      <protection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1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vertical="center" wrapText="1"/>
    </xf>
    <xf numFmtId="0" fontId="1" fillId="32" borderId="0" xfId="0" applyFont="1" applyFill="1" applyAlignment="1">
      <alignment/>
    </xf>
    <xf numFmtId="0" fontId="12" fillId="32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54" applyNumberFormat="1" applyFont="1" applyFill="1" applyBorder="1" applyAlignment="1">
      <alignment horizontal="center" vertical="top" wrapText="1"/>
      <protection/>
    </xf>
    <xf numFmtId="2" fontId="5" fillId="0" borderId="10" xfId="54" applyNumberFormat="1" applyFont="1" applyFill="1" applyBorder="1" applyAlignment="1">
      <alignment horizontal="center" vertical="top" wrapText="1"/>
      <protection/>
    </xf>
    <xf numFmtId="0" fontId="18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vertical="center" wrapText="1"/>
    </xf>
    <xf numFmtId="1" fontId="2" fillId="32" borderId="16" xfId="0" applyNumberFormat="1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left" vertical="center" wrapText="1"/>
    </xf>
    <xf numFmtId="1" fontId="24" fillId="32" borderId="10" xfId="0" applyNumberFormat="1" applyFont="1" applyFill="1" applyBorder="1" applyAlignment="1">
      <alignment horizontal="center" vertical="center" wrapText="1"/>
    </xf>
    <xf numFmtId="1" fontId="24" fillId="32" borderId="12" xfId="0" applyNumberFormat="1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1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/>
    </xf>
    <xf numFmtId="0" fontId="23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184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vertical="center"/>
    </xf>
    <xf numFmtId="1" fontId="2" fillId="32" borderId="18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1" fontId="2" fillId="32" borderId="13" xfId="0" applyNumberFormat="1" applyFont="1" applyFill="1" applyBorder="1" applyAlignment="1">
      <alignment horizontal="center" vertical="center" wrapText="1"/>
    </xf>
    <xf numFmtId="1" fontId="2" fillId="32" borderId="17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5" fillId="32" borderId="18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17" xfId="53" applyFont="1" applyFill="1" applyBorder="1" applyAlignment="1">
      <alignment horizontal="left" vertical="center" wrapText="1"/>
      <protection/>
    </xf>
    <xf numFmtId="0" fontId="2" fillId="0" borderId="27" xfId="53" applyFont="1" applyFill="1" applyBorder="1" applyAlignment="1">
      <alignment horizontal="center" vertical="center" textRotation="90" wrapText="1"/>
      <protection/>
    </xf>
    <xf numFmtId="0" fontId="2" fillId="0" borderId="15" xfId="53" applyFont="1" applyFill="1" applyBorder="1" applyAlignment="1">
      <alignment horizontal="center" vertical="center" textRotation="90" wrapText="1"/>
      <protection/>
    </xf>
    <xf numFmtId="0" fontId="5" fillId="0" borderId="13" xfId="53" applyFont="1" applyFill="1" applyBorder="1" applyAlignment="1">
      <alignment horizontal="left"/>
      <protection/>
    </xf>
    <xf numFmtId="0" fontId="5" fillId="0" borderId="17" xfId="53" applyFont="1" applyFill="1" applyBorder="1" applyAlignment="1">
      <alignment horizontal="left"/>
      <protection/>
    </xf>
    <xf numFmtId="0" fontId="16" fillId="0" borderId="13" xfId="53" applyFont="1" applyFill="1" applyBorder="1" applyAlignment="1">
      <alignment horizontal="left" vertical="top" wrapText="1"/>
      <protection/>
    </xf>
    <xf numFmtId="0" fontId="16" fillId="0" borderId="17" xfId="53" applyFont="1" applyFill="1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1" fontId="2" fillId="32" borderId="14" xfId="0" applyNumberFormat="1" applyFont="1" applyFill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justify" vertical="center" wrapText="1"/>
    </xf>
    <xf numFmtId="0" fontId="2" fillId="32" borderId="12" xfId="0" applyFont="1" applyFill="1" applyBorder="1" applyAlignment="1">
      <alignment horizontal="justify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49" fontId="2" fillId="32" borderId="28" xfId="0" applyNumberFormat="1" applyFont="1" applyFill="1" applyBorder="1" applyAlignment="1">
      <alignment horizontal="center" vertical="center" wrapText="1"/>
    </xf>
    <xf numFmtId="49" fontId="2" fillId="32" borderId="18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justify" vertical="center" wrapText="1"/>
    </xf>
    <xf numFmtId="0" fontId="1" fillId="32" borderId="0" xfId="0" applyFont="1" applyFill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1" fontId="2" fillId="32" borderId="13" xfId="0" applyNumberFormat="1" applyFont="1" applyFill="1" applyBorder="1" applyAlignment="1">
      <alignment horizontal="center" vertical="center"/>
    </xf>
    <xf numFmtId="1" fontId="2" fillId="32" borderId="17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 horizontal="left" wrapText="1"/>
    </xf>
    <xf numFmtId="184" fontId="2" fillId="32" borderId="13" xfId="0" applyNumberFormat="1" applyFont="1" applyFill="1" applyBorder="1" applyAlignment="1">
      <alignment horizontal="center" vertical="center"/>
    </xf>
    <xf numFmtId="184" fontId="2" fillId="32" borderId="17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3" fillId="32" borderId="13" xfId="0" applyFont="1" applyFill="1" applyBorder="1" applyAlignment="1">
      <alignment horizontal="left" vertical="center" wrapText="1"/>
    </xf>
    <xf numFmtId="0" fontId="13" fillId="32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2" fillId="32" borderId="19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5" fillId="32" borderId="13" xfId="0" applyNumberFormat="1" applyFont="1" applyFill="1" applyBorder="1" applyAlignment="1">
      <alignment horizontal="left" vertical="center" wrapText="1"/>
    </xf>
    <xf numFmtId="49" fontId="5" fillId="32" borderId="17" xfId="0" applyNumberFormat="1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49" fontId="24" fillId="0" borderId="17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17" fillId="32" borderId="0" xfId="0" applyFont="1" applyFill="1" applyBorder="1" applyAlignment="1">
      <alignment horizontal="center"/>
    </xf>
    <xf numFmtId="49" fontId="24" fillId="32" borderId="10" xfId="0" applyNumberFormat="1" applyFont="1" applyFill="1" applyBorder="1" applyAlignment="1">
      <alignment horizontal="center" vertical="center" wrapText="1"/>
    </xf>
    <xf numFmtId="49" fontId="24" fillId="32" borderId="13" xfId="0" applyNumberFormat="1" applyFont="1" applyFill="1" applyBorder="1" applyAlignment="1">
      <alignment horizontal="left" vertical="center" wrapText="1"/>
    </xf>
    <xf numFmtId="49" fontId="24" fillId="32" borderId="17" xfId="0" applyNumberFormat="1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vertical="center"/>
    </xf>
    <xf numFmtId="0" fontId="17" fillId="32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center"/>
    </xf>
    <xf numFmtId="0" fontId="25" fillId="32" borderId="10" xfId="0" applyFont="1" applyFill="1" applyBorder="1" applyAlignment="1">
      <alignment horizontal="center" vertical="center" wrapText="1"/>
    </xf>
    <xf numFmtId="49" fontId="25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justify" wrapText="1"/>
    </xf>
    <xf numFmtId="1" fontId="5" fillId="32" borderId="10" xfId="0" applyNumberFormat="1" applyFont="1" applyFill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2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0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53" applyFont="1" applyBorder="1" applyAlignment="1">
      <alignment horizontal="left" vertical="center" wrapText="1"/>
      <protection/>
    </xf>
    <xf numFmtId="0" fontId="0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1" fillId="0" borderId="0" xfId="53" applyFont="1">
      <alignment/>
      <protection/>
    </xf>
    <xf numFmtId="0" fontId="13" fillId="0" borderId="0" xfId="53" applyFont="1" applyAlignment="1">
      <alignment horizontal="center" vertical="top"/>
      <protection/>
    </xf>
    <xf numFmtId="0" fontId="2" fillId="0" borderId="0" xfId="53" applyFont="1" applyAlignment="1">
      <alignment horizontal="center" vertical="top"/>
      <protection/>
    </xf>
    <xf numFmtId="0" fontId="0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19" xfId="0" applyFont="1" applyFill="1" applyBorder="1" applyAlignment="1">
      <alignment horizontal="left" vertical="center" wrapText="1"/>
    </xf>
    <xf numFmtId="0" fontId="1" fillId="32" borderId="17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49" fontId="5" fillId="32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justify" vertical="center" wrapText="1"/>
    </xf>
    <xf numFmtId="0" fontId="2" fillId="32" borderId="0" xfId="0" applyFont="1" applyFill="1" applyAlignment="1">
      <alignment/>
    </xf>
    <xf numFmtId="0" fontId="16" fillId="32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звіт ІІІкв форма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taly\&#1052;&#1086;&#1080;%20&#1076;&#1086;&#1082;&#1091;&#1084;&#1077;&#1085;&#1090;&#1099;%20V%20&#1042;&#1080;&#1090;&#1072;&#1083;&#1080;&#1081;%202010_2016\2015%20&#1088;\&#1041;&#1102;&#1076;&#1078;&#1077;&#1090;&#1085;&#1080;&#1081;%20&#1079;&#1072;&#1087;&#1080;&#1090;%202015&#1088;%20&#1055;&#1062;&#1052;\&#1047;&#1072;&#1087;&#1080;&#1090;_2015_&#1055;&#1062;&#1052;_&#1079;&#1072;&#1075;&#1072;&#1083;&#1100;&#1085;%200911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5;&#1048;&#1058;_2019_&#1055;&#1062;&#1052;_0217610_0317450_180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-1(1;2;3;4;5)"/>
      <sheetName val="2015-2(1;2;3;4;5;.5.1)"/>
      <sheetName val="2015-2(5.2;5.3;5.4)"/>
      <sheetName val="2015-2(6)"/>
      <sheetName val="2015-2(7)"/>
      <sheetName val="2015-2(8;9)"/>
      <sheetName val="2015-2(10)"/>
      <sheetName val="2015-2(11)"/>
      <sheetName val="2015-2(12;13;14)заг"/>
      <sheetName val="2015-2(12.4-5;13;14)"/>
      <sheetName val="2015-3за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-1(1;2;3;4;5)"/>
      <sheetName val="2019-2(1;2;3;4;5;.5.1;5.2)"/>
      <sheetName val="2019-2(6;6.1;6.2)"/>
      <sheetName val="2019-2(6.3;6.4)"/>
      <sheetName val="2019-2(7;7.1;7.2)"/>
      <sheetName val="2019-2(8)"/>
      <sheetName val="2019-2(9;10)"/>
      <sheetName val="2019-2(11)"/>
      <sheetName val="2019-2(12;13)"/>
      <sheetName val="2019-2(14.1;14.2;14.3)заг"/>
      <sheetName val="2019-2(14.1;14.2;14.3)сп"/>
      <sheetName val="2019-2(12.4-15)"/>
      <sheetName val="2019-3заг"/>
      <sheetName val="2019-3сп"/>
    </sheetNames>
    <sheetDataSet>
      <sheetData sheetId="2">
        <row r="40">
          <cell r="D40">
            <v>76318.45999999999</v>
          </cell>
          <cell r="H40">
            <v>88000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P73"/>
  <sheetViews>
    <sheetView tabSelected="1" view="pageBreakPreview" zoomScale="85" zoomScaleSheetLayoutView="85" zoomScalePageLayoutView="0" workbookViewId="0" topLeftCell="A61">
      <selection activeCell="A72" sqref="A72:IV73"/>
    </sheetView>
  </sheetViews>
  <sheetFormatPr defaultColWidth="9.00390625" defaultRowHeight="15.75"/>
  <cols>
    <col min="1" max="1" width="11.00390625" style="4" customWidth="1"/>
    <col min="2" max="2" width="9.25390625" style="4" customWidth="1"/>
    <col min="3" max="3" width="38.375" style="4" customWidth="1"/>
    <col min="4" max="4" width="13.125" style="4" customWidth="1"/>
    <col min="5" max="5" width="11.00390625" style="4" customWidth="1"/>
    <col min="6" max="6" width="10.125" style="4" customWidth="1"/>
    <col min="7" max="7" width="8.00390625" style="4" customWidth="1"/>
    <col min="8" max="8" width="10.00390625" style="4" customWidth="1"/>
    <col min="9" max="9" width="10.875" style="4" customWidth="1"/>
    <col min="10" max="10" width="11.375" style="4" customWidth="1"/>
    <col min="11" max="15" width="9.00390625" style="4" customWidth="1"/>
    <col min="16" max="16" width="10.00390625" style="0" bestFit="1" customWidth="1"/>
  </cols>
  <sheetData>
    <row r="1" spans="12:16" s="22" customFormat="1" ht="93" customHeight="1">
      <c r="L1" s="422" t="s">
        <v>354</v>
      </c>
      <c r="M1" s="422"/>
      <c r="N1" s="422"/>
      <c r="O1" s="422"/>
      <c r="P1" s="422"/>
    </row>
    <row r="2" spans="1:11" s="22" customFormat="1" ht="18" thickBot="1">
      <c r="A2" s="323" t="s">
        <v>234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="22" customFormat="1" ht="15"/>
    <row r="4" spans="1:11" s="22" customFormat="1" ht="20.25" customHeight="1">
      <c r="A4" s="24" t="s">
        <v>19</v>
      </c>
      <c r="B4" s="326" t="s">
        <v>39</v>
      </c>
      <c r="C4" s="326"/>
      <c r="D4" s="326"/>
      <c r="E4" s="326"/>
      <c r="F4" s="326"/>
      <c r="G4" s="326"/>
      <c r="H4" s="25"/>
      <c r="I4" s="103" t="s">
        <v>212</v>
      </c>
      <c r="J4" s="19"/>
      <c r="K4" s="18"/>
    </row>
    <row r="5" spans="1:15" s="22" customFormat="1" ht="15">
      <c r="A5" s="27" t="s">
        <v>1</v>
      </c>
      <c r="B5" s="327" t="s">
        <v>64</v>
      </c>
      <c r="C5" s="327"/>
      <c r="D5" s="327"/>
      <c r="E5" s="327"/>
      <c r="F5" s="327"/>
      <c r="G5" s="327"/>
      <c r="H5" s="21"/>
      <c r="I5" s="21" t="s">
        <v>235</v>
      </c>
      <c r="J5" s="21"/>
      <c r="K5" s="21"/>
      <c r="L5" s="21"/>
      <c r="M5" s="21"/>
      <c r="N5" s="21"/>
      <c r="O5" s="21"/>
    </row>
    <row r="6" spans="1:2" s="22" customFormat="1" ht="15">
      <c r="A6" s="30"/>
      <c r="B6" s="30"/>
    </row>
    <row r="7" spans="1:4" s="22" customFormat="1" ht="15">
      <c r="A7" s="24" t="s">
        <v>20</v>
      </c>
      <c r="B7" s="30" t="s">
        <v>236</v>
      </c>
      <c r="C7" s="30"/>
      <c r="D7" s="30"/>
    </row>
    <row r="8" spans="1:2" s="22" customFormat="1" ht="15">
      <c r="A8" s="30"/>
      <c r="B8" s="30"/>
    </row>
    <row r="9" spans="1:9" s="22" customFormat="1" ht="27.75" customHeight="1">
      <c r="A9" s="30"/>
      <c r="B9" s="329" t="s">
        <v>136</v>
      </c>
      <c r="C9" s="329"/>
      <c r="D9" s="329"/>
      <c r="E9" s="329"/>
      <c r="F9" s="39"/>
      <c r="G9" s="39"/>
      <c r="H9" s="39"/>
      <c r="I9" s="39"/>
    </row>
    <row r="10" spans="1:9" s="22" customFormat="1" ht="15" customHeight="1">
      <c r="A10" s="30"/>
      <c r="B10" s="30"/>
      <c r="C10" s="110"/>
      <c r="D10" s="110"/>
      <c r="E10" s="110"/>
      <c r="F10" s="110"/>
      <c r="G10" s="110"/>
      <c r="H10" s="110"/>
      <c r="I10" s="110"/>
    </row>
    <row r="11" spans="1:4" s="22" customFormat="1" ht="15">
      <c r="A11" s="24" t="s">
        <v>25</v>
      </c>
      <c r="B11" s="30" t="s">
        <v>237</v>
      </c>
      <c r="C11" s="30"/>
      <c r="D11" s="30"/>
    </row>
    <row r="12" spans="1:4" s="22" customFormat="1" ht="15">
      <c r="A12" s="24"/>
      <c r="B12" s="30" t="s">
        <v>330</v>
      </c>
      <c r="C12" s="30"/>
      <c r="D12" s="30"/>
    </row>
    <row r="13" spans="1:2" s="22" customFormat="1" ht="15">
      <c r="A13" s="30"/>
      <c r="B13" s="30"/>
    </row>
    <row r="14" spans="1:4" s="22" customFormat="1" ht="15" hidden="1">
      <c r="A14" s="24" t="s">
        <v>91</v>
      </c>
      <c r="B14" s="30" t="s">
        <v>151</v>
      </c>
      <c r="C14" s="30"/>
      <c r="D14" s="30"/>
    </row>
    <row r="15" s="22" customFormat="1" ht="15" hidden="1">
      <c r="P15" s="3"/>
    </row>
    <row r="16" spans="1:16" s="22" customFormat="1" ht="15" hidden="1">
      <c r="A16" s="311" t="s">
        <v>17</v>
      </c>
      <c r="B16" s="309" t="s">
        <v>21</v>
      </c>
      <c r="C16" s="309"/>
      <c r="D16" s="46"/>
      <c r="E16" s="301" t="s">
        <v>148</v>
      </c>
      <c r="F16" s="322"/>
      <c r="G16" s="322"/>
      <c r="H16" s="302"/>
      <c r="I16" s="301" t="s">
        <v>155</v>
      </c>
      <c r="J16" s="322"/>
      <c r="K16" s="322"/>
      <c r="L16" s="302"/>
      <c r="M16" s="301" t="s">
        <v>152</v>
      </c>
      <c r="N16" s="322"/>
      <c r="O16" s="322"/>
      <c r="P16" s="302"/>
    </row>
    <row r="17" spans="1:16" s="22" customFormat="1" ht="39" hidden="1">
      <c r="A17" s="313"/>
      <c r="B17" s="309"/>
      <c r="C17" s="309"/>
      <c r="D17" s="7"/>
      <c r="E17" s="7" t="s">
        <v>22</v>
      </c>
      <c r="F17" s="7" t="s">
        <v>23</v>
      </c>
      <c r="G17" s="7" t="s">
        <v>92</v>
      </c>
      <c r="H17" s="7" t="s">
        <v>5</v>
      </c>
      <c r="I17" s="7" t="s">
        <v>22</v>
      </c>
      <c r="J17" s="7" t="s">
        <v>23</v>
      </c>
      <c r="K17" s="7" t="s">
        <v>92</v>
      </c>
      <c r="L17" s="7" t="s">
        <v>89</v>
      </c>
      <c r="M17" s="7" t="s">
        <v>22</v>
      </c>
      <c r="N17" s="7" t="s">
        <v>23</v>
      </c>
      <c r="O17" s="7" t="s">
        <v>92</v>
      </c>
      <c r="P17" s="7" t="s">
        <v>90</v>
      </c>
    </row>
    <row r="18" spans="1:16" s="22" customFormat="1" ht="15" hidden="1">
      <c r="A18" s="46">
        <v>1</v>
      </c>
      <c r="B18" s="309">
        <v>2</v>
      </c>
      <c r="C18" s="309"/>
      <c r="D18" s="7"/>
      <c r="E18" s="7">
        <v>3</v>
      </c>
      <c r="F18" s="7">
        <v>4</v>
      </c>
      <c r="G18" s="7">
        <v>5</v>
      </c>
      <c r="H18" s="7">
        <v>6</v>
      </c>
      <c r="I18" s="7">
        <v>7</v>
      </c>
      <c r="J18" s="7">
        <v>8</v>
      </c>
      <c r="K18" s="7">
        <v>9</v>
      </c>
      <c r="L18" s="7">
        <v>10</v>
      </c>
      <c r="M18" s="7">
        <v>11</v>
      </c>
      <c r="N18" s="7">
        <v>12</v>
      </c>
      <c r="O18" s="7">
        <v>13</v>
      </c>
      <c r="P18" s="7">
        <v>14</v>
      </c>
    </row>
    <row r="19" spans="1:16" s="22" customFormat="1" ht="15" hidden="1">
      <c r="A19" s="38"/>
      <c r="B19" s="317" t="s">
        <v>0</v>
      </c>
      <c r="C19" s="318"/>
      <c r="D19" s="106"/>
      <c r="E19" s="32" t="e">
        <f>'[2]2019-2(1;2;3;4;5;.5.1;5.2)'!#REF!</f>
        <v>#REF!</v>
      </c>
      <c r="F19" s="32" t="s">
        <v>7</v>
      </c>
      <c r="G19" s="32" t="s">
        <v>7</v>
      </c>
      <c r="H19" s="32" t="e">
        <f>E19</f>
        <v>#REF!</v>
      </c>
      <c r="I19" s="32" t="e">
        <f>'[2]2019-2(1;2;3;4;5;.5.1;5.2)'!#REF!</f>
        <v>#REF!</v>
      </c>
      <c r="J19" s="32" t="s">
        <v>7</v>
      </c>
      <c r="K19" s="32" t="s">
        <v>7</v>
      </c>
      <c r="L19" s="32" t="e">
        <f>I19</f>
        <v>#REF!</v>
      </c>
      <c r="M19" s="32" t="e">
        <f>'[2]2019-2(1;2;3;4;5;.5.1;5.2)'!#REF!</f>
        <v>#REF!</v>
      </c>
      <c r="N19" s="32" t="s">
        <v>7</v>
      </c>
      <c r="O19" s="32" t="s">
        <v>59</v>
      </c>
      <c r="P19" s="32" t="e">
        <f>M19</f>
        <v>#REF!</v>
      </c>
    </row>
    <row r="20" spans="1:16" s="22" customFormat="1" ht="15" hidden="1">
      <c r="A20" s="7"/>
      <c r="B20" s="317" t="s">
        <v>238</v>
      </c>
      <c r="C20" s="318"/>
      <c r="D20" s="106"/>
      <c r="E20" s="32" t="s">
        <v>7</v>
      </c>
      <c r="F20" s="32" t="s">
        <v>59</v>
      </c>
      <c r="G20" s="32" t="s">
        <v>59</v>
      </c>
      <c r="H20" s="32" t="s">
        <v>59</v>
      </c>
      <c r="I20" s="32" t="s">
        <v>7</v>
      </c>
      <c r="J20" s="32" t="s">
        <v>59</v>
      </c>
      <c r="K20" s="32" t="s">
        <v>59</v>
      </c>
      <c r="L20" s="32" t="s">
        <v>59</v>
      </c>
      <c r="M20" s="32" t="s">
        <v>7</v>
      </c>
      <c r="N20" s="32" t="s">
        <v>59</v>
      </c>
      <c r="O20" s="32" t="s">
        <v>59</v>
      </c>
      <c r="P20" s="32" t="s">
        <v>59</v>
      </c>
    </row>
    <row r="21" spans="1:16" s="22" customFormat="1" ht="15" hidden="1">
      <c r="A21" s="7"/>
      <c r="B21" s="317" t="s">
        <v>93</v>
      </c>
      <c r="C21" s="318"/>
      <c r="D21" s="106"/>
      <c r="E21" s="32" t="s">
        <v>7</v>
      </c>
      <c r="F21" s="32" t="s">
        <v>59</v>
      </c>
      <c r="G21" s="32" t="s">
        <v>59</v>
      </c>
      <c r="H21" s="32" t="s">
        <v>7</v>
      </c>
      <c r="I21" s="32" t="s">
        <v>7</v>
      </c>
      <c r="J21" s="32" t="s">
        <v>59</v>
      </c>
      <c r="K21" s="32" t="s">
        <v>59</v>
      </c>
      <c r="L21" s="32" t="s">
        <v>59</v>
      </c>
      <c r="M21" s="32" t="s">
        <v>7</v>
      </c>
      <c r="N21" s="32" t="s">
        <v>59</v>
      </c>
      <c r="O21" s="32" t="s">
        <v>59</v>
      </c>
      <c r="P21" s="32" t="s">
        <v>59</v>
      </c>
    </row>
    <row r="22" spans="1:16" s="22" customFormat="1" ht="15" hidden="1">
      <c r="A22" s="7">
        <v>401000</v>
      </c>
      <c r="B22" s="317" t="s">
        <v>94</v>
      </c>
      <c r="C22" s="318"/>
      <c r="D22" s="106"/>
      <c r="E22" s="32" t="s">
        <v>7</v>
      </c>
      <c r="F22" s="32" t="s">
        <v>59</v>
      </c>
      <c r="G22" s="32" t="s">
        <v>59</v>
      </c>
      <c r="H22" s="32" t="s">
        <v>7</v>
      </c>
      <c r="I22" s="32" t="s">
        <v>7</v>
      </c>
      <c r="J22" s="32" t="s">
        <v>59</v>
      </c>
      <c r="K22" s="32" t="s">
        <v>59</v>
      </c>
      <c r="L22" s="32" t="s">
        <v>59</v>
      </c>
      <c r="M22" s="32" t="s">
        <v>7</v>
      </c>
      <c r="N22" s="32" t="s">
        <v>59</v>
      </c>
      <c r="O22" s="32" t="s">
        <v>59</v>
      </c>
      <c r="P22" s="32" t="s">
        <v>59</v>
      </c>
    </row>
    <row r="23" spans="1:16" s="22" customFormat="1" ht="29.25" customHeight="1" hidden="1">
      <c r="A23" s="7">
        <v>602400</v>
      </c>
      <c r="B23" s="317" t="s">
        <v>95</v>
      </c>
      <c r="C23" s="318"/>
      <c r="D23" s="106"/>
      <c r="E23" s="32" t="s">
        <v>18</v>
      </c>
      <c r="F23" s="32" t="s">
        <v>59</v>
      </c>
      <c r="G23" s="32" t="s">
        <v>59</v>
      </c>
      <c r="H23" s="32" t="s">
        <v>7</v>
      </c>
      <c r="I23" s="32" t="s">
        <v>7</v>
      </c>
      <c r="J23" s="32" t="s">
        <v>59</v>
      </c>
      <c r="K23" s="32" t="s">
        <v>59</v>
      </c>
      <c r="L23" s="32" t="s">
        <v>59</v>
      </c>
      <c r="M23" s="32" t="s">
        <v>7</v>
      </c>
      <c r="N23" s="32" t="s">
        <v>59</v>
      </c>
      <c r="O23" s="32" t="s">
        <v>59</v>
      </c>
      <c r="P23" s="32" t="s">
        <v>59</v>
      </c>
    </row>
    <row r="24" spans="1:16" s="22" customFormat="1" ht="15" hidden="1">
      <c r="A24" s="7">
        <v>602100</v>
      </c>
      <c r="B24" s="317" t="s">
        <v>24</v>
      </c>
      <c r="C24" s="318"/>
      <c r="D24" s="106"/>
      <c r="E24" s="32" t="s">
        <v>7</v>
      </c>
      <c r="F24" s="32" t="s">
        <v>59</v>
      </c>
      <c r="G24" s="32" t="s">
        <v>59</v>
      </c>
      <c r="H24" s="32" t="s">
        <v>59</v>
      </c>
      <c r="I24" s="32" t="s">
        <v>7</v>
      </c>
      <c r="J24" s="32" t="s">
        <v>7</v>
      </c>
      <c r="K24" s="32" t="s">
        <v>7</v>
      </c>
      <c r="L24" s="32" t="s">
        <v>7</v>
      </c>
      <c r="M24" s="32" t="s">
        <v>7</v>
      </c>
      <c r="N24" s="32" t="s">
        <v>7</v>
      </c>
      <c r="O24" s="32" t="s">
        <v>7</v>
      </c>
      <c r="P24" s="32" t="s">
        <v>7</v>
      </c>
    </row>
    <row r="25" spans="1:16" s="22" customFormat="1" ht="15" hidden="1">
      <c r="A25" s="7">
        <v>602200</v>
      </c>
      <c r="B25" s="317" t="s">
        <v>96</v>
      </c>
      <c r="C25" s="318"/>
      <c r="D25" s="106"/>
      <c r="E25" s="32" t="s">
        <v>7</v>
      </c>
      <c r="F25" s="32" t="s">
        <v>59</v>
      </c>
      <c r="G25" s="32" t="s">
        <v>59</v>
      </c>
      <c r="H25" s="32" t="s">
        <v>59</v>
      </c>
      <c r="I25" s="32" t="s">
        <v>7</v>
      </c>
      <c r="J25" s="32" t="s">
        <v>7</v>
      </c>
      <c r="K25" s="32" t="s">
        <v>7</v>
      </c>
      <c r="L25" s="32" t="s">
        <v>7</v>
      </c>
      <c r="M25" s="32" t="s">
        <v>7</v>
      </c>
      <c r="N25" s="32" t="s">
        <v>7</v>
      </c>
      <c r="O25" s="32" t="s">
        <v>7</v>
      </c>
      <c r="P25" s="32" t="s">
        <v>7</v>
      </c>
    </row>
    <row r="26" spans="1:16" s="30" customFormat="1" ht="15" hidden="1">
      <c r="A26" s="107"/>
      <c r="B26" s="319" t="s">
        <v>2</v>
      </c>
      <c r="C26" s="320"/>
      <c r="D26" s="108"/>
      <c r="E26" s="109" t="e">
        <f>E19</f>
        <v>#REF!</v>
      </c>
      <c r="F26" s="109" t="s">
        <v>59</v>
      </c>
      <c r="G26" s="109" t="s">
        <v>59</v>
      </c>
      <c r="H26" s="109" t="e">
        <f>H19</f>
        <v>#REF!</v>
      </c>
      <c r="I26" s="109" t="e">
        <f>I19</f>
        <v>#REF!</v>
      </c>
      <c r="J26" s="109" t="s">
        <v>59</v>
      </c>
      <c r="K26" s="109" t="s">
        <v>59</v>
      </c>
      <c r="L26" s="109" t="e">
        <f>L19</f>
        <v>#REF!</v>
      </c>
      <c r="M26" s="109" t="e">
        <f>M19</f>
        <v>#REF!</v>
      </c>
      <c r="N26" s="109" t="s">
        <v>59</v>
      </c>
      <c r="O26" s="109" t="s">
        <v>59</v>
      </c>
      <c r="P26" s="109" t="e">
        <f>P19</f>
        <v>#REF!</v>
      </c>
    </row>
    <row r="27" spans="1:10" s="22" customFormat="1" ht="15" customHeight="1" hidden="1">
      <c r="A27" s="30"/>
      <c r="B27" s="30"/>
      <c r="C27" s="110"/>
      <c r="D27" s="110"/>
      <c r="E27" s="110"/>
      <c r="F27" s="110"/>
      <c r="G27" s="110"/>
      <c r="H27" s="110"/>
      <c r="I27" s="110"/>
      <c r="J27" s="110"/>
    </row>
    <row r="28" spans="1:10" s="22" customFormat="1" ht="15" customHeight="1" hidden="1">
      <c r="A28" s="30"/>
      <c r="B28" s="30"/>
      <c r="C28" s="110"/>
      <c r="D28" s="110"/>
      <c r="E28" s="110"/>
      <c r="F28" s="110"/>
      <c r="G28" s="110"/>
      <c r="H28" s="110"/>
      <c r="I28" s="110"/>
      <c r="J28" s="110"/>
    </row>
    <row r="29" spans="1:4" s="22" customFormat="1" ht="15" customHeight="1" hidden="1">
      <c r="A29" s="24" t="s">
        <v>97</v>
      </c>
      <c r="B29" s="30" t="s">
        <v>153</v>
      </c>
      <c r="C29" s="30"/>
      <c r="D29" s="30"/>
    </row>
    <row r="30" s="22" customFormat="1" ht="15" customHeight="1" hidden="1">
      <c r="P30" s="3"/>
    </row>
    <row r="31" spans="1:16" s="22" customFormat="1" ht="15" customHeight="1" hidden="1">
      <c r="A31" s="324" t="s">
        <v>17</v>
      </c>
      <c r="B31" s="309" t="s">
        <v>21</v>
      </c>
      <c r="C31" s="309"/>
      <c r="D31" s="46"/>
      <c r="E31" s="301" t="s">
        <v>110</v>
      </c>
      <c r="F31" s="322"/>
      <c r="G31" s="322"/>
      <c r="H31" s="302"/>
      <c r="I31" s="301" t="s">
        <v>147</v>
      </c>
      <c r="J31" s="322"/>
      <c r="K31" s="322"/>
      <c r="L31" s="302"/>
      <c r="M31" s="328"/>
      <c r="N31" s="328"/>
      <c r="O31" s="328"/>
      <c r="P31" s="328"/>
    </row>
    <row r="32" spans="1:16" s="22" customFormat="1" ht="44.25" customHeight="1" hidden="1">
      <c r="A32" s="325"/>
      <c r="B32" s="309"/>
      <c r="C32" s="309"/>
      <c r="D32" s="7"/>
      <c r="E32" s="7" t="s">
        <v>22</v>
      </c>
      <c r="F32" s="7" t="s">
        <v>23</v>
      </c>
      <c r="G32" s="7" t="s">
        <v>92</v>
      </c>
      <c r="H32" s="7" t="s">
        <v>5</v>
      </c>
      <c r="I32" s="7" t="s">
        <v>22</v>
      </c>
      <c r="J32" s="7" t="s">
        <v>23</v>
      </c>
      <c r="K32" s="7" t="s">
        <v>92</v>
      </c>
      <c r="L32" s="7" t="s">
        <v>103</v>
      </c>
      <c r="M32" s="111"/>
      <c r="N32" s="111"/>
      <c r="O32" s="111"/>
      <c r="P32" s="111"/>
    </row>
    <row r="33" spans="1:16" s="22" customFormat="1" ht="15" customHeight="1" hidden="1">
      <c r="A33" s="7">
        <v>1</v>
      </c>
      <c r="B33" s="309">
        <v>2</v>
      </c>
      <c r="C33" s="309"/>
      <c r="D33" s="7"/>
      <c r="E33" s="7">
        <v>3</v>
      </c>
      <c r="F33" s="7">
        <v>4</v>
      </c>
      <c r="G33" s="7">
        <v>5</v>
      </c>
      <c r="H33" s="7">
        <v>6</v>
      </c>
      <c r="I33" s="7">
        <v>7</v>
      </c>
      <c r="J33" s="7">
        <v>8</v>
      </c>
      <c r="K33" s="7">
        <v>9</v>
      </c>
      <c r="L33" s="7">
        <v>10</v>
      </c>
      <c r="M33" s="111"/>
      <c r="N33" s="111"/>
      <c r="O33" s="111"/>
      <c r="P33" s="111"/>
    </row>
    <row r="34" spans="1:16" s="22" customFormat="1" ht="15" customHeight="1" hidden="1">
      <c r="A34" s="38"/>
      <c r="B34" s="317" t="s">
        <v>0</v>
      </c>
      <c r="C34" s="318"/>
      <c r="D34" s="106"/>
      <c r="E34" s="32">
        <f>'[2]2019-2(6;6.1;6.2)'!D40</f>
        <v>76318.45999999999</v>
      </c>
      <c r="F34" s="32" t="s">
        <v>7</v>
      </c>
      <c r="G34" s="32" t="s">
        <v>7</v>
      </c>
      <c r="H34" s="32">
        <f>E34</f>
        <v>76318.45999999999</v>
      </c>
      <c r="I34" s="32">
        <f>'[2]2019-2(6;6.1;6.2)'!H40</f>
        <v>88000</v>
      </c>
      <c r="J34" s="32" t="s">
        <v>7</v>
      </c>
      <c r="K34" s="32" t="s">
        <v>7</v>
      </c>
      <c r="L34" s="32">
        <f>I34</f>
        <v>88000</v>
      </c>
      <c r="M34" s="111"/>
      <c r="N34" s="111"/>
      <c r="O34" s="111"/>
      <c r="P34" s="111"/>
    </row>
    <row r="35" spans="1:16" s="22" customFormat="1" ht="15" customHeight="1" hidden="1">
      <c r="A35" s="7"/>
      <c r="B35" s="317" t="s">
        <v>238</v>
      </c>
      <c r="C35" s="318"/>
      <c r="D35" s="106"/>
      <c r="E35" s="32" t="s">
        <v>7</v>
      </c>
      <c r="F35" s="32" t="s">
        <v>59</v>
      </c>
      <c r="G35" s="32" t="s">
        <v>59</v>
      </c>
      <c r="H35" s="32" t="s">
        <v>59</v>
      </c>
      <c r="I35" s="32" t="s">
        <v>7</v>
      </c>
      <c r="J35" s="32" t="s">
        <v>59</v>
      </c>
      <c r="K35" s="32" t="s">
        <v>59</v>
      </c>
      <c r="L35" s="32" t="s">
        <v>59</v>
      </c>
      <c r="M35" s="111"/>
      <c r="N35" s="111"/>
      <c r="O35" s="111"/>
      <c r="P35" s="111"/>
    </row>
    <row r="36" spans="1:16" s="22" customFormat="1" ht="15" customHeight="1" hidden="1">
      <c r="A36" s="7"/>
      <c r="B36" s="317" t="s">
        <v>93</v>
      </c>
      <c r="C36" s="318"/>
      <c r="D36" s="106"/>
      <c r="E36" s="32" t="s">
        <v>7</v>
      </c>
      <c r="F36" s="32" t="s">
        <v>59</v>
      </c>
      <c r="G36" s="32" t="s">
        <v>59</v>
      </c>
      <c r="H36" s="32" t="s">
        <v>7</v>
      </c>
      <c r="I36" s="32" t="s">
        <v>7</v>
      </c>
      <c r="J36" s="32" t="s">
        <v>59</v>
      </c>
      <c r="K36" s="32" t="s">
        <v>59</v>
      </c>
      <c r="L36" s="32" t="s">
        <v>59</v>
      </c>
      <c r="M36" s="111"/>
      <c r="N36" s="111"/>
      <c r="O36" s="111"/>
      <c r="P36" s="111"/>
    </row>
    <row r="37" spans="1:16" s="22" customFormat="1" ht="15" customHeight="1" hidden="1">
      <c r="A37" s="7">
        <v>401000</v>
      </c>
      <c r="B37" s="317" t="s">
        <v>94</v>
      </c>
      <c r="C37" s="318"/>
      <c r="D37" s="106"/>
      <c r="E37" s="32" t="s">
        <v>7</v>
      </c>
      <c r="F37" s="32" t="s">
        <v>59</v>
      </c>
      <c r="G37" s="32" t="s">
        <v>59</v>
      </c>
      <c r="H37" s="32" t="s">
        <v>7</v>
      </c>
      <c r="I37" s="32" t="s">
        <v>7</v>
      </c>
      <c r="J37" s="32" t="s">
        <v>59</v>
      </c>
      <c r="K37" s="32" t="s">
        <v>59</v>
      </c>
      <c r="L37" s="32" t="s">
        <v>59</v>
      </c>
      <c r="M37" s="111"/>
      <c r="N37" s="111"/>
      <c r="O37" s="111"/>
      <c r="P37" s="111"/>
    </row>
    <row r="38" spans="1:16" s="22" customFormat="1" ht="29.25" customHeight="1" hidden="1">
      <c r="A38" s="7">
        <v>602400</v>
      </c>
      <c r="B38" s="317" t="s">
        <v>95</v>
      </c>
      <c r="C38" s="318"/>
      <c r="D38" s="106"/>
      <c r="E38" s="32" t="s">
        <v>18</v>
      </c>
      <c r="F38" s="32" t="s">
        <v>59</v>
      </c>
      <c r="G38" s="32" t="s">
        <v>59</v>
      </c>
      <c r="H38" s="32" t="s">
        <v>7</v>
      </c>
      <c r="I38" s="32" t="s">
        <v>7</v>
      </c>
      <c r="J38" s="32" t="s">
        <v>59</v>
      </c>
      <c r="K38" s="32" t="s">
        <v>59</v>
      </c>
      <c r="L38" s="32" t="s">
        <v>59</v>
      </c>
      <c r="M38" s="111"/>
      <c r="N38" s="111"/>
      <c r="O38" s="111"/>
      <c r="P38" s="111"/>
    </row>
    <row r="39" spans="1:16" s="22" customFormat="1" ht="15" customHeight="1" hidden="1">
      <c r="A39" s="7">
        <v>602100</v>
      </c>
      <c r="B39" s="317" t="s">
        <v>24</v>
      </c>
      <c r="C39" s="318"/>
      <c r="D39" s="106"/>
      <c r="E39" s="32" t="s">
        <v>7</v>
      </c>
      <c r="F39" s="32" t="s">
        <v>59</v>
      </c>
      <c r="G39" s="32" t="s">
        <v>59</v>
      </c>
      <c r="H39" s="32" t="s">
        <v>59</v>
      </c>
      <c r="I39" s="32" t="s">
        <v>7</v>
      </c>
      <c r="J39" s="32" t="s">
        <v>7</v>
      </c>
      <c r="K39" s="32" t="s">
        <v>7</v>
      </c>
      <c r="L39" s="32" t="s">
        <v>7</v>
      </c>
      <c r="M39" s="111"/>
      <c r="N39" s="111"/>
      <c r="O39" s="111"/>
      <c r="P39" s="111"/>
    </row>
    <row r="40" spans="1:16" s="22" customFormat="1" ht="15" customHeight="1" hidden="1">
      <c r="A40" s="7">
        <v>602200</v>
      </c>
      <c r="B40" s="317" t="s">
        <v>96</v>
      </c>
      <c r="C40" s="318"/>
      <c r="D40" s="106"/>
      <c r="E40" s="32" t="s">
        <v>7</v>
      </c>
      <c r="F40" s="32" t="s">
        <v>59</v>
      </c>
      <c r="G40" s="32" t="s">
        <v>59</v>
      </c>
      <c r="H40" s="32" t="s">
        <v>59</v>
      </c>
      <c r="I40" s="32" t="s">
        <v>7</v>
      </c>
      <c r="J40" s="32" t="s">
        <v>7</v>
      </c>
      <c r="K40" s="32" t="s">
        <v>7</v>
      </c>
      <c r="L40" s="32" t="s">
        <v>7</v>
      </c>
      <c r="M40" s="111"/>
      <c r="N40" s="111"/>
      <c r="O40" s="111"/>
      <c r="P40" s="111"/>
    </row>
    <row r="41" spans="1:16" s="22" customFormat="1" ht="15" customHeight="1" hidden="1">
      <c r="A41" s="107"/>
      <c r="B41" s="319" t="s">
        <v>2</v>
      </c>
      <c r="C41" s="320"/>
      <c r="D41" s="108"/>
      <c r="E41" s="109">
        <f>E34</f>
        <v>76318.45999999999</v>
      </c>
      <c r="F41" s="109" t="s">
        <v>59</v>
      </c>
      <c r="G41" s="109" t="s">
        <v>59</v>
      </c>
      <c r="H41" s="109">
        <f>H34</f>
        <v>76318.45999999999</v>
      </c>
      <c r="I41" s="109">
        <f>I34</f>
        <v>88000</v>
      </c>
      <c r="J41" s="109" t="s">
        <v>59</v>
      </c>
      <c r="K41" s="109" t="s">
        <v>59</v>
      </c>
      <c r="L41" s="109">
        <f>L34</f>
        <v>88000</v>
      </c>
      <c r="M41" s="112"/>
      <c r="N41" s="111"/>
      <c r="O41" s="111"/>
      <c r="P41" s="112"/>
    </row>
    <row r="42" spans="1:4" s="22" customFormat="1" ht="15" hidden="1">
      <c r="A42" s="24"/>
      <c r="B42" s="24"/>
      <c r="C42" s="30"/>
      <c r="D42" s="30"/>
    </row>
    <row r="43" spans="1:12" s="22" customFormat="1" ht="31.5" customHeight="1" hidden="1">
      <c r="A43" s="113" t="s">
        <v>26</v>
      </c>
      <c r="B43" s="321" t="s">
        <v>154</v>
      </c>
      <c r="C43" s="321"/>
      <c r="D43" s="321"/>
      <c r="E43" s="321"/>
      <c r="F43" s="321"/>
      <c r="G43" s="321"/>
      <c r="H43" s="321"/>
      <c r="I43" s="321"/>
      <c r="J43" s="321"/>
      <c r="K43" s="321"/>
      <c r="L43" s="321"/>
    </row>
    <row r="44" spans="1:16" s="22" customFormat="1" ht="15">
      <c r="A44" s="24"/>
      <c r="B44" s="24"/>
      <c r="C44" s="30"/>
      <c r="D44" s="30"/>
      <c r="P44" s="22" t="s">
        <v>99</v>
      </c>
    </row>
    <row r="45" spans="1:16" s="114" customFormat="1" ht="108.75" customHeight="1">
      <c r="A45" s="7" t="s">
        <v>239</v>
      </c>
      <c r="B45" s="301" t="s">
        <v>331</v>
      </c>
      <c r="C45" s="302"/>
      <c r="D45" s="104" t="s">
        <v>98</v>
      </c>
      <c r="E45" s="301" t="s">
        <v>240</v>
      </c>
      <c r="F45" s="302"/>
      <c r="G45" s="301" t="s">
        <v>241</v>
      </c>
      <c r="H45" s="302"/>
      <c r="I45" s="301" t="s">
        <v>359</v>
      </c>
      <c r="J45" s="302"/>
      <c r="K45" s="309" t="s">
        <v>242</v>
      </c>
      <c r="L45" s="309"/>
      <c r="M45" s="309" t="s">
        <v>200</v>
      </c>
      <c r="N45" s="309"/>
      <c r="O45" s="309" t="s">
        <v>243</v>
      </c>
      <c r="P45" s="309"/>
    </row>
    <row r="46" spans="1:16" s="116" customFormat="1" ht="15">
      <c r="A46" s="107">
        <v>1</v>
      </c>
      <c r="B46" s="307">
        <v>2</v>
      </c>
      <c r="C46" s="308"/>
      <c r="D46" s="115">
        <v>3</v>
      </c>
      <c r="E46" s="291">
        <v>4</v>
      </c>
      <c r="F46" s="291"/>
      <c r="G46" s="291">
        <v>5</v>
      </c>
      <c r="H46" s="291"/>
      <c r="I46" s="291">
        <v>6</v>
      </c>
      <c r="J46" s="291"/>
      <c r="K46" s="291">
        <v>7</v>
      </c>
      <c r="L46" s="291"/>
      <c r="M46" s="292">
        <v>8</v>
      </c>
      <c r="N46" s="292"/>
      <c r="O46" s="292">
        <v>9</v>
      </c>
      <c r="P46" s="292"/>
    </row>
    <row r="47" spans="1:16" s="43" customFormat="1" ht="42" customHeight="1" hidden="1">
      <c r="A47" s="65" t="s">
        <v>217</v>
      </c>
      <c r="B47" s="399" t="s">
        <v>216</v>
      </c>
      <c r="C47" s="423"/>
      <c r="D47" s="424"/>
      <c r="E47" s="293"/>
      <c r="F47" s="293"/>
      <c r="G47" s="294"/>
      <c r="H47" s="295"/>
      <c r="I47" s="294"/>
      <c r="J47" s="295"/>
      <c r="K47" s="293"/>
      <c r="L47" s="293"/>
      <c r="M47" s="310"/>
      <c r="N47" s="310"/>
      <c r="O47" s="310"/>
      <c r="P47" s="310"/>
    </row>
    <row r="48" spans="1:16" s="43" customFormat="1" ht="63" customHeight="1">
      <c r="A48" s="17" t="s">
        <v>214</v>
      </c>
      <c r="B48" s="395" t="s">
        <v>215</v>
      </c>
      <c r="C48" s="396"/>
      <c r="D48" s="309" t="s">
        <v>39</v>
      </c>
      <c r="E48" s="311">
        <v>1070</v>
      </c>
      <c r="F48" s="312"/>
      <c r="G48" s="315">
        <f>'2019-2(6;6.1;6.2)'!D27</f>
        <v>6037.5</v>
      </c>
      <c r="H48" s="316"/>
      <c r="I48" s="315">
        <f>'2019-2(6;6.1;6.2)'!H27</f>
        <v>51700</v>
      </c>
      <c r="J48" s="316"/>
      <c r="K48" s="309">
        <f>'2019-2(6;6.1;6.2)'!L28</f>
        <v>116396</v>
      </c>
      <c r="L48" s="309"/>
      <c r="M48" s="296">
        <f>'2018-2(6.3;6.4)'!D26</f>
        <v>124199</v>
      </c>
      <c r="N48" s="296"/>
      <c r="O48" s="296">
        <f>'2018-2(6.3;6.4)'!H26</f>
        <v>131030</v>
      </c>
      <c r="P48" s="296"/>
    </row>
    <row r="49" spans="1:16" s="43" customFormat="1" ht="33" customHeight="1" hidden="1">
      <c r="A49" s="65" t="s">
        <v>211</v>
      </c>
      <c r="B49" s="399" t="s">
        <v>178</v>
      </c>
      <c r="C49" s="400"/>
      <c r="D49" s="309"/>
      <c r="E49" s="313"/>
      <c r="F49" s="314"/>
      <c r="G49" s="294">
        <f>'2019-2(6;6.1;6.2)'!D48</f>
        <v>30610.5</v>
      </c>
      <c r="H49" s="295"/>
      <c r="I49" s="294">
        <f>'2019-2(6;6.1;6.2)'!H48</f>
        <v>138300</v>
      </c>
      <c r="J49" s="295"/>
      <c r="K49" s="310">
        <f>'2019-2(6;6.1;6.2)'!L48</f>
        <v>253530</v>
      </c>
      <c r="L49" s="310"/>
      <c r="M49" s="310">
        <f>'2018-2(6.3;6.4)'!D47</f>
        <v>270485</v>
      </c>
      <c r="N49" s="310"/>
      <c r="O49" s="310">
        <f>'2018-2(6.3;6.4)'!H47</f>
        <v>285361</v>
      </c>
      <c r="P49" s="310"/>
    </row>
    <row r="50" spans="1:16" s="43" customFormat="1" ht="15" hidden="1">
      <c r="A50" s="56"/>
      <c r="B50" s="56"/>
      <c r="C50" s="57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63"/>
    </row>
    <row r="51" spans="1:16" s="43" customFormat="1" ht="15" hidden="1">
      <c r="A51" s="255"/>
      <c r="B51" s="255"/>
      <c r="C51" s="57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63"/>
    </row>
    <row r="52" spans="1:16" s="43" customFormat="1" ht="15" hidden="1">
      <c r="A52" s="255"/>
      <c r="B52" s="255"/>
      <c r="C52" s="57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63"/>
    </row>
    <row r="53" spans="1:16" s="43" customFormat="1" ht="21" customHeight="1">
      <c r="A53" s="7"/>
      <c r="B53" s="305" t="s">
        <v>244</v>
      </c>
      <c r="C53" s="306"/>
      <c r="D53" s="211"/>
      <c r="E53" s="301"/>
      <c r="F53" s="302"/>
      <c r="G53" s="303">
        <f>G48</f>
        <v>6037.5</v>
      </c>
      <c r="H53" s="304"/>
      <c r="I53" s="303">
        <f>I48</f>
        <v>51700</v>
      </c>
      <c r="J53" s="304"/>
      <c r="K53" s="303">
        <f>K48</f>
        <v>116396</v>
      </c>
      <c r="L53" s="304"/>
      <c r="M53" s="303">
        <f>M48</f>
        <v>124199</v>
      </c>
      <c r="N53" s="304"/>
      <c r="O53" s="303">
        <f>O48</f>
        <v>131030</v>
      </c>
      <c r="P53" s="304"/>
    </row>
    <row r="54" spans="1:15" s="22" customFormat="1" ht="15">
      <c r="A54" s="111"/>
      <c r="B54" s="111"/>
      <c r="C54" s="425"/>
      <c r="D54" s="111"/>
      <c r="E54" s="111"/>
      <c r="F54" s="426"/>
      <c r="G54" s="426"/>
      <c r="H54" s="426"/>
      <c r="I54" s="426"/>
      <c r="J54" s="426"/>
      <c r="K54" s="426"/>
      <c r="L54" s="426"/>
      <c r="M54" s="426"/>
      <c r="N54" s="426"/>
      <c r="O54" s="426"/>
    </row>
    <row r="55" spans="1:12" s="22" customFormat="1" ht="16.5" customHeight="1">
      <c r="A55" s="113" t="s">
        <v>26</v>
      </c>
      <c r="B55" s="30" t="s">
        <v>245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1:12" s="22" customFormat="1" ht="18" customHeight="1">
      <c r="A56" s="113"/>
      <c r="B56" s="30" t="s">
        <v>330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="22" customFormat="1" ht="15">
      <c r="P57" s="22" t="s">
        <v>99</v>
      </c>
    </row>
    <row r="58" spans="1:16" s="118" customFormat="1" ht="110.25" customHeight="1">
      <c r="A58" s="7" t="s">
        <v>239</v>
      </c>
      <c r="B58" s="301" t="s">
        <v>331</v>
      </c>
      <c r="C58" s="302"/>
      <c r="D58" s="104" t="s">
        <v>98</v>
      </c>
      <c r="E58" s="301" t="s">
        <v>240</v>
      </c>
      <c r="F58" s="302"/>
      <c r="G58" s="301" t="s">
        <v>241</v>
      </c>
      <c r="H58" s="302"/>
      <c r="I58" s="301" t="s">
        <v>359</v>
      </c>
      <c r="J58" s="302"/>
      <c r="K58" s="309" t="s">
        <v>242</v>
      </c>
      <c r="L58" s="309"/>
      <c r="M58" s="309" t="s">
        <v>200</v>
      </c>
      <c r="N58" s="309"/>
      <c r="O58" s="309" t="s">
        <v>243</v>
      </c>
      <c r="P58" s="309"/>
    </row>
    <row r="59" spans="1:16" s="119" customFormat="1" ht="15">
      <c r="A59" s="107">
        <v>1</v>
      </c>
      <c r="B59" s="307">
        <v>2</v>
      </c>
      <c r="C59" s="308"/>
      <c r="D59" s="115">
        <v>3</v>
      </c>
      <c r="E59" s="291">
        <v>4</v>
      </c>
      <c r="F59" s="291"/>
      <c r="G59" s="291">
        <v>5</v>
      </c>
      <c r="H59" s="291"/>
      <c r="I59" s="291">
        <v>6</v>
      </c>
      <c r="J59" s="291"/>
      <c r="K59" s="291">
        <v>7</v>
      </c>
      <c r="L59" s="291"/>
      <c r="M59" s="292">
        <v>8</v>
      </c>
      <c r="N59" s="292"/>
      <c r="O59" s="292">
        <v>9</v>
      </c>
      <c r="P59" s="292"/>
    </row>
    <row r="60" spans="1:16" s="43" customFormat="1" ht="42" customHeight="1" hidden="1">
      <c r="A60" s="65" t="s">
        <v>217</v>
      </c>
      <c r="B60" s="399" t="s">
        <v>216</v>
      </c>
      <c r="C60" s="423"/>
      <c r="D60" s="424"/>
      <c r="E60" s="293"/>
      <c r="F60" s="293"/>
      <c r="G60" s="294"/>
      <c r="H60" s="295"/>
      <c r="I60" s="294"/>
      <c r="J60" s="295"/>
      <c r="K60" s="293"/>
      <c r="L60" s="293"/>
      <c r="M60" s="310"/>
      <c r="N60" s="310"/>
      <c r="O60" s="310"/>
      <c r="P60" s="310"/>
    </row>
    <row r="61" spans="1:16" s="43" customFormat="1" ht="63" customHeight="1">
      <c r="A61" s="17" t="s">
        <v>214</v>
      </c>
      <c r="B61" s="395" t="s">
        <v>215</v>
      </c>
      <c r="C61" s="396"/>
      <c r="D61" s="324" t="s">
        <v>39</v>
      </c>
      <c r="E61" s="297">
        <v>1070</v>
      </c>
      <c r="F61" s="298"/>
      <c r="G61" s="296" t="s">
        <v>59</v>
      </c>
      <c r="H61" s="296"/>
      <c r="I61" s="296" t="s">
        <v>59</v>
      </c>
      <c r="J61" s="296"/>
      <c r="K61" s="296" t="s">
        <v>59</v>
      </c>
      <c r="L61" s="296"/>
      <c r="M61" s="296" t="s">
        <v>59</v>
      </c>
      <c r="N61" s="296"/>
      <c r="O61" s="296" t="s">
        <v>59</v>
      </c>
      <c r="P61" s="296"/>
    </row>
    <row r="62" spans="1:16" s="43" customFormat="1" ht="39" customHeight="1" hidden="1">
      <c r="A62" s="65" t="str">
        <f>A49</f>
        <v>0213036</v>
      </c>
      <c r="B62" s="399" t="str">
        <f>B49</f>
        <v>Компенсаційні виплати на пільговий проїзд електротранспортом окремим категоріям громадян</v>
      </c>
      <c r="C62" s="400" t="s">
        <v>131</v>
      </c>
      <c r="D62" s="325"/>
      <c r="E62" s="299"/>
      <c r="F62" s="300"/>
      <c r="G62" s="310" t="s">
        <v>59</v>
      </c>
      <c r="H62" s="310"/>
      <c r="I62" s="310" t="s">
        <v>59</v>
      </c>
      <c r="J62" s="310"/>
      <c r="K62" s="310" t="s">
        <v>59</v>
      </c>
      <c r="L62" s="310"/>
      <c r="M62" s="310" t="s">
        <v>59</v>
      </c>
      <c r="N62" s="310"/>
      <c r="O62" s="310" t="s">
        <v>59</v>
      </c>
      <c r="P62" s="310"/>
    </row>
    <row r="63" spans="1:16" s="43" customFormat="1" ht="15.75" customHeight="1" hidden="1">
      <c r="A63" s="56"/>
      <c r="B63" s="56"/>
      <c r="C63" s="57"/>
      <c r="D63" s="301"/>
      <c r="E63" s="302"/>
      <c r="F63" s="301"/>
      <c r="G63" s="302"/>
      <c r="H63" s="301"/>
      <c r="I63" s="302"/>
      <c r="J63" s="301"/>
      <c r="K63" s="302"/>
      <c r="L63" s="301"/>
      <c r="M63" s="302"/>
      <c r="N63" s="301"/>
      <c r="O63" s="302"/>
      <c r="P63" s="22"/>
    </row>
    <row r="64" spans="1:16" s="43" customFormat="1" ht="15.75" customHeight="1" hidden="1">
      <c r="A64" s="255"/>
      <c r="B64" s="255"/>
      <c r="C64" s="57"/>
      <c r="D64" s="301"/>
      <c r="E64" s="302"/>
      <c r="F64" s="301"/>
      <c r="G64" s="302"/>
      <c r="H64" s="301"/>
      <c r="I64" s="302"/>
      <c r="J64" s="301"/>
      <c r="K64" s="302"/>
      <c r="L64" s="301"/>
      <c r="M64" s="302"/>
      <c r="N64" s="301"/>
      <c r="O64" s="302"/>
      <c r="P64" s="22"/>
    </row>
    <row r="65" spans="1:16" s="43" customFormat="1" ht="15.75" customHeight="1" hidden="1">
      <c r="A65" s="255"/>
      <c r="B65" s="255"/>
      <c r="C65" s="57"/>
      <c r="D65" s="301"/>
      <c r="E65" s="302"/>
      <c r="F65" s="301"/>
      <c r="G65" s="302"/>
      <c r="H65" s="301"/>
      <c r="I65" s="302"/>
      <c r="J65" s="301"/>
      <c r="K65" s="302"/>
      <c r="L65" s="301"/>
      <c r="M65" s="302"/>
      <c r="N65" s="301"/>
      <c r="O65" s="302"/>
      <c r="P65" s="22"/>
    </row>
    <row r="66" spans="1:16" s="43" customFormat="1" ht="20.25" customHeight="1">
      <c r="A66" s="7"/>
      <c r="B66" s="305" t="s">
        <v>244</v>
      </c>
      <c r="C66" s="306"/>
      <c r="D66" s="105"/>
      <c r="E66" s="330"/>
      <c r="F66" s="330">
        <f>F62</f>
        <v>0</v>
      </c>
      <c r="G66" s="330">
        <v>0</v>
      </c>
      <c r="H66" s="330">
        <f>H62</f>
        <v>0</v>
      </c>
      <c r="I66" s="330">
        <v>0</v>
      </c>
      <c r="J66" s="330">
        <f>J62</f>
        <v>0</v>
      </c>
      <c r="K66" s="330">
        <v>0</v>
      </c>
      <c r="L66" s="330">
        <f>L62</f>
        <v>0</v>
      </c>
      <c r="M66" s="330">
        <v>0</v>
      </c>
      <c r="N66" s="330">
        <f>N62</f>
        <v>0</v>
      </c>
      <c r="O66" s="330">
        <v>0</v>
      </c>
      <c r="P66" s="330"/>
    </row>
    <row r="67" spans="1:15" s="2" customFormat="1" ht="24" customHeight="1">
      <c r="A67" s="427"/>
      <c r="B67" s="427"/>
      <c r="C67" s="428"/>
      <c r="D67" s="429"/>
      <c r="E67" s="429"/>
      <c r="F67" s="430"/>
      <c r="G67" s="430"/>
      <c r="H67" s="430"/>
      <c r="I67" s="430"/>
      <c r="J67" s="430"/>
      <c r="K67" s="430"/>
      <c r="L67" s="430"/>
      <c r="M67" s="430"/>
      <c r="N67" s="430"/>
      <c r="O67" s="430"/>
    </row>
    <row r="68" spans="1:10" s="2" customFormat="1" ht="38.25" customHeight="1">
      <c r="A68" s="431" t="s">
        <v>195</v>
      </c>
      <c r="B68" s="431"/>
      <c r="C68" s="431"/>
      <c r="D68" s="35"/>
      <c r="E68" s="35"/>
      <c r="F68" s="432"/>
      <c r="G68" s="36"/>
      <c r="H68" s="406" t="s">
        <v>196</v>
      </c>
      <c r="I68" s="406"/>
      <c r="J68" s="433"/>
    </row>
    <row r="69" spans="1:10" s="2" customFormat="1" ht="16.5">
      <c r="A69" s="37"/>
      <c r="B69" s="37"/>
      <c r="D69" s="404" t="s">
        <v>8</v>
      </c>
      <c r="E69" s="404"/>
      <c r="F69" s="434"/>
      <c r="H69" s="405" t="s">
        <v>38</v>
      </c>
      <c r="I69" s="405"/>
      <c r="J69" s="258"/>
    </row>
    <row r="70" spans="1:11" s="2" customFormat="1" ht="34.5" customHeight="1">
      <c r="A70" s="435" t="s">
        <v>357</v>
      </c>
      <c r="B70" s="435"/>
      <c r="C70" s="435"/>
      <c r="D70" s="35"/>
      <c r="E70" s="35"/>
      <c r="F70" s="432"/>
      <c r="G70" s="432"/>
      <c r="H70" s="406" t="s">
        <v>358</v>
      </c>
      <c r="I70" s="406"/>
      <c r="J70" s="433"/>
      <c r="K70" s="433"/>
    </row>
    <row r="71" spans="1:11" s="2" customFormat="1" ht="16.5" customHeight="1">
      <c r="A71" s="37"/>
      <c r="B71" s="37"/>
      <c r="D71" s="404" t="s">
        <v>8</v>
      </c>
      <c r="E71" s="404"/>
      <c r="F71" s="434"/>
      <c r="G71" s="434"/>
      <c r="H71" s="405" t="s">
        <v>38</v>
      </c>
      <c r="I71" s="405"/>
      <c r="J71" s="258"/>
      <c r="K71" s="258"/>
    </row>
    <row r="72" spans="1:10" s="2" customFormat="1" ht="34.5" customHeight="1" hidden="1">
      <c r="A72" s="435" t="s">
        <v>60</v>
      </c>
      <c r="B72" s="435"/>
      <c r="C72" s="435"/>
      <c r="D72" s="35"/>
      <c r="E72" s="35"/>
      <c r="F72" s="432"/>
      <c r="G72" s="36"/>
      <c r="H72" s="406" t="s">
        <v>61</v>
      </c>
      <c r="I72" s="406"/>
      <c r="J72" s="433"/>
    </row>
    <row r="73" spans="1:10" s="2" customFormat="1" ht="16.5" hidden="1">
      <c r="A73" s="37"/>
      <c r="B73" s="37"/>
      <c r="D73" s="404" t="s">
        <v>8</v>
      </c>
      <c r="E73" s="404"/>
      <c r="F73" s="434"/>
      <c r="H73" s="405" t="s">
        <v>38</v>
      </c>
      <c r="I73" s="405"/>
      <c r="J73" s="258"/>
    </row>
    <row r="74" s="2" customFormat="1" ht="15"/>
    <row r="75" s="2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  <row r="145" s="10" customFormat="1" ht="15"/>
    <row r="146" s="10" customFormat="1" ht="15"/>
    <row r="147" s="10" customFormat="1" ht="15"/>
    <row r="148" s="10" customFormat="1" ht="15"/>
    <row r="149" s="10" customFormat="1" ht="15"/>
    <row r="150" s="10" customFormat="1" ht="15"/>
    <row r="151" s="10" customFormat="1" ht="15"/>
    <row r="152" s="10" customFormat="1" ht="15"/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  <row r="164" s="10" customFormat="1" ht="15"/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</sheetData>
  <sheetProtection/>
  <mergeCells count="166">
    <mergeCell ref="A70:C70"/>
    <mergeCell ref="D71:E71"/>
    <mergeCell ref="H70:I70"/>
    <mergeCell ref="H71:I71"/>
    <mergeCell ref="D61:D62"/>
    <mergeCell ref="E66:F66"/>
    <mergeCell ref="G66:H66"/>
    <mergeCell ref="I66:J66"/>
    <mergeCell ref="H65:I65"/>
    <mergeCell ref="J65:K65"/>
    <mergeCell ref="K66:L66"/>
    <mergeCell ref="M66:N66"/>
    <mergeCell ref="F63:G63"/>
    <mergeCell ref="H63:I63"/>
    <mergeCell ref="J63:K63"/>
    <mergeCell ref="G62:H62"/>
    <mergeCell ref="I62:J62"/>
    <mergeCell ref="K62:L62"/>
    <mergeCell ref="M62:N62"/>
    <mergeCell ref="N63:O63"/>
    <mergeCell ref="L1:P1"/>
    <mergeCell ref="O66:P66"/>
    <mergeCell ref="O48:P48"/>
    <mergeCell ref="L51:M51"/>
    <mergeCell ref="N51:O51"/>
    <mergeCell ref="N50:O50"/>
    <mergeCell ref="K60:L60"/>
    <mergeCell ref="L63:M63"/>
    <mergeCell ref="K61:L61"/>
    <mergeCell ref="M61:N61"/>
    <mergeCell ref="O61:P61"/>
    <mergeCell ref="K47:L47"/>
    <mergeCell ref="M47:N47"/>
    <mergeCell ref="O47:P47"/>
    <mergeCell ref="M60:N60"/>
    <mergeCell ref="O60:P60"/>
    <mergeCell ref="M48:N48"/>
    <mergeCell ref="M49:N49"/>
    <mergeCell ref="M53:N53"/>
    <mergeCell ref="L50:M50"/>
    <mergeCell ref="H50:I50"/>
    <mergeCell ref="J50:K50"/>
    <mergeCell ref="K46:L46"/>
    <mergeCell ref="M46:N46"/>
    <mergeCell ref="O46:P46"/>
    <mergeCell ref="G45:H45"/>
    <mergeCell ref="I45:J45"/>
    <mergeCell ref="K45:L45"/>
    <mergeCell ref="M45:N45"/>
    <mergeCell ref="O45:P45"/>
    <mergeCell ref="B5:G5"/>
    <mergeCell ref="E16:H16"/>
    <mergeCell ref="I16:L16"/>
    <mergeCell ref="M16:P16"/>
    <mergeCell ref="M31:P31"/>
    <mergeCell ref="B21:C21"/>
    <mergeCell ref="B18:C18"/>
    <mergeCell ref="B9:E9"/>
    <mergeCell ref="B19:C19"/>
    <mergeCell ref="B41:C41"/>
    <mergeCell ref="B39:C39"/>
    <mergeCell ref="B36:C36"/>
    <mergeCell ref="A2:K2"/>
    <mergeCell ref="B22:C22"/>
    <mergeCell ref="E31:H31"/>
    <mergeCell ref="A16:A17"/>
    <mergeCell ref="A31:A32"/>
    <mergeCell ref="B4:G4"/>
    <mergeCell ref="B35:C35"/>
    <mergeCell ref="F50:G50"/>
    <mergeCell ref="D48:D49"/>
    <mergeCell ref="B26:C26"/>
    <mergeCell ref="B40:C40"/>
    <mergeCell ref="B31:C32"/>
    <mergeCell ref="B43:L43"/>
    <mergeCell ref="E45:F45"/>
    <mergeCell ref="B33:C33"/>
    <mergeCell ref="I31:L31"/>
    <mergeCell ref="B38:C38"/>
    <mergeCell ref="K53:L53"/>
    <mergeCell ref="A72:C72"/>
    <mergeCell ref="H72:I72"/>
    <mergeCell ref="D50:E50"/>
    <mergeCell ref="D51:E51"/>
    <mergeCell ref="D63:E63"/>
    <mergeCell ref="D64:E64"/>
    <mergeCell ref="A68:C68"/>
    <mergeCell ref="H68:I68"/>
    <mergeCell ref="D65:E65"/>
    <mergeCell ref="K48:L48"/>
    <mergeCell ref="K49:L49"/>
    <mergeCell ref="I48:J48"/>
    <mergeCell ref="D73:E73"/>
    <mergeCell ref="H73:I73"/>
    <mergeCell ref="D69:E69"/>
    <mergeCell ref="H69:I69"/>
    <mergeCell ref="J51:K51"/>
    <mergeCell ref="H52:I52"/>
    <mergeCell ref="J52:K52"/>
    <mergeCell ref="B37:C37"/>
    <mergeCell ref="B24:C24"/>
    <mergeCell ref="B25:C25"/>
    <mergeCell ref="B23:C23"/>
    <mergeCell ref="B16:C17"/>
    <mergeCell ref="B20:C20"/>
    <mergeCell ref="B34:C34"/>
    <mergeCell ref="B45:C45"/>
    <mergeCell ref="O49:P49"/>
    <mergeCell ref="E47:F47"/>
    <mergeCell ref="I49:J49"/>
    <mergeCell ref="I47:J47"/>
    <mergeCell ref="G47:H47"/>
    <mergeCell ref="E48:F49"/>
    <mergeCell ref="G46:H46"/>
    <mergeCell ref="I46:J46"/>
    <mergeCell ref="G48:H48"/>
    <mergeCell ref="N65:O65"/>
    <mergeCell ref="F64:G64"/>
    <mergeCell ref="H64:I64"/>
    <mergeCell ref="E53:F53"/>
    <mergeCell ref="L52:M52"/>
    <mergeCell ref="N52:O52"/>
    <mergeCell ref="N64:O64"/>
    <mergeCell ref="G53:H53"/>
    <mergeCell ref="M58:N58"/>
    <mergeCell ref="J64:K64"/>
    <mergeCell ref="O53:P53"/>
    <mergeCell ref="B46:C46"/>
    <mergeCell ref="B49:C49"/>
    <mergeCell ref="B53:C53"/>
    <mergeCell ref="B48:C48"/>
    <mergeCell ref="B47:C47"/>
    <mergeCell ref="E46:F46"/>
    <mergeCell ref="F51:G51"/>
    <mergeCell ref="H51:I51"/>
    <mergeCell ref="G49:H49"/>
    <mergeCell ref="B66:C66"/>
    <mergeCell ref="B58:C58"/>
    <mergeCell ref="B59:C59"/>
    <mergeCell ref="B62:C62"/>
    <mergeCell ref="G59:H59"/>
    <mergeCell ref="O58:P58"/>
    <mergeCell ref="I61:J61"/>
    <mergeCell ref="O62:P62"/>
    <mergeCell ref="K58:L58"/>
    <mergeCell ref="L65:M65"/>
    <mergeCell ref="E59:F59"/>
    <mergeCell ref="F65:G65"/>
    <mergeCell ref="D52:E52"/>
    <mergeCell ref="I59:J59"/>
    <mergeCell ref="L64:M64"/>
    <mergeCell ref="F52:G52"/>
    <mergeCell ref="E58:F58"/>
    <mergeCell ref="G58:H58"/>
    <mergeCell ref="I58:J58"/>
    <mergeCell ref="I53:J53"/>
    <mergeCell ref="K59:L59"/>
    <mergeCell ref="B61:C61"/>
    <mergeCell ref="M59:N59"/>
    <mergeCell ref="O59:P59"/>
    <mergeCell ref="B60:C60"/>
    <mergeCell ref="E60:F60"/>
    <mergeCell ref="G60:H60"/>
    <mergeCell ref="I60:J60"/>
    <mergeCell ref="G61:H61"/>
    <mergeCell ref="E61:F62"/>
  </mergeCells>
  <printOptions horizontalCentered="1"/>
  <pageMargins left="0" right="0" top="0.2755905511811024" bottom="0" header="0" footer="0"/>
  <pageSetup fitToHeight="1" fitToWidth="1" horizontalDpi="600" verticalDpi="600" orientation="landscape" paperSize="9" scale="62" r:id="rId1"/>
  <rowBreaks count="1" manualBreakCount="1">
    <brk id="4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M119"/>
  <sheetViews>
    <sheetView view="pageBreakPreview" zoomScale="85" zoomScaleSheetLayoutView="85" zoomScalePageLayoutView="0" workbookViewId="0" topLeftCell="B44">
      <selection activeCell="B8" sqref="C8"/>
    </sheetView>
  </sheetViews>
  <sheetFormatPr defaultColWidth="9.00390625" defaultRowHeight="15.75"/>
  <cols>
    <col min="1" max="1" width="7.75390625" style="5" hidden="1" customWidth="1"/>
    <col min="2" max="2" width="10.50390625" style="5" customWidth="1"/>
    <col min="3" max="3" width="50.375" style="5" customWidth="1"/>
    <col min="4" max="4" width="10.625" style="5" customWidth="1"/>
    <col min="5" max="5" width="12.00390625" style="5" customWidth="1"/>
    <col min="6" max="6" width="11.25390625" style="5" customWidth="1"/>
    <col min="7" max="7" width="11.625" style="5" customWidth="1"/>
    <col min="8" max="8" width="12.50390625" style="5" customWidth="1"/>
    <col min="9" max="9" width="11.75390625" style="5" customWidth="1"/>
    <col min="10" max="10" width="12.75390625" style="5" customWidth="1"/>
    <col min="11" max="11" width="9.875" style="5" customWidth="1"/>
    <col min="12" max="12" width="10.00390625" style="5" customWidth="1"/>
    <col min="13" max="13" width="10.50390625" style="5" customWidth="1"/>
  </cols>
  <sheetData>
    <row r="1" spans="1:13" s="2" customFormat="1" ht="15">
      <c r="A1" s="467"/>
      <c r="B1" s="467"/>
      <c r="L1" s="22"/>
      <c r="M1" s="22"/>
    </row>
    <row r="2" spans="1:13" s="43" customFormat="1" ht="17.25" customHeight="1">
      <c r="A2" s="58" t="s">
        <v>85</v>
      </c>
      <c r="B2" s="387" t="s">
        <v>288</v>
      </c>
      <c r="C2" s="387"/>
      <c r="D2" s="387"/>
      <c r="E2" s="387"/>
      <c r="F2" s="387"/>
      <c r="G2" s="387"/>
      <c r="H2" s="387"/>
      <c r="I2" s="387"/>
      <c r="J2" s="387"/>
      <c r="K2" s="387"/>
      <c r="L2" s="22"/>
      <c r="M2" s="22"/>
    </row>
    <row r="3" spans="1:13" s="43" customFormat="1" ht="12" customHeight="1">
      <c r="A3" s="54"/>
      <c r="B3" s="24"/>
      <c r="C3" s="30"/>
      <c r="D3" s="30"/>
      <c r="E3" s="30"/>
      <c r="F3" s="30"/>
      <c r="G3" s="30"/>
      <c r="H3" s="30"/>
      <c r="I3" s="30"/>
      <c r="J3" s="22"/>
      <c r="K3" s="22"/>
      <c r="L3" s="22"/>
      <c r="M3" s="22"/>
    </row>
    <row r="4" spans="1:13" s="43" customFormat="1" ht="15">
      <c r="A4" s="54" t="s">
        <v>164</v>
      </c>
      <c r="B4" s="338" t="s">
        <v>367</v>
      </c>
      <c r="C4" s="338"/>
      <c r="D4" s="338"/>
      <c r="E4" s="338"/>
      <c r="F4" s="338"/>
      <c r="G4" s="338"/>
      <c r="H4" s="30"/>
      <c r="I4" s="22"/>
      <c r="J4" s="22"/>
      <c r="K4" s="22"/>
      <c r="L4" s="22"/>
      <c r="M4" s="22"/>
    </row>
    <row r="5" spans="2:13" s="43" customFormat="1" ht="15.75" customHeight="1">
      <c r="B5" s="22"/>
      <c r="C5" s="22"/>
      <c r="D5" s="22"/>
      <c r="E5" s="22"/>
      <c r="F5" s="22"/>
      <c r="G5" s="22"/>
      <c r="H5" s="22"/>
      <c r="I5" s="22"/>
      <c r="J5" s="22"/>
      <c r="K5" s="3" t="s">
        <v>99</v>
      </c>
      <c r="L5" s="22"/>
      <c r="M5" s="22"/>
    </row>
    <row r="6" spans="1:13" s="43" customFormat="1" ht="39.75" customHeight="1">
      <c r="A6" s="343" t="s">
        <v>158</v>
      </c>
      <c r="B6" s="324" t="s">
        <v>289</v>
      </c>
      <c r="C6" s="324" t="s">
        <v>115</v>
      </c>
      <c r="D6" s="324" t="s">
        <v>14</v>
      </c>
      <c r="E6" s="324" t="s">
        <v>111</v>
      </c>
      <c r="F6" s="324" t="s">
        <v>290</v>
      </c>
      <c r="G6" s="324" t="s">
        <v>291</v>
      </c>
      <c r="H6" s="324" t="s">
        <v>292</v>
      </c>
      <c r="I6" s="301" t="s">
        <v>113</v>
      </c>
      <c r="J6" s="322"/>
      <c r="K6" s="324" t="s">
        <v>293</v>
      </c>
      <c r="L6" s="22"/>
      <c r="M6" s="22"/>
    </row>
    <row r="7" spans="1:13" s="43" customFormat="1" ht="90" customHeight="1">
      <c r="A7" s="344"/>
      <c r="B7" s="325"/>
      <c r="C7" s="325"/>
      <c r="D7" s="325"/>
      <c r="E7" s="325"/>
      <c r="F7" s="325"/>
      <c r="G7" s="325"/>
      <c r="H7" s="325" t="s">
        <v>112</v>
      </c>
      <c r="I7" s="40" t="s">
        <v>15</v>
      </c>
      <c r="J7" s="40" t="s">
        <v>16</v>
      </c>
      <c r="K7" s="325"/>
      <c r="L7" s="22"/>
      <c r="M7" s="22"/>
    </row>
    <row r="8" spans="1:13" s="43" customFormat="1" ht="15">
      <c r="A8" s="255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22"/>
      <c r="M8" s="22"/>
    </row>
    <row r="9" spans="1:13" s="43" customFormat="1" ht="15" hidden="1">
      <c r="A9" s="255"/>
      <c r="B9" s="255"/>
      <c r="C9" s="72" t="s">
        <v>105</v>
      </c>
      <c r="D9" s="255"/>
      <c r="E9" s="255"/>
      <c r="F9" s="255"/>
      <c r="G9" s="255"/>
      <c r="H9" s="255"/>
      <c r="I9" s="255"/>
      <c r="J9" s="255"/>
      <c r="K9" s="255"/>
      <c r="L9" s="22"/>
      <c r="M9" s="22"/>
    </row>
    <row r="10" spans="1:13" s="43" customFormat="1" ht="15" hidden="1">
      <c r="A10" s="65"/>
      <c r="B10" s="65" t="s">
        <v>49</v>
      </c>
      <c r="C10" s="57" t="s">
        <v>124</v>
      </c>
      <c r="D10" s="259"/>
      <c r="E10" s="259"/>
      <c r="F10" s="77"/>
      <c r="G10" s="77"/>
      <c r="H10" s="77"/>
      <c r="I10" s="77"/>
      <c r="J10" s="77"/>
      <c r="K10" s="259">
        <f>E10+G10</f>
        <v>0</v>
      </c>
      <c r="L10" s="22"/>
      <c r="M10" s="22"/>
    </row>
    <row r="11" spans="1:13" s="43" customFormat="1" ht="15" hidden="1">
      <c r="A11" s="255"/>
      <c r="B11" s="255">
        <v>2120</v>
      </c>
      <c r="C11" s="57" t="s">
        <v>125</v>
      </c>
      <c r="D11" s="259"/>
      <c r="E11" s="259"/>
      <c r="F11" s="77"/>
      <c r="G11" s="77"/>
      <c r="H11" s="77"/>
      <c r="I11" s="77"/>
      <c r="J11" s="77"/>
      <c r="K11" s="259">
        <f>E11+G11</f>
        <v>0</v>
      </c>
      <c r="L11" s="22"/>
      <c r="M11" s="22"/>
    </row>
    <row r="12" spans="1:13" s="43" customFormat="1" ht="15" hidden="1">
      <c r="A12" s="255"/>
      <c r="B12" s="255">
        <v>2210</v>
      </c>
      <c r="C12" s="57" t="s">
        <v>126</v>
      </c>
      <c r="D12" s="259"/>
      <c r="E12" s="259"/>
      <c r="F12" s="78"/>
      <c r="G12" s="78"/>
      <c r="H12" s="259"/>
      <c r="I12" s="78"/>
      <c r="J12" s="77"/>
      <c r="K12" s="259">
        <f>E12+G12</f>
        <v>0</v>
      </c>
      <c r="L12" s="22"/>
      <c r="M12" s="22"/>
    </row>
    <row r="13" spans="1:13" s="43" customFormat="1" ht="15" hidden="1">
      <c r="A13" s="255"/>
      <c r="B13" s="255">
        <v>2220</v>
      </c>
      <c r="C13" s="57" t="s">
        <v>40</v>
      </c>
      <c r="D13" s="259"/>
      <c r="E13" s="259"/>
      <c r="F13" s="259"/>
      <c r="G13" s="259"/>
      <c r="H13" s="259">
        <f>G13-F13</f>
        <v>0</v>
      </c>
      <c r="I13" s="259"/>
      <c r="J13" s="79"/>
      <c r="K13" s="259"/>
      <c r="L13" s="22"/>
      <c r="M13" s="22"/>
    </row>
    <row r="14" spans="1:13" s="43" customFormat="1" ht="15" hidden="1">
      <c r="A14" s="255"/>
      <c r="B14" s="255">
        <v>2230</v>
      </c>
      <c r="C14" s="57" t="s">
        <v>41</v>
      </c>
      <c r="D14" s="259"/>
      <c r="E14" s="259"/>
      <c r="F14" s="259"/>
      <c r="G14" s="259"/>
      <c r="H14" s="259">
        <f>G14-F14</f>
        <v>0</v>
      </c>
      <c r="I14" s="259"/>
      <c r="J14" s="79"/>
      <c r="K14" s="259"/>
      <c r="L14" s="22"/>
      <c r="M14" s="22"/>
    </row>
    <row r="15" spans="1:13" s="43" customFormat="1" ht="15" hidden="1">
      <c r="A15" s="255"/>
      <c r="B15" s="255">
        <v>2240</v>
      </c>
      <c r="C15" s="57" t="s">
        <v>42</v>
      </c>
      <c r="D15" s="259"/>
      <c r="E15" s="259"/>
      <c r="F15" s="259"/>
      <c r="G15" s="259"/>
      <c r="H15" s="259"/>
      <c r="I15" s="259"/>
      <c r="J15" s="79"/>
      <c r="K15" s="259">
        <f>E15+G15</f>
        <v>0</v>
      </c>
      <c r="L15" s="22"/>
      <c r="M15" s="22"/>
    </row>
    <row r="16" spans="1:13" s="43" customFormat="1" ht="15" hidden="1">
      <c r="A16" s="255"/>
      <c r="B16" s="255">
        <v>2250</v>
      </c>
      <c r="C16" s="57" t="s">
        <v>43</v>
      </c>
      <c r="D16" s="259"/>
      <c r="E16" s="259"/>
      <c r="F16" s="78"/>
      <c r="G16" s="78"/>
      <c r="H16" s="78"/>
      <c r="I16" s="78"/>
      <c r="J16" s="77"/>
      <c r="K16" s="259"/>
      <c r="L16" s="22"/>
      <c r="M16" s="22"/>
    </row>
    <row r="17" spans="1:13" s="43" customFormat="1" ht="15" hidden="1">
      <c r="A17" s="255"/>
      <c r="B17" s="255">
        <v>2260</v>
      </c>
      <c r="C17" s="57" t="s">
        <v>127</v>
      </c>
      <c r="D17" s="259"/>
      <c r="E17" s="259"/>
      <c r="F17" s="259"/>
      <c r="G17" s="259"/>
      <c r="H17" s="259"/>
      <c r="I17" s="259"/>
      <c r="J17" s="79"/>
      <c r="K17" s="259"/>
      <c r="L17" s="22"/>
      <c r="M17" s="22"/>
    </row>
    <row r="18" spans="1:13" s="43" customFormat="1" ht="15" hidden="1">
      <c r="A18" s="255"/>
      <c r="B18" s="255">
        <v>2270</v>
      </c>
      <c r="C18" s="57" t="s">
        <v>44</v>
      </c>
      <c r="D18" s="259">
        <f>SUM(D19:D22)</f>
        <v>0</v>
      </c>
      <c r="E18" s="259">
        <f>SUM(E19:E22)</f>
        <v>0</v>
      </c>
      <c r="F18" s="259"/>
      <c r="G18" s="259"/>
      <c r="H18" s="259"/>
      <c r="I18" s="259"/>
      <c r="J18" s="79"/>
      <c r="K18" s="259">
        <f>E18+G18</f>
        <v>0</v>
      </c>
      <c r="L18" s="22"/>
      <c r="M18" s="22"/>
    </row>
    <row r="19" spans="1:13" s="43" customFormat="1" ht="15" hidden="1">
      <c r="A19" s="255"/>
      <c r="B19" s="255">
        <v>2271</v>
      </c>
      <c r="C19" s="57" t="s">
        <v>144</v>
      </c>
      <c r="D19" s="259"/>
      <c r="E19" s="259"/>
      <c r="F19" s="259"/>
      <c r="G19" s="259"/>
      <c r="H19" s="259"/>
      <c r="I19" s="259"/>
      <c r="J19" s="79"/>
      <c r="K19" s="259">
        <f aca="true" t="shared" si="0" ref="K19:K29">E19+G19</f>
        <v>0</v>
      </c>
      <c r="L19" s="22"/>
      <c r="M19" s="22"/>
    </row>
    <row r="20" spans="1:13" s="43" customFormat="1" ht="15" hidden="1">
      <c r="A20" s="255"/>
      <c r="B20" s="255">
        <v>2272</v>
      </c>
      <c r="C20" s="57" t="s">
        <v>145</v>
      </c>
      <c r="D20" s="259"/>
      <c r="E20" s="259"/>
      <c r="F20" s="259"/>
      <c r="G20" s="259"/>
      <c r="H20" s="259"/>
      <c r="I20" s="259"/>
      <c r="J20" s="79"/>
      <c r="K20" s="259">
        <f t="shared" si="0"/>
        <v>0</v>
      </c>
      <c r="L20" s="22"/>
      <c r="M20" s="22"/>
    </row>
    <row r="21" spans="1:13" s="43" customFormat="1" ht="15" hidden="1">
      <c r="A21" s="255"/>
      <c r="B21" s="255">
        <v>2273</v>
      </c>
      <c r="C21" s="57" t="s">
        <v>146</v>
      </c>
      <c r="D21" s="259"/>
      <c r="E21" s="259"/>
      <c r="F21" s="259"/>
      <c r="G21" s="259"/>
      <c r="H21" s="259"/>
      <c r="I21" s="259"/>
      <c r="J21" s="79"/>
      <c r="K21" s="259">
        <f t="shared" si="0"/>
        <v>0</v>
      </c>
      <c r="L21" s="22"/>
      <c r="M21" s="22"/>
    </row>
    <row r="22" spans="1:13" s="43" customFormat="1" ht="26.25" hidden="1">
      <c r="A22" s="255"/>
      <c r="B22" s="255">
        <v>2281</v>
      </c>
      <c r="C22" s="57" t="s">
        <v>45</v>
      </c>
      <c r="D22" s="259"/>
      <c r="E22" s="259"/>
      <c r="F22" s="259"/>
      <c r="G22" s="259"/>
      <c r="H22" s="259"/>
      <c r="I22" s="259"/>
      <c r="J22" s="79"/>
      <c r="K22" s="259">
        <f t="shared" si="0"/>
        <v>0</v>
      </c>
      <c r="L22" s="22"/>
      <c r="M22" s="22"/>
    </row>
    <row r="23" spans="1:13" s="43" customFormat="1" ht="26.25" hidden="1">
      <c r="A23" s="255"/>
      <c r="B23" s="255">
        <v>2282</v>
      </c>
      <c r="C23" s="57" t="s">
        <v>46</v>
      </c>
      <c r="D23" s="259"/>
      <c r="E23" s="259"/>
      <c r="F23" s="259"/>
      <c r="G23" s="259"/>
      <c r="H23" s="259"/>
      <c r="I23" s="259"/>
      <c r="J23" s="79"/>
      <c r="K23" s="259">
        <f t="shared" si="0"/>
        <v>0</v>
      </c>
      <c r="L23" s="22"/>
      <c r="M23" s="22"/>
    </row>
    <row r="24" spans="1:13" s="43" customFormat="1" ht="15" hidden="1">
      <c r="A24" s="255"/>
      <c r="B24" s="255">
        <v>2400</v>
      </c>
      <c r="C24" s="57" t="s">
        <v>128</v>
      </c>
      <c r="D24" s="259"/>
      <c r="E24" s="259"/>
      <c r="F24" s="79"/>
      <c r="G24" s="79"/>
      <c r="H24" s="79"/>
      <c r="I24" s="79"/>
      <c r="J24" s="79"/>
      <c r="K24" s="78">
        <f t="shared" si="0"/>
        <v>0</v>
      </c>
      <c r="L24" s="22"/>
      <c r="M24" s="22"/>
    </row>
    <row r="25" spans="1:13" s="43" customFormat="1" ht="26.25" hidden="1">
      <c r="A25" s="255"/>
      <c r="B25" s="255">
        <v>2610</v>
      </c>
      <c r="C25" s="57" t="s">
        <v>47</v>
      </c>
      <c r="D25" s="259"/>
      <c r="E25" s="259"/>
      <c r="F25" s="79"/>
      <c r="G25" s="79"/>
      <c r="H25" s="79"/>
      <c r="I25" s="79"/>
      <c r="J25" s="79"/>
      <c r="K25" s="78">
        <f t="shared" si="0"/>
        <v>0</v>
      </c>
      <c r="L25" s="22"/>
      <c r="M25" s="22"/>
    </row>
    <row r="26" spans="1:13" s="43" customFormat="1" ht="15" hidden="1">
      <c r="A26" s="255"/>
      <c r="B26" s="255">
        <v>2620</v>
      </c>
      <c r="C26" s="57" t="s">
        <v>48</v>
      </c>
      <c r="D26" s="259"/>
      <c r="E26" s="259"/>
      <c r="F26" s="79"/>
      <c r="G26" s="79"/>
      <c r="H26" s="79"/>
      <c r="I26" s="79"/>
      <c r="J26" s="79"/>
      <c r="K26" s="78">
        <f t="shared" si="0"/>
        <v>0</v>
      </c>
      <c r="L26" s="22"/>
      <c r="M26" s="22"/>
    </row>
    <row r="27" spans="1:13" s="43" customFormat="1" ht="26.25" hidden="1">
      <c r="A27" s="255"/>
      <c r="B27" s="255">
        <v>2630</v>
      </c>
      <c r="C27" s="57" t="s">
        <v>129</v>
      </c>
      <c r="D27" s="78"/>
      <c r="E27" s="259"/>
      <c r="F27" s="77"/>
      <c r="G27" s="77"/>
      <c r="H27" s="77"/>
      <c r="I27" s="77"/>
      <c r="J27" s="77"/>
      <c r="K27" s="78">
        <f t="shared" si="0"/>
        <v>0</v>
      </c>
      <c r="L27" s="22"/>
      <c r="M27" s="22"/>
    </row>
    <row r="28" spans="1:11" s="22" customFormat="1" ht="15">
      <c r="A28" s="7"/>
      <c r="B28" s="7">
        <v>2700</v>
      </c>
      <c r="C28" s="51" t="s">
        <v>130</v>
      </c>
      <c r="D28" s="32">
        <v>9867</v>
      </c>
      <c r="E28" s="32">
        <f>'2019-2(6;6.1;6.2)'!D63</f>
        <v>6037.5</v>
      </c>
      <c r="F28" s="222"/>
      <c r="G28" s="222"/>
      <c r="H28" s="32">
        <f>G28-F28</f>
        <v>0</v>
      </c>
      <c r="I28" s="222"/>
      <c r="J28" s="222"/>
      <c r="K28" s="223">
        <f>E28+G28</f>
        <v>6037.5</v>
      </c>
    </row>
    <row r="29" spans="1:11" s="22" customFormat="1" ht="15" hidden="1">
      <c r="A29" s="7"/>
      <c r="B29" s="7">
        <v>2800</v>
      </c>
      <c r="C29" s="51" t="s">
        <v>131</v>
      </c>
      <c r="D29" s="32"/>
      <c r="E29" s="32"/>
      <c r="F29" s="222"/>
      <c r="G29" s="222"/>
      <c r="H29" s="222"/>
      <c r="I29" s="222"/>
      <c r="J29" s="222"/>
      <c r="K29" s="223">
        <f t="shared" si="0"/>
        <v>0</v>
      </c>
    </row>
    <row r="30" spans="1:11" s="22" customFormat="1" ht="15" hidden="1">
      <c r="A30" s="7"/>
      <c r="B30" s="7">
        <v>3110</v>
      </c>
      <c r="C30" s="51" t="s">
        <v>132</v>
      </c>
      <c r="D30" s="32"/>
      <c r="E30" s="32"/>
      <c r="F30" s="222"/>
      <c r="G30" s="222"/>
      <c r="H30" s="222"/>
      <c r="I30" s="222"/>
      <c r="J30" s="222"/>
      <c r="K30" s="32"/>
    </row>
    <row r="31" spans="1:11" s="22" customFormat="1" ht="15" hidden="1">
      <c r="A31" s="7"/>
      <c r="B31" s="7">
        <v>3120</v>
      </c>
      <c r="C31" s="51" t="s">
        <v>50</v>
      </c>
      <c r="D31" s="32"/>
      <c r="E31" s="32"/>
      <c r="F31" s="222"/>
      <c r="G31" s="222"/>
      <c r="H31" s="222"/>
      <c r="I31" s="222"/>
      <c r="J31" s="222"/>
      <c r="K31" s="32"/>
    </row>
    <row r="32" spans="1:11" s="22" customFormat="1" ht="15" hidden="1">
      <c r="A32" s="7"/>
      <c r="B32" s="7">
        <v>3130</v>
      </c>
      <c r="C32" s="51" t="s">
        <v>51</v>
      </c>
      <c r="D32" s="32"/>
      <c r="E32" s="32"/>
      <c r="F32" s="222"/>
      <c r="G32" s="222"/>
      <c r="H32" s="222"/>
      <c r="I32" s="222"/>
      <c r="J32" s="222"/>
      <c r="K32" s="32"/>
    </row>
    <row r="33" spans="1:11" s="22" customFormat="1" ht="15" hidden="1">
      <c r="A33" s="7"/>
      <c r="B33" s="7">
        <v>3140</v>
      </c>
      <c r="C33" s="51" t="s">
        <v>52</v>
      </c>
      <c r="D33" s="32"/>
      <c r="E33" s="32"/>
      <c r="F33" s="222"/>
      <c r="G33" s="222"/>
      <c r="H33" s="222"/>
      <c r="I33" s="222"/>
      <c r="J33" s="222"/>
      <c r="K33" s="32"/>
    </row>
    <row r="34" spans="1:11" s="22" customFormat="1" ht="15" hidden="1">
      <c r="A34" s="7"/>
      <c r="B34" s="7">
        <v>3150</v>
      </c>
      <c r="C34" s="51" t="s">
        <v>53</v>
      </c>
      <c r="D34" s="204"/>
      <c r="E34" s="32"/>
      <c r="F34" s="224"/>
      <c r="G34" s="224"/>
      <c r="H34" s="224"/>
      <c r="I34" s="224"/>
      <c r="J34" s="224"/>
      <c r="K34" s="204"/>
    </row>
    <row r="35" spans="1:11" s="22" customFormat="1" ht="15" hidden="1">
      <c r="A35" s="7"/>
      <c r="B35" s="7">
        <v>3160</v>
      </c>
      <c r="C35" s="51" t="s">
        <v>133</v>
      </c>
      <c r="D35" s="32"/>
      <c r="E35" s="32"/>
      <c r="F35" s="222"/>
      <c r="G35" s="222"/>
      <c r="H35" s="222"/>
      <c r="I35" s="222"/>
      <c r="J35" s="222"/>
      <c r="K35" s="32"/>
    </row>
    <row r="36" spans="1:11" s="22" customFormat="1" ht="15" hidden="1">
      <c r="A36" s="7"/>
      <c r="B36" s="7">
        <v>3210</v>
      </c>
      <c r="C36" s="51" t="s">
        <v>54</v>
      </c>
      <c r="D36" s="32"/>
      <c r="E36" s="32"/>
      <c r="F36" s="222"/>
      <c r="G36" s="222"/>
      <c r="H36" s="222"/>
      <c r="I36" s="222"/>
      <c r="J36" s="222"/>
      <c r="K36" s="32"/>
    </row>
    <row r="37" spans="1:11" s="22" customFormat="1" ht="15" hidden="1">
      <c r="A37" s="7"/>
      <c r="B37" s="7">
        <v>3220</v>
      </c>
      <c r="C37" s="51" t="s">
        <v>55</v>
      </c>
      <c r="D37" s="32"/>
      <c r="E37" s="32"/>
      <c r="F37" s="222"/>
      <c r="G37" s="222"/>
      <c r="H37" s="222"/>
      <c r="I37" s="222"/>
      <c r="J37" s="222"/>
      <c r="K37" s="32"/>
    </row>
    <row r="38" spans="1:11" s="22" customFormat="1" ht="26.25" hidden="1">
      <c r="A38" s="7"/>
      <c r="B38" s="7">
        <v>3230</v>
      </c>
      <c r="C38" s="51" t="s">
        <v>134</v>
      </c>
      <c r="D38" s="32"/>
      <c r="E38" s="32"/>
      <c r="F38" s="222"/>
      <c r="G38" s="222"/>
      <c r="H38" s="222"/>
      <c r="I38" s="222"/>
      <c r="J38" s="222"/>
      <c r="K38" s="32"/>
    </row>
    <row r="39" spans="1:11" s="22" customFormat="1" ht="15" hidden="1">
      <c r="A39" s="7"/>
      <c r="B39" s="7">
        <v>3240</v>
      </c>
      <c r="C39" s="51" t="s">
        <v>56</v>
      </c>
      <c r="D39" s="32"/>
      <c r="E39" s="32"/>
      <c r="F39" s="222"/>
      <c r="G39" s="222"/>
      <c r="H39" s="222"/>
      <c r="I39" s="222"/>
      <c r="J39" s="222"/>
      <c r="K39" s="32"/>
    </row>
    <row r="40" spans="1:11" s="22" customFormat="1" ht="15" hidden="1">
      <c r="A40" s="7"/>
      <c r="B40" s="7">
        <v>9000</v>
      </c>
      <c r="C40" s="51" t="s">
        <v>57</v>
      </c>
      <c r="D40" s="32"/>
      <c r="E40" s="32"/>
      <c r="F40" s="222"/>
      <c r="G40" s="222"/>
      <c r="H40" s="222"/>
      <c r="I40" s="222"/>
      <c r="J40" s="222"/>
      <c r="K40" s="32"/>
    </row>
    <row r="41" spans="1:11" s="22" customFormat="1" ht="15">
      <c r="A41" s="202"/>
      <c r="B41" s="202"/>
      <c r="C41" s="225" t="s">
        <v>244</v>
      </c>
      <c r="D41" s="204">
        <f>SUM(D10:D40)-D18</f>
        <v>9867</v>
      </c>
      <c r="E41" s="204">
        <f>SUM(E10:E40)-E18</f>
        <v>6037.5</v>
      </c>
      <c r="F41" s="204">
        <f aca="true" t="shared" si="1" ref="F41:K41">SUM(F10:F40)-F18</f>
        <v>0</v>
      </c>
      <c r="G41" s="204">
        <f t="shared" si="1"/>
        <v>0</v>
      </c>
      <c r="H41" s="204">
        <f t="shared" si="1"/>
        <v>0</v>
      </c>
      <c r="I41" s="204">
        <f t="shared" si="1"/>
        <v>0</v>
      </c>
      <c r="J41" s="204">
        <f t="shared" si="1"/>
        <v>0</v>
      </c>
      <c r="K41" s="204">
        <f t="shared" si="1"/>
        <v>6037.5</v>
      </c>
    </row>
    <row r="42" s="22" customFormat="1" ht="15"/>
    <row r="43" spans="1:8" s="22" customFormat="1" ht="15">
      <c r="A43" s="24" t="s">
        <v>165</v>
      </c>
      <c r="B43" s="123" t="s">
        <v>368</v>
      </c>
      <c r="C43" s="123"/>
      <c r="D43" s="123"/>
      <c r="E43" s="123"/>
      <c r="F43" s="123"/>
      <c r="G43" s="123"/>
      <c r="H43" s="30"/>
    </row>
    <row r="44" s="22" customFormat="1" ht="12.75" customHeight="1">
      <c r="M44" s="3" t="s">
        <v>99</v>
      </c>
    </row>
    <row r="45" spans="1:13" s="22" customFormat="1" ht="15.75" customHeight="1">
      <c r="A45" s="324" t="s">
        <v>158</v>
      </c>
      <c r="B45" s="324" t="s">
        <v>289</v>
      </c>
      <c r="C45" s="324" t="s">
        <v>115</v>
      </c>
      <c r="D45" s="301" t="s">
        <v>162</v>
      </c>
      <c r="E45" s="322"/>
      <c r="F45" s="322"/>
      <c r="G45" s="322"/>
      <c r="H45" s="302"/>
      <c r="I45" s="301" t="s">
        <v>191</v>
      </c>
      <c r="J45" s="322"/>
      <c r="K45" s="322"/>
      <c r="L45" s="322"/>
      <c r="M45" s="302"/>
    </row>
    <row r="46" spans="1:13" s="22" customFormat="1" ht="70.5" customHeight="1">
      <c r="A46" s="386"/>
      <c r="B46" s="386"/>
      <c r="C46" s="386"/>
      <c r="D46" s="324" t="s">
        <v>114</v>
      </c>
      <c r="E46" s="324" t="s">
        <v>294</v>
      </c>
      <c r="F46" s="301" t="s">
        <v>295</v>
      </c>
      <c r="G46" s="302"/>
      <c r="H46" s="324" t="s">
        <v>296</v>
      </c>
      <c r="I46" s="324" t="s">
        <v>171</v>
      </c>
      <c r="J46" s="324" t="s">
        <v>297</v>
      </c>
      <c r="K46" s="301" t="s">
        <v>298</v>
      </c>
      <c r="L46" s="302"/>
      <c r="M46" s="324" t="s">
        <v>299</v>
      </c>
    </row>
    <row r="47" spans="1:13" s="22" customFormat="1" ht="47.25" customHeight="1">
      <c r="A47" s="325"/>
      <c r="B47" s="325"/>
      <c r="C47" s="325"/>
      <c r="D47" s="325"/>
      <c r="E47" s="325"/>
      <c r="F47" s="7" t="s">
        <v>15</v>
      </c>
      <c r="G47" s="7" t="s">
        <v>16</v>
      </c>
      <c r="H47" s="325"/>
      <c r="I47" s="325"/>
      <c r="J47" s="325"/>
      <c r="K47" s="7" t="s">
        <v>15</v>
      </c>
      <c r="L47" s="7" t="s">
        <v>16</v>
      </c>
      <c r="M47" s="325"/>
    </row>
    <row r="48" spans="1:13" s="22" customFormat="1" ht="15">
      <c r="A48" s="7">
        <v>1</v>
      </c>
      <c r="B48" s="7">
        <v>1</v>
      </c>
      <c r="C48" s="7">
        <v>2</v>
      </c>
      <c r="D48" s="7">
        <v>3</v>
      </c>
      <c r="E48" s="7">
        <v>4</v>
      </c>
      <c r="F48" s="7">
        <v>5</v>
      </c>
      <c r="G48" s="7">
        <v>6</v>
      </c>
      <c r="H48" s="7">
        <v>7</v>
      </c>
      <c r="I48" s="7">
        <v>8</v>
      </c>
      <c r="J48" s="7">
        <v>9</v>
      </c>
      <c r="K48" s="7">
        <v>10</v>
      </c>
      <c r="L48" s="7">
        <v>11</v>
      </c>
      <c r="M48" s="7">
        <v>12</v>
      </c>
    </row>
    <row r="49" spans="1:13" s="43" customFormat="1" ht="15" hidden="1">
      <c r="A49" s="255"/>
      <c r="B49" s="255"/>
      <c r="C49" s="72" t="s">
        <v>105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s="43" customFormat="1" ht="15" hidden="1">
      <c r="A50" s="65"/>
      <c r="B50" s="65" t="s">
        <v>49</v>
      </c>
      <c r="C50" s="57" t="s">
        <v>124</v>
      </c>
      <c r="D50" s="259"/>
      <c r="E50" s="70"/>
      <c r="F50" s="70"/>
      <c r="G50" s="70"/>
      <c r="H50" s="78">
        <f>D50-E50</f>
        <v>0</v>
      </c>
      <c r="I50" s="259"/>
      <c r="J50" s="70"/>
      <c r="K50" s="78"/>
      <c r="L50" s="70"/>
      <c r="M50" s="78">
        <f>I50-J50</f>
        <v>0</v>
      </c>
    </row>
    <row r="51" spans="1:13" s="43" customFormat="1" ht="15" hidden="1">
      <c r="A51" s="255"/>
      <c r="B51" s="255">
        <v>2120</v>
      </c>
      <c r="C51" s="57" t="s">
        <v>125</v>
      </c>
      <c r="D51" s="259"/>
      <c r="E51" s="70"/>
      <c r="F51" s="70"/>
      <c r="G51" s="70"/>
      <c r="H51" s="78">
        <f>D51-E51</f>
        <v>0</v>
      </c>
      <c r="I51" s="259"/>
      <c r="J51" s="70"/>
      <c r="K51" s="78"/>
      <c r="L51" s="70"/>
      <c r="M51" s="78">
        <f>I51-J51</f>
        <v>0</v>
      </c>
    </row>
    <row r="52" spans="1:13" s="43" customFormat="1" ht="15" hidden="1">
      <c r="A52" s="255"/>
      <c r="B52" s="255">
        <v>2210</v>
      </c>
      <c r="C52" s="57" t="s">
        <v>126</v>
      </c>
      <c r="D52" s="259"/>
      <c r="E52" s="78"/>
      <c r="F52" s="259">
        <f>E52</f>
        <v>0</v>
      </c>
      <c r="G52" s="70"/>
      <c r="H52" s="78">
        <f>D52-E52</f>
        <v>0</v>
      </c>
      <c r="I52" s="259"/>
      <c r="J52" s="78"/>
      <c r="K52" s="259"/>
      <c r="L52" s="70"/>
      <c r="M52" s="78">
        <f>I52-J52</f>
        <v>0</v>
      </c>
    </row>
    <row r="53" spans="1:13" s="43" customFormat="1" ht="15" hidden="1">
      <c r="A53" s="255"/>
      <c r="B53" s="255">
        <v>2220</v>
      </c>
      <c r="C53" s="57" t="s">
        <v>40</v>
      </c>
      <c r="D53" s="259"/>
      <c r="E53" s="259"/>
      <c r="F53" s="259"/>
      <c r="G53" s="259"/>
      <c r="H53" s="259"/>
      <c r="I53" s="259"/>
      <c r="J53" s="259"/>
      <c r="K53" s="259"/>
      <c r="L53" s="259"/>
      <c r="M53" s="259"/>
    </row>
    <row r="54" spans="1:13" s="43" customFormat="1" ht="15" hidden="1">
      <c r="A54" s="255"/>
      <c r="B54" s="255">
        <v>2230</v>
      </c>
      <c r="C54" s="57" t="s">
        <v>41</v>
      </c>
      <c r="D54" s="259"/>
      <c r="E54" s="259"/>
      <c r="F54" s="259"/>
      <c r="G54" s="259"/>
      <c r="H54" s="259"/>
      <c r="I54" s="259"/>
      <c r="J54" s="259"/>
      <c r="K54" s="259"/>
      <c r="L54" s="259"/>
      <c r="M54" s="259"/>
    </row>
    <row r="55" spans="1:13" s="43" customFormat="1" ht="15" hidden="1">
      <c r="A55" s="255"/>
      <c r="B55" s="255">
        <v>2240</v>
      </c>
      <c r="C55" s="57" t="s">
        <v>42</v>
      </c>
      <c r="D55" s="259"/>
      <c r="E55" s="259"/>
      <c r="F55" s="259"/>
      <c r="G55" s="259"/>
      <c r="H55" s="78">
        <f>D55-E55</f>
        <v>0</v>
      </c>
      <c r="I55" s="259"/>
      <c r="J55" s="259"/>
      <c r="K55" s="259"/>
      <c r="L55" s="259"/>
      <c r="M55" s="78">
        <f>I55-J55</f>
        <v>0</v>
      </c>
    </row>
    <row r="56" spans="1:13" s="43" customFormat="1" ht="15" hidden="1">
      <c r="A56" s="255"/>
      <c r="B56" s="255">
        <v>2250</v>
      </c>
      <c r="C56" s="57" t="s">
        <v>43</v>
      </c>
      <c r="D56" s="259"/>
      <c r="E56" s="78"/>
      <c r="F56" s="78"/>
      <c r="G56" s="78"/>
      <c r="H56" s="78">
        <f>D56-E56</f>
        <v>0</v>
      </c>
      <c r="I56" s="259"/>
      <c r="J56" s="78"/>
      <c r="K56" s="259"/>
      <c r="L56" s="78"/>
      <c r="M56" s="78">
        <f>I56-J56</f>
        <v>0</v>
      </c>
    </row>
    <row r="57" spans="1:13" s="43" customFormat="1" ht="15" hidden="1">
      <c r="A57" s="255"/>
      <c r="B57" s="255">
        <v>2260</v>
      </c>
      <c r="C57" s="57" t="s">
        <v>127</v>
      </c>
      <c r="D57" s="259"/>
      <c r="E57" s="259"/>
      <c r="F57" s="259"/>
      <c r="G57" s="259"/>
      <c r="H57" s="259"/>
      <c r="I57" s="259"/>
      <c r="J57" s="259"/>
      <c r="K57" s="259"/>
      <c r="L57" s="259"/>
      <c r="M57" s="259"/>
    </row>
    <row r="58" spans="1:13" s="43" customFormat="1" ht="15" hidden="1">
      <c r="A58" s="255"/>
      <c r="B58" s="255">
        <v>2270</v>
      </c>
      <c r="C58" s="57" t="s">
        <v>44</v>
      </c>
      <c r="D58" s="259">
        <f>SUM(D59:D61)</f>
        <v>0</v>
      </c>
      <c r="E58" s="259"/>
      <c r="F58" s="259"/>
      <c r="G58" s="259"/>
      <c r="H58" s="78">
        <f aca="true" t="shared" si="2" ref="H58:H63">D58-E58</f>
        <v>0</v>
      </c>
      <c r="I58" s="259">
        <f>SUM(I59:I61)</f>
        <v>0</v>
      </c>
      <c r="J58" s="259"/>
      <c r="K58" s="259"/>
      <c r="L58" s="259"/>
      <c r="M58" s="78">
        <f aca="true" t="shared" si="3" ref="M58:M63">I58-J58</f>
        <v>0</v>
      </c>
    </row>
    <row r="59" spans="1:13" s="43" customFormat="1" ht="15" hidden="1">
      <c r="A59" s="255"/>
      <c r="B59" s="255">
        <v>2271</v>
      </c>
      <c r="C59" s="57" t="s">
        <v>144</v>
      </c>
      <c r="D59" s="259"/>
      <c r="E59" s="259"/>
      <c r="F59" s="259"/>
      <c r="G59" s="259"/>
      <c r="H59" s="78">
        <f t="shared" si="2"/>
        <v>0</v>
      </c>
      <c r="I59" s="259"/>
      <c r="J59" s="259"/>
      <c r="K59" s="259"/>
      <c r="L59" s="259"/>
      <c r="M59" s="78">
        <f t="shared" si="3"/>
        <v>0</v>
      </c>
    </row>
    <row r="60" spans="1:13" s="43" customFormat="1" ht="15" hidden="1">
      <c r="A60" s="255"/>
      <c r="B60" s="255">
        <v>2272</v>
      </c>
      <c r="C60" s="57" t="s">
        <v>145</v>
      </c>
      <c r="D60" s="259"/>
      <c r="E60" s="259"/>
      <c r="F60" s="259"/>
      <c r="G60" s="259"/>
      <c r="H60" s="78">
        <f t="shared" si="2"/>
        <v>0</v>
      </c>
      <c r="I60" s="259"/>
      <c r="J60" s="259"/>
      <c r="K60" s="259"/>
      <c r="L60" s="259"/>
      <c r="M60" s="78">
        <f t="shared" si="3"/>
        <v>0</v>
      </c>
    </row>
    <row r="61" spans="1:13" s="43" customFormat="1" ht="15" hidden="1">
      <c r="A61" s="255"/>
      <c r="B61" s="255">
        <v>2273</v>
      </c>
      <c r="C61" s="57" t="s">
        <v>146</v>
      </c>
      <c r="D61" s="259"/>
      <c r="E61" s="259"/>
      <c r="F61" s="259"/>
      <c r="G61" s="259"/>
      <c r="H61" s="78">
        <f t="shared" si="2"/>
        <v>0</v>
      </c>
      <c r="I61" s="259"/>
      <c r="J61" s="259"/>
      <c r="K61" s="259"/>
      <c r="L61" s="259"/>
      <c r="M61" s="78">
        <f t="shared" si="3"/>
        <v>0</v>
      </c>
    </row>
    <row r="62" spans="1:13" s="43" customFormat="1" ht="26.25" hidden="1">
      <c r="A62" s="255"/>
      <c r="B62" s="255">
        <v>2281</v>
      </c>
      <c r="C62" s="57" t="s">
        <v>45</v>
      </c>
      <c r="D62" s="259"/>
      <c r="E62" s="259"/>
      <c r="F62" s="259"/>
      <c r="G62" s="259"/>
      <c r="H62" s="78">
        <f t="shared" si="2"/>
        <v>0</v>
      </c>
      <c r="I62" s="259"/>
      <c r="J62" s="259"/>
      <c r="K62" s="259"/>
      <c r="L62" s="259"/>
      <c r="M62" s="78">
        <f t="shared" si="3"/>
        <v>0</v>
      </c>
    </row>
    <row r="63" spans="1:13" s="43" customFormat="1" ht="26.25" hidden="1">
      <c r="A63" s="255"/>
      <c r="B63" s="255">
        <v>2282</v>
      </c>
      <c r="C63" s="57" t="s">
        <v>46</v>
      </c>
      <c r="D63" s="259"/>
      <c r="E63" s="259"/>
      <c r="F63" s="259"/>
      <c r="G63" s="259"/>
      <c r="H63" s="259">
        <f t="shared" si="2"/>
        <v>0</v>
      </c>
      <c r="I63" s="259"/>
      <c r="J63" s="259"/>
      <c r="K63" s="259"/>
      <c r="L63" s="259"/>
      <c r="M63" s="259">
        <f t="shared" si="3"/>
        <v>0</v>
      </c>
    </row>
    <row r="64" spans="1:13" s="43" customFormat="1" ht="15" hidden="1">
      <c r="A64" s="255"/>
      <c r="B64" s="255">
        <v>2400</v>
      </c>
      <c r="C64" s="57" t="s">
        <v>128</v>
      </c>
      <c r="D64" s="259"/>
      <c r="E64" s="259"/>
      <c r="F64" s="259"/>
      <c r="G64" s="259"/>
      <c r="H64" s="259"/>
      <c r="I64" s="259"/>
      <c r="J64" s="259"/>
      <c r="K64" s="259"/>
      <c r="L64" s="259"/>
      <c r="M64" s="259"/>
    </row>
    <row r="65" spans="1:13" s="43" customFormat="1" ht="26.25" hidden="1">
      <c r="A65" s="255"/>
      <c r="B65" s="255">
        <v>2610</v>
      </c>
      <c r="C65" s="57" t="s">
        <v>47</v>
      </c>
      <c r="D65" s="259"/>
      <c r="E65" s="259"/>
      <c r="F65" s="259"/>
      <c r="G65" s="259"/>
      <c r="H65" s="259"/>
      <c r="I65" s="259"/>
      <c r="J65" s="259"/>
      <c r="K65" s="259"/>
      <c r="L65" s="259"/>
      <c r="M65" s="259"/>
    </row>
    <row r="66" spans="1:13" s="43" customFormat="1" ht="15" hidden="1">
      <c r="A66" s="255"/>
      <c r="B66" s="255">
        <v>2620</v>
      </c>
      <c r="C66" s="57" t="s">
        <v>48</v>
      </c>
      <c r="D66" s="259"/>
      <c r="E66" s="259"/>
      <c r="F66" s="259"/>
      <c r="G66" s="259"/>
      <c r="H66" s="259"/>
      <c r="I66" s="259"/>
      <c r="J66" s="259"/>
      <c r="K66" s="259"/>
      <c r="L66" s="259"/>
      <c r="M66" s="259"/>
    </row>
    <row r="67" spans="1:13" s="43" customFormat="1" ht="26.25" hidden="1">
      <c r="A67" s="255"/>
      <c r="B67" s="255">
        <v>2630</v>
      </c>
      <c r="C67" s="57" t="s">
        <v>129</v>
      </c>
      <c r="D67" s="259"/>
      <c r="E67" s="70"/>
      <c r="F67" s="70"/>
      <c r="G67" s="70"/>
      <c r="H67" s="70"/>
      <c r="I67" s="259"/>
      <c r="J67" s="70"/>
      <c r="K67" s="70"/>
      <c r="L67" s="70"/>
      <c r="M67" s="70"/>
    </row>
    <row r="68" spans="1:13" s="22" customFormat="1" ht="15">
      <c r="A68" s="7"/>
      <c r="B68" s="7">
        <v>2700</v>
      </c>
      <c r="C68" s="51" t="s">
        <v>130</v>
      </c>
      <c r="D68" s="32">
        <f>'2019-2(6;6.1;6.2)'!H63</f>
        <v>51700</v>
      </c>
      <c r="E68" s="32"/>
      <c r="F68" s="32"/>
      <c r="G68" s="32"/>
      <c r="H68" s="32">
        <f>D68-F68</f>
        <v>51700</v>
      </c>
      <c r="I68" s="32">
        <f>'2019-2(6;6.1;6.2)'!L63</f>
        <v>116396</v>
      </c>
      <c r="J68" s="32">
        <f>E68-F68-G68</f>
        <v>0</v>
      </c>
      <c r="K68" s="32"/>
      <c r="L68" s="32"/>
      <c r="M68" s="32">
        <f>I68-K68</f>
        <v>116396</v>
      </c>
    </row>
    <row r="69" spans="1:13" s="22" customFormat="1" ht="15" hidden="1">
      <c r="A69" s="7"/>
      <c r="B69" s="7">
        <v>2800</v>
      </c>
      <c r="C69" s="51" t="s">
        <v>131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s="22" customFormat="1" ht="15" hidden="1">
      <c r="A70" s="7"/>
      <c r="B70" s="7">
        <v>3110</v>
      </c>
      <c r="C70" s="51" t="s">
        <v>132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s="22" customFormat="1" ht="15" hidden="1">
      <c r="A71" s="7"/>
      <c r="B71" s="7">
        <v>3120</v>
      </c>
      <c r="C71" s="51" t="s">
        <v>50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3" s="22" customFormat="1" ht="15" hidden="1">
      <c r="A72" s="7"/>
      <c r="B72" s="7">
        <v>3130</v>
      </c>
      <c r="C72" s="51" t="s">
        <v>51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s="22" customFormat="1" ht="15" hidden="1">
      <c r="A73" s="7"/>
      <c r="B73" s="7">
        <v>3140</v>
      </c>
      <c r="C73" s="51" t="s">
        <v>52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3" s="22" customFormat="1" ht="15" hidden="1">
      <c r="A74" s="7"/>
      <c r="B74" s="7">
        <v>3150</v>
      </c>
      <c r="C74" s="51" t="s">
        <v>53</v>
      </c>
      <c r="D74" s="32"/>
      <c r="E74" s="204"/>
      <c r="F74" s="204"/>
      <c r="G74" s="204"/>
      <c r="H74" s="204"/>
      <c r="I74" s="32"/>
      <c r="J74" s="204"/>
      <c r="K74" s="204"/>
      <c r="L74" s="204"/>
      <c r="M74" s="204"/>
    </row>
    <row r="75" spans="1:13" s="22" customFormat="1" ht="15" hidden="1">
      <c r="A75" s="7"/>
      <c r="B75" s="7">
        <v>3160</v>
      </c>
      <c r="C75" s="51" t="s">
        <v>133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s="11" customFormat="1" ht="15" hidden="1">
      <c r="A76" s="7"/>
      <c r="B76" s="7">
        <v>3210</v>
      </c>
      <c r="C76" s="51" t="s">
        <v>54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s="11" customFormat="1" ht="15" hidden="1">
      <c r="A77" s="7"/>
      <c r="B77" s="7">
        <v>3220</v>
      </c>
      <c r="C77" s="51" t="s">
        <v>55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3" s="11" customFormat="1" ht="26.25" hidden="1">
      <c r="A78" s="7"/>
      <c r="B78" s="7">
        <v>3230</v>
      </c>
      <c r="C78" s="51" t="s">
        <v>134</v>
      </c>
      <c r="D78" s="32"/>
      <c r="E78" s="204"/>
      <c r="F78" s="204"/>
      <c r="G78" s="204"/>
      <c r="H78" s="204"/>
      <c r="I78" s="32"/>
      <c r="J78" s="204"/>
      <c r="K78" s="204"/>
      <c r="L78" s="204"/>
      <c r="M78" s="204"/>
    </row>
    <row r="79" spans="1:13" s="11" customFormat="1" ht="15" hidden="1">
      <c r="A79" s="7"/>
      <c r="B79" s="7">
        <v>3240</v>
      </c>
      <c r="C79" s="51" t="s">
        <v>56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s="11" customFormat="1" ht="15" hidden="1">
      <c r="A80" s="7"/>
      <c r="B80" s="7">
        <v>9000</v>
      </c>
      <c r="C80" s="51" t="s">
        <v>57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s="11" customFormat="1" ht="15">
      <c r="A81" s="202"/>
      <c r="B81" s="202"/>
      <c r="C81" s="225" t="s">
        <v>244</v>
      </c>
      <c r="D81" s="204">
        <f>SUM(D50:D80)-D58</f>
        <v>51700</v>
      </c>
      <c r="E81" s="204">
        <f>SUM(E50:E80)-E58</f>
        <v>0</v>
      </c>
      <c r="F81" s="204">
        <f>SUM(F50:F80)-F58</f>
        <v>0</v>
      </c>
      <c r="G81" s="204"/>
      <c r="H81" s="204">
        <f>SUM(H50:H80)-H58</f>
        <v>51700</v>
      </c>
      <c r="I81" s="204">
        <f>SUM(I50:I80)-I58</f>
        <v>116396</v>
      </c>
      <c r="J81" s="204">
        <f>SUM(J50:J80)-J58</f>
        <v>0</v>
      </c>
      <c r="K81" s="204">
        <f>SUM(K50:K80)-K58</f>
        <v>0</v>
      </c>
      <c r="L81" s="204"/>
      <c r="M81" s="204">
        <f>SUM(M50:M80)-M58</f>
        <v>116396</v>
      </c>
    </row>
    <row r="82" s="11" customFormat="1" ht="15"/>
    <row r="83" spans="1:13" s="41" customFormat="1" ht="15">
      <c r="A83" s="54" t="s">
        <v>166</v>
      </c>
      <c r="B83" s="123" t="s">
        <v>300</v>
      </c>
      <c r="C83" s="30"/>
      <c r="D83" s="30"/>
      <c r="E83" s="30"/>
      <c r="F83" s="30"/>
      <c r="G83" s="30"/>
      <c r="H83" s="30"/>
      <c r="I83" s="22"/>
      <c r="J83" s="22"/>
      <c r="K83" s="11"/>
      <c r="L83" s="11"/>
      <c r="M83" s="11"/>
    </row>
    <row r="84" spans="1:13" s="41" customFormat="1" ht="18" customHeight="1">
      <c r="A84" s="43"/>
      <c r="B84" s="22"/>
      <c r="C84" s="22"/>
      <c r="D84" s="22"/>
      <c r="E84" s="22"/>
      <c r="F84" s="22"/>
      <c r="G84" s="22"/>
      <c r="H84" s="22"/>
      <c r="I84" s="22"/>
      <c r="J84" s="3" t="s">
        <v>99</v>
      </c>
      <c r="K84" s="11"/>
      <c r="L84" s="11"/>
      <c r="M84" s="11"/>
    </row>
    <row r="85" spans="1:13" s="41" customFormat="1" ht="127.5" customHeight="1">
      <c r="A85" s="75" t="s">
        <v>158</v>
      </c>
      <c r="B85" s="47" t="s">
        <v>289</v>
      </c>
      <c r="C85" s="47" t="s">
        <v>115</v>
      </c>
      <c r="D85" s="47" t="s">
        <v>14</v>
      </c>
      <c r="E85" s="47" t="s">
        <v>111</v>
      </c>
      <c r="F85" s="47" t="s">
        <v>206</v>
      </c>
      <c r="G85" s="47" t="s">
        <v>301</v>
      </c>
      <c r="H85" s="47" t="s">
        <v>302</v>
      </c>
      <c r="I85" s="7" t="s">
        <v>37</v>
      </c>
      <c r="J85" s="7" t="s">
        <v>167</v>
      </c>
      <c r="K85" s="120"/>
      <c r="L85" s="11"/>
      <c r="M85" s="11"/>
    </row>
    <row r="86" spans="1:13" s="41" customFormat="1" ht="15">
      <c r="A86" s="55">
        <v>1</v>
      </c>
      <c r="B86" s="7">
        <v>1</v>
      </c>
      <c r="C86" s="7">
        <v>2</v>
      </c>
      <c r="D86" s="7">
        <v>3</v>
      </c>
      <c r="E86" s="7">
        <v>4</v>
      </c>
      <c r="F86" s="7">
        <v>5</v>
      </c>
      <c r="G86" s="7">
        <v>6</v>
      </c>
      <c r="H86" s="7">
        <v>7</v>
      </c>
      <c r="I86" s="7">
        <v>8</v>
      </c>
      <c r="J86" s="7">
        <v>9</v>
      </c>
      <c r="K86" s="120"/>
      <c r="L86" s="11"/>
      <c r="M86" s="11"/>
    </row>
    <row r="87" spans="1:13" s="41" customFormat="1" ht="15" hidden="1">
      <c r="A87" s="55"/>
      <c r="B87" s="55"/>
      <c r="C87" s="72" t="s">
        <v>105</v>
      </c>
      <c r="D87" s="55"/>
      <c r="E87" s="55"/>
      <c r="F87" s="55"/>
      <c r="G87" s="55"/>
      <c r="H87" s="55"/>
      <c r="I87" s="55"/>
      <c r="J87" s="55"/>
      <c r="K87" s="120"/>
      <c r="L87" s="11"/>
      <c r="M87" s="11"/>
    </row>
    <row r="88" spans="1:13" s="41" customFormat="1" ht="15" hidden="1">
      <c r="A88" s="65"/>
      <c r="B88" s="65" t="s">
        <v>49</v>
      </c>
      <c r="C88" s="57" t="s">
        <v>124</v>
      </c>
      <c r="D88" s="66"/>
      <c r="E88" s="66"/>
      <c r="F88" s="77"/>
      <c r="G88" s="77"/>
      <c r="H88" s="77"/>
      <c r="I88" s="77"/>
      <c r="J88" s="77"/>
      <c r="K88" s="120"/>
      <c r="L88" s="11"/>
      <c r="M88" s="11"/>
    </row>
    <row r="89" spans="1:13" s="41" customFormat="1" ht="15" hidden="1">
      <c r="A89" s="55"/>
      <c r="B89" s="55">
        <v>2120</v>
      </c>
      <c r="C89" s="57" t="s">
        <v>125</v>
      </c>
      <c r="D89" s="66"/>
      <c r="E89" s="66"/>
      <c r="F89" s="77"/>
      <c r="G89" s="77"/>
      <c r="H89" s="77"/>
      <c r="I89" s="77"/>
      <c r="J89" s="77"/>
      <c r="K89" s="120"/>
      <c r="L89" s="11"/>
      <c r="M89" s="11"/>
    </row>
    <row r="90" spans="1:13" s="41" customFormat="1" ht="15" hidden="1">
      <c r="A90" s="55"/>
      <c r="B90" s="55">
        <v>2210</v>
      </c>
      <c r="C90" s="57" t="s">
        <v>126</v>
      </c>
      <c r="D90" s="66"/>
      <c r="E90" s="66"/>
      <c r="F90" s="77"/>
      <c r="G90" s="77"/>
      <c r="H90" s="77"/>
      <c r="I90" s="77"/>
      <c r="J90" s="77"/>
      <c r="K90" s="120"/>
      <c r="L90" s="11"/>
      <c r="M90" s="11"/>
    </row>
    <row r="91" spans="1:13" s="41" customFormat="1" ht="15" hidden="1">
      <c r="A91" s="55"/>
      <c r="B91" s="55">
        <v>2220</v>
      </c>
      <c r="C91" s="57" t="s">
        <v>40</v>
      </c>
      <c r="D91" s="66"/>
      <c r="E91" s="66"/>
      <c r="F91" s="79"/>
      <c r="G91" s="79"/>
      <c r="H91" s="79"/>
      <c r="I91" s="79"/>
      <c r="J91" s="79"/>
      <c r="K91" s="120"/>
      <c r="L91" s="11"/>
      <c r="M91" s="11"/>
    </row>
    <row r="92" spans="1:13" s="41" customFormat="1" ht="15" hidden="1">
      <c r="A92" s="55"/>
      <c r="B92" s="55">
        <v>2230</v>
      </c>
      <c r="C92" s="57" t="s">
        <v>41</v>
      </c>
      <c r="D92" s="66"/>
      <c r="E92" s="66"/>
      <c r="F92" s="79"/>
      <c r="G92" s="79"/>
      <c r="H92" s="79"/>
      <c r="I92" s="79"/>
      <c r="J92" s="79"/>
      <c r="K92" s="120"/>
      <c r="L92" s="11"/>
      <c r="M92" s="11"/>
    </row>
    <row r="93" spans="1:13" s="41" customFormat="1" ht="15" hidden="1">
      <c r="A93" s="55"/>
      <c r="B93" s="55">
        <v>2240</v>
      </c>
      <c r="C93" s="57" t="s">
        <v>42</v>
      </c>
      <c r="D93" s="66"/>
      <c r="E93" s="66"/>
      <c r="F93" s="79"/>
      <c r="G93" s="79"/>
      <c r="H93" s="79"/>
      <c r="I93" s="79"/>
      <c r="J93" s="79"/>
      <c r="K93" s="11"/>
      <c r="L93" s="11"/>
      <c r="M93" s="11"/>
    </row>
    <row r="94" spans="1:13" s="41" customFormat="1" ht="15" hidden="1">
      <c r="A94" s="55"/>
      <c r="B94" s="55">
        <v>2250</v>
      </c>
      <c r="C94" s="57" t="s">
        <v>43</v>
      </c>
      <c r="D94" s="66"/>
      <c r="E94" s="66"/>
      <c r="F94" s="77"/>
      <c r="G94" s="77"/>
      <c r="H94" s="77"/>
      <c r="I94" s="77"/>
      <c r="J94" s="77"/>
      <c r="K94" s="11"/>
      <c r="L94" s="11"/>
      <c r="M94" s="11"/>
    </row>
    <row r="95" spans="1:13" s="41" customFormat="1" ht="15" hidden="1">
      <c r="A95" s="55"/>
      <c r="B95" s="55">
        <v>2260</v>
      </c>
      <c r="C95" s="57" t="s">
        <v>127</v>
      </c>
      <c r="D95" s="66"/>
      <c r="E95" s="66"/>
      <c r="F95" s="79"/>
      <c r="G95" s="79"/>
      <c r="H95" s="79"/>
      <c r="I95" s="79"/>
      <c r="J95" s="79"/>
      <c r="K95" s="11"/>
      <c r="L95" s="11"/>
      <c r="M95" s="11"/>
    </row>
    <row r="96" spans="1:13" s="41" customFormat="1" ht="15" hidden="1">
      <c r="A96" s="55"/>
      <c r="B96" s="55">
        <v>2270</v>
      </c>
      <c r="C96" s="57" t="s">
        <v>44</v>
      </c>
      <c r="D96" s="66">
        <f>SUM(D97:D100)</f>
        <v>0</v>
      </c>
      <c r="E96" s="66">
        <f>SUM(E97:E100)</f>
        <v>0</v>
      </c>
      <c r="F96" s="79"/>
      <c r="G96" s="79"/>
      <c r="H96" s="79"/>
      <c r="I96" s="79"/>
      <c r="J96" s="79"/>
      <c r="K96" s="11"/>
      <c r="L96" s="11"/>
      <c r="M96" s="11"/>
    </row>
    <row r="97" spans="1:13" s="41" customFormat="1" ht="15" hidden="1">
      <c r="A97" s="55"/>
      <c r="B97" s="55">
        <v>2271</v>
      </c>
      <c r="C97" s="57" t="s">
        <v>144</v>
      </c>
      <c r="D97" s="66"/>
      <c r="E97" s="66"/>
      <c r="F97" s="79"/>
      <c r="G97" s="79"/>
      <c r="H97" s="79"/>
      <c r="I97" s="79"/>
      <c r="J97" s="79"/>
      <c r="K97" s="11"/>
      <c r="L97" s="11"/>
      <c r="M97" s="11"/>
    </row>
    <row r="98" spans="1:13" s="41" customFormat="1" ht="15" hidden="1">
      <c r="A98" s="55"/>
      <c r="B98" s="55">
        <v>2272</v>
      </c>
      <c r="C98" s="57" t="s">
        <v>145</v>
      </c>
      <c r="D98" s="66"/>
      <c r="E98" s="66"/>
      <c r="F98" s="79"/>
      <c r="G98" s="79"/>
      <c r="H98" s="79"/>
      <c r="I98" s="79"/>
      <c r="J98" s="79"/>
      <c r="K98" s="11"/>
      <c r="L98" s="11"/>
      <c r="M98" s="11"/>
    </row>
    <row r="99" spans="1:13" s="41" customFormat="1" ht="15" hidden="1">
      <c r="A99" s="55"/>
      <c r="B99" s="55">
        <v>2273</v>
      </c>
      <c r="C99" s="57" t="s">
        <v>146</v>
      </c>
      <c r="D99" s="66"/>
      <c r="E99" s="66"/>
      <c r="F99" s="79"/>
      <c r="G99" s="79"/>
      <c r="H99" s="79"/>
      <c r="I99" s="79"/>
      <c r="J99" s="79"/>
      <c r="K99" s="11"/>
      <c r="L99" s="11"/>
      <c r="M99" s="11"/>
    </row>
    <row r="100" spans="1:13" s="41" customFormat="1" ht="26.25" hidden="1">
      <c r="A100" s="55"/>
      <c r="B100" s="55">
        <v>2281</v>
      </c>
      <c r="C100" s="57" t="s">
        <v>45</v>
      </c>
      <c r="D100" s="66"/>
      <c r="E100" s="66"/>
      <c r="F100" s="79"/>
      <c r="G100" s="79"/>
      <c r="H100" s="79"/>
      <c r="I100" s="79"/>
      <c r="J100" s="79"/>
      <c r="K100" s="11"/>
      <c r="L100" s="11"/>
      <c r="M100" s="11"/>
    </row>
    <row r="101" spans="1:13" s="41" customFormat="1" ht="26.25" hidden="1">
      <c r="A101" s="55"/>
      <c r="B101" s="55">
        <v>2282</v>
      </c>
      <c r="C101" s="57" t="s">
        <v>46</v>
      </c>
      <c r="D101" s="66"/>
      <c r="E101" s="66"/>
      <c r="F101" s="79"/>
      <c r="G101" s="79"/>
      <c r="H101" s="79"/>
      <c r="I101" s="79"/>
      <c r="J101" s="79"/>
      <c r="K101" s="11"/>
      <c r="L101" s="11"/>
      <c r="M101" s="11"/>
    </row>
    <row r="102" spans="1:13" s="41" customFormat="1" ht="15" hidden="1">
      <c r="A102" s="55"/>
      <c r="B102" s="55">
        <v>2400</v>
      </c>
      <c r="C102" s="57" t="s">
        <v>128</v>
      </c>
      <c r="D102" s="66"/>
      <c r="E102" s="66"/>
      <c r="F102" s="79"/>
      <c r="G102" s="79"/>
      <c r="H102" s="79"/>
      <c r="I102" s="79"/>
      <c r="J102" s="79"/>
      <c r="K102" s="11"/>
      <c r="L102" s="11"/>
      <c r="M102" s="11"/>
    </row>
    <row r="103" spans="1:13" s="41" customFormat="1" ht="26.25" hidden="1">
      <c r="A103" s="55"/>
      <c r="B103" s="55">
        <v>2610</v>
      </c>
      <c r="C103" s="57" t="s">
        <v>47</v>
      </c>
      <c r="D103" s="66"/>
      <c r="E103" s="66"/>
      <c r="F103" s="79"/>
      <c r="G103" s="79"/>
      <c r="H103" s="79"/>
      <c r="I103" s="79"/>
      <c r="J103" s="79"/>
      <c r="K103" s="11"/>
      <c r="L103" s="11"/>
      <c r="M103" s="11"/>
    </row>
    <row r="104" spans="1:13" s="41" customFormat="1" ht="15" hidden="1">
      <c r="A104" s="55"/>
      <c r="B104" s="55">
        <v>2620</v>
      </c>
      <c r="C104" s="57" t="s">
        <v>48</v>
      </c>
      <c r="D104" s="66"/>
      <c r="E104" s="66"/>
      <c r="F104" s="79"/>
      <c r="G104" s="79"/>
      <c r="H104" s="79"/>
      <c r="I104" s="79"/>
      <c r="J104" s="79"/>
      <c r="K104" s="11"/>
      <c r="L104" s="11"/>
      <c r="M104" s="11"/>
    </row>
    <row r="105" spans="1:13" s="41" customFormat="1" ht="26.25" hidden="1">
      <c r="A105" s="55"/>
      <c r="B105" s="55">
        <v>2630</v>
      </c>
      <c r="C105" s="57" t="s">
        <v>129</v>
      </c>
      <c r="D105" s="78"/>
      <c r="E105" s="66"/>
      <c r="F105" s="77"/>
      <c r="G105" s="77"/>
      <c r="H105" s="77"/>
      <c r="I105" s="77"/>
      <c r="J105" s="77"/>
      <c r="K105" s="11"/>
      <c r="L105" s="11"/>
      <c r="M105" s="11"/>
    </row>
    <row r="106" spans="1:10" s="11" customFormat="1" ht="15">
      <c r="A106" s="7"/>
      <c r="B106" s="7">
        <v>2700</v>
      </c>
      <c r="C106" s="51" t="s">
        <v>130</v>
      </c>
      <c r="D106" s="32">
        <f>D28</f>
        <v>9867</v>
      </c>
      <c r="E106" s="32">
        <f>E28</f>
        <v>6037.5</v>
      </c>
      <c r="F106" s="222"/>
      <c r="G106" s="222"/>
      <c r="H106" s="222"/>
      <c r="I106" s="222"/>
      <c r="J106" s="222"/>
    </row>
    <row r="107" spans="1:10" s="11" customFormat="1" ht="15" hidden="1">
      <c r="A107" s="7"/>
      <c r="B107" s="7">
        <v>2800</v>
      </c>
      <c r="C107" s="51" t="s">
        <v>131</v>
      </c>
      <c r="D107" s="32"/>
      <c r="E107" s="32"/>
      <c r="F107" s="222"/>
      <c r="G107" s="222"/>
      <c r="H107" s="222"/>
      <c r="I107" s="222"/>
      <c r="J107" s="222"/>
    </row>
    <row r="108" spans="1:10" s="11" customFormat="1" ht="15" hidden="1">
      <c r="A108" s="7"/>
      <c r="B108" s="7">
        <v>3110</v>
      </c>
      <c r="C108" s="51" t="s">
        <v>132</v>
      </c>
      <c r="D108" s="32"/>
      <c r="E108" s="32"/>
      <c r="F108" s="222"/>
      <c r="G108" s="222"/>
      <c r="H108" s="222"/>
      <c r="I108" s="222"/>
      <c r="J108" s="222"/>
    </row>
    <row r="109" spans="1:10" s="11" customFormat="1" ht="15" hidden="1">
      <c r="A109" s="7"/>
      <c r="B109" s="7">
        <v>3120</v>
      </c>
      <c r="C109" s="51" t="s">
        <v>50</v>
      </c>
      <c r="D109" s="32"/>
      <c r="E109" s="32"/>
      <c r="F109" s="222"/>
      <c r="G109" s="222"/>
      <c r="H109" s="222"/>
      <c r="I109" s="222"/>
      <c r="J109" s="222"/>
    </row>
    <row r="110" spans="1:10" s="11" customFormat="1" ht="15" hidden="1">
      <c r="A110" s="7"/>
      <c r="B110" s="7">
        <v>3130</v>
      </c>
      <c r="C110" s="51" t="s">
        <v>51</v>
      </c>
      <c r="D110" s="32"/>
      <c r="E110" s="32"/>
      <c r="F110" s="222"/>
      <c r="G110" s="222"/>
      <c r="H110" s="222"/>
      <c r="I110" s="222"/>
      <c r="J110" s="222"/>
    </row>
    <row r="111" spans="1:10" s="11" customFormat="1" ht="15" hidden="1">
      <c r="A111" s="7"/>
      <c r="B111" s="7">
        <v>3140</v>
      </c>
      <c r="C111" s="51" t="s">
        <v>52</v>
      </c>
      <c r="D111" s="32"/>
      <c r="E111" s="32"/>
      <c r="F111" s="222"/>
      <c r="G111" s="222"/>
      <c r="H111" s="222"/>
      <c r="I111" s="222"/>
      <c r="J111" s="222"/>
    </row>
    <row r="112" spans="1:10" s="11" customFormat="1" ht="15" hidden="1">
      <c r="A112" s="7"/>
      <c r="B112" s="7">
        <v>3150</v>
      </c>
      <c r="C112" s="51" t="s">
        <v>53</v>
      </c>
      <c r="D112" s="204"/>
      <c r="E112" s="32"/>
      <c r="F112" s="224"/>
      <c r="G112" s="224"/>
      <c r="H112" s="224"/>
      <c r="I112" s="224"/>
      <c r="J112" s="224"/>
    </row>
    <row r="113" spans="1:10" s="11" customFormat="1" ht="15" hidden="1">
      <c r="A113" s="7"/>
      <c r="B113" s="7">
        <v>3160</v>
      </c>
      <c r="C113" s="51" t="s">
        <v>133</v>
      </c>
      <c r="D113" s="32"/>
      <c r="E113" s="32"/>
      <c r="F113" s="222"/>
      <c r="G113" s="222"/>
      <c r="H113" s="222"/>
      <c r="I113" s="222"/>
      <c r="J113" s="222"/>
    </row>
    <row r="114" spans="1:10" s="11" customFormat="1" ht="15" hidden="1">
      <c r="A114" s="7"/>
      <c r="B114" s="7">
        <v>3210</v>
      </c>
      <c r="C114" s="51" t="s">
        <v>54</v>
      </c>
      <c r="D114" s="32"/>
      <c r="E114" s="32"/>
      <c r="F114" s="222"/>
      <c r="G114" s="222"/>
      <c r="H114" s="222"/>
      <c r="I114" s="222"/>
      <c r="J114" s="222"/>
    </row>
    <row r="115" spans="1:10" s="11" customFormat="1" ht="15" hidden="1">
      <c r="A115" s="7"/>
      <c r="B115" s="7">
        <v>3220</v>
      </c>
      <c r="C115" s="51" t="s">
        <v>55</v>
      </c>
      <c r="D115" s="32"/>
      <c r="E115" s="32"/>
      <c r="F115" s="222"/>
      <c r="G115" s="222"/>
      <c r="H115" s="222"/>
      <c r="I115" s="222"/>
      <c r="J115" s="222"/>
    </row>
    <row r="116" spans="1:10" s="11" customFormat="1" ht="26.25" hidden="1">
      <c r="A116" s="7"/>
      <c r="B116" s="7">
        <v>3230</v>
      </c>
      <c r="C116" s="51" t="s">
        <v>134</v>
      </c>
      <c r="D116" s="32"/>
      <c r="E116" s="32"/>
      <c r="F116" s="222"/>
      <c r="G116" s="222"/>
      <c r="H116" s="222"/>
      <c r="I116" s="222"/>
      <c r="J116" s="222"/>
    </row>
    <row r="117" spans="1:10" s="11" customFormat="1" ht="15" hidden="1">
      <c r="A117" s="7"/>
      <c r="B117" s="7">
        <v>3240</v>
      </c>
      <c r="C117" s="51" t="s">
        <v>56</v>
      </c>
      <c r="D117" s="32"/>
      <c r="E117" s="32"/>
      <c r="F117" s="222"/>
      <c r="G117" s="222"/>
      <c r="H117" s="222"/>
      <c r="I117" s="222"/>
      <c r="J117" s="222"/>
    </row>
    <row r="118" spans="1:10" s="11" customFormat="1" ht="15" hidden="1">
      <c r="A118" s="7"/>
      <c r="B118" s="7">
        <v>9000</v>
      </c>
      <c r="C118" s="51" t="s">
        <v>57</v>
      </c>
      <c r="D118" s="32"/>
      <c r="E118" s="32"/>
      <c r="F118" s="222"/>
      <c r="G118" s="222"/>
      <c r="H118" s="222"/>
      <c r="I118" s="222"/>
      <c r="J118" s="222"/>
    </row>
    <row r="119" spans="1:10" s="11" customFormat="1" ht="15">
      <c r="A119" s="202"/>
      <c r="B119" s="202"/>
      <c r="C119" s="225" t="s">
        <v>244</v>
      </c>
      <c r="D119" s="204">
        <f>SUM(D88:D118)-D96</f>
        <v>9867</v>
      </c>
      <c r="E119" s="204">
        <f>SUM(E88:E118)-E96</f>
        <v>6037.5</v>
      </c>
      <c r="F119" s="204">
        <f>SUM(F88:F118)-F96</f>
        <v>0</v>
      </c>
      <c r="G119" s="204">
        <f>SUM(G88:G118)-G96</f>
        <v>0</v>
      </c>
      <c r="H119" s="204">
        <f>SUM(H88:H118)-H96</f>
        <v>0</v>
      </c>
      <c r="I119" s="224"/>
      <c r="J119" s="224"/>
    </row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  <row r="145" s="10" customFormat="1" ht="15"/>
    <row r="146" s="10" customFormat="1" ht="15"/>
    <row r="147" s="10" customFormat="1" ht="15"/>
    <row r="148" s="10" customFormat="1" ht="15"/>
    <row r="149" s="10" customFormat="1" ht="15"/>
    <row r="150" s="10" customFormat="1" ht="15"/>
    <row r="151" s="10" customFormat="1" ht="15"/>
    <row r="152" s="10" customFormat="1" ht="15"/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  <row r="164" s="10" customFormat="1" ht="15"/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</sheetData>
  <sheetProtection/>
  <mergeCells count="25">
    <mergeCell ref="B2:K2"/>
    <mergeCell ref="B4:G4"/>
    <mergeCell ref="E6:E7"/>
    <mergeCell ref="F6:F7"/>
    <mergeCell ref="G6:G7"/>
    <mergeCell ref="K6:K7"/>
    <mergeCell ref="C6:C7"/>
    <mergeCell ref="I6:J6"/>
    <mergeCell ref="D45:H45"/>
    <mergeCell ref="D46:D47"/>
    <mergeCell ref="E46:E47"/>
    <mergeCell ref="F46:G46"/>
    <mergeCell ref="H46:H47"/>
    <mergeCell ref="A6:A7"/>
    <mergeCell ref="A45:A47"/>
    <mergeCell ref="I45:M45"/>
    <mergeCell ref="I46:I47"/>
    <mergeCell ref="J46:J47"/>
    <mergeCell ref="K46:L46"/>
    <mergeCell ref="M46:M47"/>
    <mergeCell ref="B6:B7"/>
    <mergeCell ref="D6:D7"/>
    <mergeCell ref="H6:H7"/>
    <mergeCell ref="B45:B47"/>
    <mergeCell ref="C45:C47"/>
  </mergeCells>
  <printOptions horizontalCentered="1"/>
  <pageMargins left="0" right="0" top="0.37" bottom="0" header="0" footer="0"/>
  <pageSetup fitToHeight="1" fitToWidth="1" horizontalDpi="600" verticalDpi="600" orientation="landscape" paperSize="9" scale="77" r:id="rId1"/>
  <rowBreaks count="1" manualBreakCount="1">
    <brk id="42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J24"/>
  <sheetViews>
    <sheetView view="pageBreakPreview" zoomScaleSheetLayoutView="100" zoomScalePageLayoutView="0" workbookViewId="0" topLeftCell="A13">
      <selection activeCell="A23" sqref="A23:IV24"/>
    </sheetView>
  </sheetViews>
  <sheetFormatPr defaultColWidth="9.00390625" defaultRowHeight="15.75"/>
  <cols>
    <col min="1" max="1" width="8.625" style="4" customWidth="1"/>
    <col min="2" max="2" width="50.375" style="4" customWidth="1"/>
    <col min="3" max="3" width="10.625" style="4" customWidth="1"/>
    <col min="4" max="4" width="12.00390625" style="4" customWidth="1"/>
    <col min="5" max="5" width="13.25390625" style="4" customWidth="1"/>
    <col min="6" max="6" width="11.625" style="4" customWidth="1"/>
    <col min="7" max="7" width="12.50390625" style="4" customWidth="1"/>
    <col min="8" max="8" width="11.25390625" style="4" customWidth="1"/>
    <col min="9" max="9" width="12.75390625" style="4" customWidth="1"/>
    <col min="10" max="10" width="9.875" style="0" customWidth="1"/>
    <col min="11" max="11" width="10.00390625" style="0" customWidth="1"/>
    <col min="12" max="12" width="10.50390625" style="0" customWidth="1"/>
  </cols>
  <sheetData>
    <row r="1" spans="1:7" s="43" customFormat="1" ht="15">
      <c r="A1" s="54" t="s">
        <v>168</v>
      </c>
      <c r="B1" s="220" t="s">
        <v>207</v>
      </c>
      <c r="C1" s="220"/>
      <c r="D1" s="220"/>
      <c r="E1" s="220"/>
      <c r="F1" s="220"/>
      <c r="G1" s="220"/>
    </row>
    <row r="2" spans="1:7" s="43" customFormat="1" ht="10.5" customHeight="1">
      <c r="A2" s="54"/>
      <c r="B2" s="220"/>
      <c r="C2" s="220"/>
      <c r="D2" s="220"/>
      <c r="E2" s="220"/>
      <c r="F2" s="220"/>
      <c r="G2" s="220"/>
    </row>
    <row r="3" spans="1:9" s="43" customFormat="1" ht="105" customHeight="1">
      <c r="A3" s="255" t="s">
        <v>27</v>
      </c>
      <c r="B3" s="255" t="s">
        <v>115</v>
      </c>
      <c r="C3" s="255" t="s">
        <v>118</v>
      </c>
      <c r="D3" s="255" t="s">
        <v>116</v>
      </c>
      <c r="E3" s="255" t="s">
        <v>169</v>
      </c>
      <c r="F3" s="341" t="s">
        <v>119</v>
      </c>
      <c r="G3" s="342"/>
      <c r="H3" s="341" t="s">
        <v>117</v>
      </c>
      <c r="I3" s="342"/>
    </row>
    <row r="4" spans="1:9" s="43" customFormat="1" ht="15">
      <c r="A4" s="255">
        <v>1</v>
      </c>
      <c r="B4" s="255">
        <v>2</v>
      </c>
      <c r="C4" s="255">
        <v>3</v>
      </c>
      <c r="D4" s="255">
        <v>4</v>
      </c>
      <c r="E4" s="255">
        <v>5</v>
      </c>
      <c r="F4" s="341">
        <v>6</v>
      </c>
      <c r="G4" s="342"/>
      <c r="H4" s="341">
        <v>7</v>
      </c>
      <c r="I4" s="342"/>
    </row>
    <row r="5" spans="1:9" s="43" customFormat="1" ht="31.5" customHeight="1">
      <c r="A5" s="459"/>
      <c r="B5" s="460"/>
      <c r="C5" s="460"/>
      <c r="D5" s="460"/>
      <c r="E5" s="460"/>
      <c r="F5" s="293"/>
      <c r="G5" s="293"/>
      <c r="H5" s="293"/>
      <c r="I5" s="293"/>
    </row>
    <row r="6" spans="1:9" s="43" customFormat="1" ht="15">
      <c r="A6" s="255" t="s">
        <v>59</v>
      </c>
      <c r="B6" s="255" t="s">
        <v>59</v>
      </c>
      <c r="C6" s="255" t="s">
        <v>59</v>
      </c>
      <c r="D6" s="259" t="s">
        <v>59</v>
      </c>
      <c r="E6" s="259" t="s">
        <v>59</v>
      </c>
      <c r="F6" s="310" t="s">
        <v>59</v>
      </c>
      <c r="G6" s="293"/>
      <c r="H6" s="293" t="s">
        <v>59</v>
      </c>
      <c r="I6" s="293"/>
    </row>
    <row r="7" spans="1:9" s="43" customFormat="1" ht="15">
      <c r="A7" s="461"/>
      <c r="B7" s="462" t="s">
        <v>2</v>
      </c>
      <c r="C7" s="461" t="str">
        <f>C6</f>
        <v>-</v>
      </c>
      <c r="D7" s="463" t="str">
        <f>D6</f>
        <v>-</v>
      </c>
      <c r="E7" s="463" t="str">
        <f>E6</f>
        <v>-</v>
      </c>
      <c r="F7" s="464" t="str">
        <f>F6</f>
        <v>-</v>
      </c>
      <c r="G7" s="465"/>
      <c r="H7" s="465" t="str">
        <f>H6</f>
        <v>-</v>
      </c>
      <c r="I7" s="465"/>
    </row>
    <row r="8" spans="1:7" s="22" customFormat="1" ht="15">
      <c r="A8" s="24"/>
      <c r="B8" s="30"/>
      <c r="C8" s="30"/>
      <c r="D8" s="30"/>
      <c r="E8" s="30"/>
      <c r="F8" s="30"/>
      <c r="G8" s="30"/>
    </row>
    <row r="9" spans="1:7" s="22" customFormat="1" ht="15">
      <c r="A9" s="24" t="s">
        <v>263</v>
      </c>
      <c r="B9" s="30" t="s">
        <v>303</v>
      </c>
      <c r="C9" s="30"/>
      <c r="D9" s="30"/>
      <c r="E9" s="30"/>
      <c r="F9" s="30"/>
      <c r="G9" s="30"/>
    </row>
    <row r="10" spans="1:7" s="22" customFormat="1" ht="15">
      <c r="A10" s="24"/>
      <c r="B10" s="30"/>
      <c r="C10" s="30"/>
      <c r="D10" s="30"/>
      <c r="E10" s="30"/>
      <c r="F10" s="30"/>
      <c r="G10" s="30"/>
    </row>
    <row r="11" spans="1:9" s="22" customFormat="1" ht="30" customHeight="1" hidden="1">
      <c r="A11" s="113" t="s">
        <v>84</v>
      </c>
      <c r="B11" s="335" t="s">
        <v>156</v>
      </c>
      <c r="C11" s="335"/>
      <c r="D11" s="335"/>
      <c r="E11" s="335"/>
      <c r="F11" s="335"/>
      <c r="G11" s="335"/>
      <c r="H11" s="335"/>
      <c r="I11" s="335"/>
    </row>
    <row r="12" spans="1:9" s="22" customFormat="1" ht="219.75" customHeight="1">
      <c r="A12" s="24"/>
      <c r="B12" s="384" t="s">
        <v>364</v>
      </c>
      <c r="C12" s="384"/>
      <c r="D12" s="384"/>
      <c r="E12" s="384"/>
      <c r="F12" s="384"/>
      <c r="G12" s="384"/>
      <c r="H12" s="384"/>
      <c r="I12" s="384"/>
    </row>
    <row r="13" spans="1:9" s="22" customFormat="1" ht="32.25" customHeight="1">
      <c r="A13" s="113" t="s">
        <v>170</v>
      </c>
      <c r="B13" s="335" t="s">
        <v>304</v>
      </c>
      <c r="C13" s="335"/>
      <c r="D13" s="335"/>
      <c r="E13" s="335"/>
      <c r="F13" s="335"/>
      <c r="G13" s="335"/>
      <c r="H13" s="335"/>
      <c r="I13" s="335"/>
    </row>
    <row r="14" spans="1:7" s="2" customFormat="1" ht="12" customHeight="1">
      <c r="A14" s="466"/>
      <c r="B14" s="467"/>
      <c r="C14" s="467"/>
      <c r="D14" s="467"/>
      <c r="E14" s="467"/>
      <c r="F14" s="467"/>
      <c r="G14" s="467"/>
    </row>
    <row r="15" spans="1:7" s="2" customFormat="1" ht="22.5" customHeight="1" hidden="1">
      <c r="A15" s="468"/>
      <c r="B15" s="468" t="s">
        <v>366</v>
      </c>
      <c r="C15" s="468"/>
      <c r="D15" s="468"/>
      <c r="E15" s="468"/>
      <c r="F15" s="468"/>
      <c r="G15" s="467"/>
    </row>
    <row r="16" spans="1:7" s="2" customFormat="1" ht="22.5" customHeight="1" hidden="1">
      <c r="A16" s="468"/>
      <c r="B16" s="468" t="s">
        <v>120</v>
      </c>
      <c r="C16" s="468"/>
      <c r="D16" s="468"/>
      <c r="E16" s="468"/>
      <c r="F16" s="468"/>
      <c r="G16" s="467"/>
    </row>
    <row r="17" spans="1:10" s="2" customFormat="1" ht="54.75" customHeight="1">
      <c r="A17" s="427"/>
      <c r="B17" s="384"/>
      <c r="C17" s="384"/>
      <c r="D17" s="384"/>
      <c r="E17" s="384"/>
      <c r="F17" s="384"/>
      <c r="G17" s="384"/>
      <c r="H17" s="384"/>
      <c r="I17" s="384"/>
      <c r="J17" s="427"/>
    </row>
    <row r="18" s="2" customFormat="1" ht="15"/>
    <row r="19" spans="1:9" s="2" customFormat="1" ht="33.75" customHeight="1">
      <c r="A19" s="469"/>
      <c r="B19" s="34" t="s">
        <v>197</v>
      </c>
      <c r="E19" s="470"/>
      <c r="F19" s="470"/>
      <c r="G19" s="36"/>
      <c r="H19" s="406" t="s">
        <v>196</v>
      </c>
      <c r="I19" s="406"/>
    </row>
    <row r="20" spans="1:9" s="2" customFormat="1" ht="16.5" customHeight="1">
      <c r="A20" s="37"/>
      <c r="E20" s="405" t="s">
        <v>8</v>
      </c>
      <c r="F20" s="405"/>
      <c r="H20" s="471" t="s">
        <v>38</v>
      </c>
      <c r="I20" s="471"/>
    </row>
    <row r="21" spans="1:9" s="2" customFormat="1" ht="30.75">
      <c r="A21" s="469"/>
      <c r="B21" s="34" t="s">
        <v>357</v>
      </c>
      <c r="E21" s="470"/>
      <c r="F21" s="470"/>
      <c r="G21" s="36"/>
      <c r="H21" s="406" t="s">
        <v>358</v>
      </c>
      <c r="I21" s="406"/>
    </row>
    <row r="22" spans="1:9" s="2" customFormat="1" ht="21" customHeight="1">
      <c r="A22" s="37"/>
      <c r="E22" s="405" t="s">
        <v>8</v>
      </c>
      <c r="F22" s="405"/>
      <c r="H22" s="405" t="s">
        <v>38</v>
      </c>
      <c r="I22" s="405"/>
    </row>
    <row r="23" spans="1:9" s="2" customFormat="1" ht="30.75" hidden="1">
      <c r="A23" s="469"/>
      <c r="B23" s="34" t="s">
        <v>60</v>
      </c>
      <c r="E23" s="470"/>
      <c r="F23" s="470"/>
      <c r="G23" s="36"/>
      <c r="H23" s="406" t="s">
        <v>61</v>
      </c>
      <c r="I23" s="406"/>
    </row>
    <row r="24" spans="1:9" s="2" customFormat="1" ht="30" customHeight="1" hidden="1">
      <c r="A24" s="37"/>
      <c r="E24" s="405" t="s">
        <v>8</v>
      </c>
      <c r="F24" s="405"/>
      <c r="H24" s="405" t="s">
        <v>38</v>
      </c>
      <c r="I24" s="405"/>
    </row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  <row r="145" s="10" customFormat="1" ht="15"/>
    <row r="146" s="10" customFormat="1" ht="15"/>
    <row r="147" s="10" customFormat="1" ht="15"/>
    <row r="148" s="10" customFormat="1" ht="15"/>
    <row r="149" s="10" customFormat="1" ht="15"/>
    <row r="150" s="10" customFormat="1" ht="15"/>
    <row r="151" s="10" customFormat="1" ht="15"/>
    <row r="152" s="10" customFormat="1" ht="15"/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  <row r="164" s="10" customFormat="1" ht="15"/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</sheetData>
  <sheetProtection/>
  <mergeCells count="26">
    <mergeCell ref="E22:F22"/>
    <mergeCell ref="H22:I22"/>
    <mergeCell ref="H3:I3"/>
    <mergeCell ref="H4:I4"/>
    <mergeCell ref="B12:I12"/>
    <mergeCell ref="H6:I6"/>
    <mergeCell ref="H7:I7"/>
    <mergeCell ref="F3:G3"/>
    <mergeCell ref="F4:G4"/>
    <mergeCell ref="F5:G5"/>
    <mergeCell ref="B13:I13"/>
    <mergeCell ref="F7:G7"/>
    <mergeCell ref="B17:I17"/>
    <mergeCell ref="H5:I5"/>
    <mergeCell ref="F6:G6"/>
    <mergeCell ref="B11:I11"/>
    <mergeCell ref="E24:F24"/>
    <mergeCell ref="E20:F20"/>
    <mergeCell ref="E19:F19"/>
    <mergeCell ref="H20:I20"/>
    <mergeCell ref="H24:I24"/>
    <mergeCell ref="H19:I19"/>
    <mergeCell ref="H23:I23"/>
    <mergeCell ref="E23:F23"/>
    <mergeCell ref="E21:F21"/>
    <mergeCell ref="H21:I21"/>
  </mergeCells>
  <printOptions horizontalCentered="1"/>
  <pageMargins left="0" right="0" top="0.35433070866141736" bottom="0" header="0" footer="0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IV212"/>
  <sheetViews>
    <sheetView view="pageBreakPreview" zoomScaleSheetLayoutView="100" zoomScalePageLayoutView="0" workbookViewId="0" topLeftCell="A120">
      <selection activeCell="A135" sqref="A135:IV136"/>
    </sheetView>
  </sheetViews>
  <sheetFormatPr defaultColWidth="9.00390625" defaultRowHeight="15.75"/>
  <cols>
    <col min="1" max="1" width="10.875" style="5" customWidth="1"/>
    <col min="2" max="2" width="9.25390625" style="5" customWidth="1"/>
    <col min="3" max="3" width="39.25390625" style="5" customWidth="1"/>
    <col min="4" max="4" width="10.50390625" style="5" customWidth="1"/>
    <col min="5" max="5" width="17.375" style="5" customWidth="1"/>
    <col min="6" max="6" width="12.75390625" style="5" customWidth="1"/>
    <col min="7" max="7" width="13.50390625" style="5" customWidth="1"/>
    <col min="8" max="8" width="35.125" style="5" customWidth="1"/>
    <col min="9" max="9" width="14.50390625" style="188" customWidth="1"/>
    <col min="10" max="16384" width="9.00390625" style="1" customWidth="1"/>
  </cols>
  <sheetData>
    <row r="1" spans="1:9" s="23" customFormat="1" ht="75" customHeight="1">
      <c r="A1" s="22"/>
      <c r="B1" s="22"/>
      <c r="C1" s="22"/>
      <c r="D1" s="22"/>
      <c r="E1" s="22"/>
      <c r="F1" s="22"/>
      <c r="G1" s="22"/>
      <c r="H1" s="436" t="s">
        <v>356</v>
      </c>
      <c r="I1" s="22"/>
    </row>
    <row r="2" spans="1:9" s="23" customFormat="1" ht="18" thickBot="1">
      <c r="A2" s="323" t="s">
        <v>305</v>
      </c>
      <c r="B2" s="323"/>
      <c r="C2" s="323"/>
      <c r="D2" s="323"/>
      <c r="E2" s="323"/>
      <c r="F2" s="323"/>
      <c r="G2" s="323"/>
      <c r="H2" s="323"/>
      <c r="I2" s="22"/>
    </row>
    <row r="3" spans="1:9" s="23" customFormat="1" ht="15">
      <c r="A3" s="22"/>
      <c r="B3" s="22"/>
      <c r="C3" s="22"/>
      <c r="D3" s="22"/>
      <c r="E3" s="22"/>
      <c r="F3" s="22"/>
      <c r="G3" s="22"/>
      <c r="H3" s="22"/>
      <c r="I3" s="22"/>
    </row>
    <row r="4" spans="1:10" s="23" customFormat="1" ht="15">
      <c r="A4" s="24" t="s">
        <v>19</v>
      </c>
      <c r="B4" s="326" t="s">
        <v>39</v>
      </c>
      <c r="C4" s="326"/>
      <c r="D4" s="326"/>
      <c r="E4" s="25"/>
      <c r="F4" s="25"/>
      <c r="G4" s="103" t="s">
        <v>212</v>
      </c>
      <c r="H4" s="18"/>
      <c r="I4" s="19"/>
      <c r="J4" s="18"/>
    </row>
    <row r="5" spans="1:10" s="23" customFormat="1" ht="15">
      <c r="A5" s="27" t="s">
        <v>1</v>
      </c>
      <c r="B5" s="327" t="s">
        <v>64</v>
      </c>
      <c r="C5" s="327"/>
      <c r="D5" s="327"/>
      <c r="E5" s="182"/>
      <c r="F5" s="327" t="s">
        <v>235</v>
      </c>
      <c r="G5" s="327"/>
      <c r="H5" s="327"/>
      <c r="I5" s="327"/>
      <c r="J5" s="20"/>
    </row>
    <row r="6" spans="1:10" s="23" customFormat="1" ht="15">
      <c r="A6" s="27"/>
      <c r="B6" s="20"/>
      <c r="C6" s="20"/>
      <c r="D6" s="20"/>
      <c r="E6" s="21"/>
      <c r="F6" s="20"/>
      <c r="G6" s="20"/>
      <c r="H6" s="20"/>
      <c r="I6" s="20"/>
      <c r="J6" s="20"/>
    </row>
    <row r="7" spans="1:10" s="60" customFormat="1" ht="15">
      <c r="A7" s="24" t="s">
        <v>20</v>
      </c>
      <c r="B7" s="326" t="s">
        <v>39</v>
      </c>
      <c r="C7" s="326"/>
      <c r="D7" s="326"/>
      <c r="E7" s="25"/>
      <c r="F7" s="25"/>
      <c r="G7" s="103" t="s">
        <v>213</v>
      </c>
      <c r="H7" s="18"/>
      <c r="I7" s="19"/>
      <c r="J7" s="59"/>
    </row>
    <row r="8" spans="1:10" s="23" customFormat="1" ht="15">
      <c r="A8" s="27" t="s">
        <v>1</v>
      </c>
      <c r="B8" s="327" t="s">
        <v>247</v>
      </c>
      <c r="C8" s="327"/>
      <c r="D8" s="327"/>
      <c r="E8" s="182"/>
      <c r="F8" s="327" t="s">
        <v>235</v>
      </c>
      <c r="G8" s="327"/>
      <c r="H8" s="327"/>
      <c r="I8" s="327"/>
      <c r="J8" s="20"/>
    </row>
    <row r="9" spans="1:10" s="23" customFormat="1" ht="42.75" customHeight="1">
      <c r="A9" s="122" t="s">
        <v>25</v>
      </c>
      <c r="B9" s="413" t="s">
        <v>360</v>
      </c>
      <c r="C9" s="413"/>
      <c r="D9" s="413"/>
      <c r="E9" s="413"/>
      <c r="F9" s="409" t="s">
        <v>361</v>
      </c>
      <c r="G9" s="409"/>
      <c r="H9" s="18"/>
      <c r="I9" s="19"/>
      <c r="J9" s="20"/>
    </row>
    <row r="10" spans="1:10" s="23" customFormat="1" ht="32.25" customHeight="1">
      <c r="A10" s="27"/>
      <c r="B10" s="410" t="s">
        <v>347</v>
      </c>
      <c r="C10" s="410"/>
      <c r="D10" s="410"/>
      <c r="E10" s="410"/>
      <c r="F10" s="327" t="s">
        <v>248</v>
      </c>
      <c r="G10" s="327"/>
      <c r="H10" s="327"/>
      <c r="I10" s="327"/>
      <c r="J10" s="20"/>
    </row>
    <row r="11" spans="1:9" s="23" customFormat="1" ht="15.75" customHeight="1">
      <c r="A11" s="183" t="s">
        <v>26</v>
      </c>
      <c r="B11" s="321" t="s">
        <v>365</v>
      </c>
      <c r="C11" s="321"/>
      <c r="D11" s="321"/>
      <c r="E11" s="321"/>
      <c r="F11" s="321"/>
      <c r="G11" s="117"/>
      <c r="H11" s="117"/>
      <c r="I11" s="22"/>
    </row>
    <row r="12" spans="1:9" s="23" customFormat="1" ht="15.75" customHeight="1">
      <c r="A12" s="113" t="s">
        <v>250</v>
      </c>
      <c r="B12" s="321" t="s">
        <v>348</v>
      </c>
      <c r="C12" s="321"/>
      <c r="D12" s="321"/>
      <c r="E12" s="321"/>
      <c r="F12" s="321"/>
      <c r="G12" s="321"/>
      <c r="H12" s="321"/>
      <c r="I12" s="22"/>
    </row>
    <row r="13" spans="1:256" s="23" customFormat="1" ht="15">
      <c r="A13" s="22"/>
      <c r="B13" s="22"/>
      <c r="C13" s="22"/>
      <c r="D13" s="22"/>
      <c r="E13" s="22"/>
      <c r="F13" s="22"/>
      <c r="G13" s="22"/>
      <c r="H13" s="3" t="s">
        <v>99</v>
      </c>
      <c r="P13" s="33"/>
      <c r="Q13" s="22"/>
      <c r="R13" s="22"/>
      <c r="S13" s="22"/>
      <c r="T13" s="22"/>
      <c r="U13" s="22"/>
      <c r="V13" s="22"/>
      <c r="W13" s="22"/>
      <c r="X13" s="3" t="s">
        <v>99</v>
      </c>
      <c r="Y13" s="22"/>
      <c r="Z13" s="22"/>
      <c r="AA13" s="22"/>
      <c r="AB13" s="22"/>
      <c r="AC13" s="22"/>
      <c r="AD13" s="22"/>
      <c r="AE13" s="22"/>
      <c r="AF13" s="3" t="s">
        <v>99</v>
      </c>
      <c r="AG13" s="22"/>
      <c r="AH13" s="22"/>
      <c r="AI13" s="22"/>
      <c r="AJ13" s="22"/>
      <c r="AK13" s="22"/>
      <c r="AL13" s="22"/>
      <c r="AM13" s="22"/>
      <c r="AN13" s="3" t="s">
        <v>99</v>
      </c>
      <c r="AO13" s="22"/>
      <c r="AP13" s="22"/>
      <c r="AQ13" s="22"/>
      <c r="AR13" s="22"/>
      <c r="AS13" s="22"/>
      <c r="AT13" s="22"/>
      <c r="AU13" s="22"/>
      <c r="AV13" s="3" t="s">
        <v>99</v>
      </c>
      <c r="AW13" s="22"/>
      <c r="AX13" s="22"/>
      <c r="AY13" s="22"/>
      <c r="AZ13" s="22"/>
      <c r="BA13" s="22"/>
      <c r="BB13" s="22"/>
      <c r="BC13" s="22"/>
      <c r="BD13" s="3" t="s">
        <v>99</v>
      </c>
      <c r="BE13" s="22"/>
      <c r="BF13" s="22"/>
      <c r="BG13" s="22"/>
      <c r="BH13" s="22"/>
      <c r="BI13" s="22"/>
      <c r="BJ13" s="22"/>
      <c r="BK13" s="22"/>
      <c r="BL13" s="3" t="s">
        <v>99</v>
      </c>
      <c r="BM13" s="22"/>
      <c r="BN13" s="22"/>
      <c r="BO13" s="22"/>
      <c r="BP13" s="22"/>
      <c r="BQ13" s="22"/>
      <c r="BR13" s="22"/>
      <c r="BS13" s="22"/>
      <c r="BT13" s="3" t="s">
        <v>99</v>
      </c>
      <c r="BU13" s="22"/>
      <c r="BV13" s="22"/>
      <c r="BW13" s="22"/>
      <c r="BX13" s="22"/>
      <c r="BY13" s="22"/>
      <c r="BZ13" s="22"/>
      <c r="CA13" s="22"/>
      <c r="CB13" s="3" t="s">
        <v>99</v>
      </c>
      <c r="CC13" s="22"/>
      <c r="CD13" s="22"/>
      <c r="CE13" s="22"/>
      <c r="CF13" s="22"/>
      <c r="CG13" s="22"/>
      <c r="CH13" s="22"/>
      <c r="CI13" s="22"/>
      <c r="CJ13" s="3" t="s">
        <v>99</v>
      </c>
      <c r="CK13" s="22"/>
      <c r="CL13" s="22"/>
      <c r="CM13" s="22"/>
      <c r="CN13" s="22"/>
      <c r="CO13" s="22"/>
      <c r="CP13" s="22"/>
      <c r="CQ13" s="22"/>
      <c r="CR13" s="3" t="s">
        <v>99</v>
      </c>
      <c r="CS13" s="22"/>
      <c r="CT13" s="22"/>
      <c r="CU13" s="22"/>
      <c r="CV13" s="22"/>
      <c r="CW13" s="22"/>
      <c r="CX13" s="22"/>
      <c r="CY13" s="22"/>
      <c r="CZ13" s="3" t="s">
        <v>99</v>
      </c>
      <c r="DA13" s="22"/>
      <c r="DB13" s="22"/>
      <c r="DC13" s="22"/>
      <c r="DD13" s="22"/>
      <c r="DE13" s="22"/>
      <c r="DF13" s="22"/>
      <c r="DG13" s="22"/>
      <c r="DH13" s="3" t="s">
        <v>99</v>
      </c>
      <c r="DI13" s="22"/>
      <c r="DJ13" s="22"/>
      <c r="DK13" s="22"/>
      <c r="DL13" s="22"/>
      <c r="DM13" s="22"/>
      <c r="DN13" s="22"/>
      <c r="DO13" s="22"/>
      <c r="DP13" s="3" t="s">
        <v>99</v>
      </c>
      <c r="DQ13" s="22"/>
      <c r="DR13" s="22"/>
      <c r="DS13" s="22"/>
      <c r="DT13" s="22"/>
      <c r="DU13" s="22"/>
      <c r="DV13" s="22"/>
      <c r="DW13" s="22"/>
      <c r="DX13" s="3" t="s">
        <v>99</v>
      </c>
      <c r="DY13" s="22"/>
      <c r="DZ13" s="22"/>
      <c r="EA13" s="22"/>
      <c r="EB13" s="22"/>
      <c r="EC13" s="22"/>
      <c r="ED13" s="22"/>
      <c r="EE13" s="22"/>
      <c r="EF13" s="3" t="s">
        <v>99</v>
      </c>
      <c r="EG13" s="22"/>
      <c r="EH13" s="22"/>
      <c r="EI13" s="22"/>
      <c r="EJ13" s="22"/>
      <c r="EK13" s="22"/>
      <c r="EL13" s="22"/>
      <c r="EM13" s="22"/>
      <c r="EN13" s="3" t="s">
        <v>99</v>
      </c>
      <c r="EO13" s="22"/>
      <c r="EP13" s="22"/>
      <c r="EQ13" s="22"/>
      <c r="ER13" s="22"/>
      <c r="ES13" s="22"/>
      <c r="ET13" s="22"/>
      <c r="EU13" s="22"/>
      <c r="EV13" s="3" t="s">
        <v>99</v>
      </c>
      <c r="EW13" s="22"/>
      <c r="EX13" s="22"/>
      <c r="EY13" s="22"/>
      <c r="EZ13" s="22"/>
      <c r="FA13" s="22"/>
      <c r="FB13" s="22"/>
      <c r="FC13" s="22"/>
      <c r="FD13" s="3" t="s">
        <v>99</v>
      </c>
      <c r="FE13" s="22"/>
      <c r="FF13" s="22"/>
      <c r="FG13" s="22"/>
      <c r="FH13" s="22"/>
      <c r="FI13" s="22"/>
      <c r="FJ13" s="22"/>
      <c r="FK13" s="22"/>
      <c r="FL13" s="3" t="s">
        <v>99</v>
      </c>
      <c r="FM13" s="22"/>
      <c r="FN13" s="22"/>
      <c r="FO13" s="22"/>
      <c r="FP13" s="22"/>
      <c r="FQ13" s="22"/>
      <c r="FR13" s="22"/>
      <c r="FS13" s="22"/>
      <c r="FT13" s="3" t="s">
        <v>99</v>
      </c>
      <c r="FU13" s="22"/>
      <c r="FV13" s="22"/>
      <c r="FW13" s="22"/>
      <c r="FX13" s="22"/>
      <c r="FY13" s="22"/>
      <c r="FZ13" s="22"/>
      <c r="GA13" s="22"/>
      <c r="GB13" s="3" t="s">
        <v>99</v>
      </c>
      <c r="GC13" s="22"/>
      <c r="GD13" s="22"/>
      <c r="GE13" s="22"/>
      <c r="GF13" s="22"/>
      <c r="GG13" s="22"/>
      <c r="GH13" s="22"/>
      <c r="GI13" s="22"/>
      <c r="GJ13" s="3" t="s">
        <v>99</v>
      </c>
      <c r="GK13" s="22"/>
      <c r="GL13" s="22"/>
      <c r="GM13" s="22"/>
      <c r="GN13" s="22"/>
      <c r="GO13" s="22"/>
      <c r="GP13" s="22"/>
      <c r="GQ13" s="22"/>
      <c r="GR13" s="3" t="s">
        <v>99</v>
      </c>
      <c r="GS13" s="22"/>
      <c r="GT13" s="22"/>
      <c r="GU13" s="22"/>
      <c r="GV13" s="22"/>
      <c r="GW13" s="22"/>
      <c r="GX13" s="22"/>
      <c r="GY13" s="22"/>
      <c r="GZ13" s="3" t="s">
        <v>99</v>
      </c>
      <c r="HA13" s="22"/>
      <c r="HB13" s="22"/>
      <c r="HC13" s="22"/>
      <c r="HD13" s="22"/>
      <c r="HE13" s="22"/>
      <c r="HF13" s="22"/>
      <c r="HG13" s="22"/>
      <c r="HH13" s="3" t="s">
        <v>99</v>
      </c>
      <c r="HI13" s="22"/>
      <c r="HJ13" s="22"/>
      <c r="HK13" s="22"/>
      <c r="HL13" s="22"/>
      <c r="HM13" s="22"/>
      <c r="HN13" s="22"/>
      <c r="HO13" s="22"/>
      <c r="HP13" s="3" t="s">
        <v>99</v>
      </c>
      <c r="HQ13" s="22"/>
      <c r="HR13" s="22"/>
      <c r="HS13" s="22"/>
      <c r="HT13" s="22"/>
      <c r="HU13" s="22"/>
      <c r="HV13" s="22"/>
      <c r="HW13" s="22"/>
      <c r="HX13" s="3" t="s">
        <v>99</v>
      </c>
      <c r="HY13" s="22"/>
      <c r="HZ13" s="22"/>
      <c r="IA13" s="22"/>
      <c r="IB13" s="22"/>
      <c r="IC13" s="22"/>
      <c r="ID13" s="22"/>
      <c r="IE13" s="22"/>
      <c r="IF13" s="3" t="s">
        <v>99</v>
      </c>
      <c r="IG13" s="22"/>
      <c r="IH13" s="22"/>
      <c r="II13" s="22"/>
      <c r="IJ13" s="22"/>
      <c r="IK13" s="22"/>
      <c r="IL13" s="22"/>
      <c r="IM13" s="22"/>
      <c r="IN13" s="3" t="s">
        <v>99</v>
      </c>
      <c r="IO13" s="22"/>
      <c r="IP13" s="22"/>
      <c r="IQ13" s="22"/>
      <c r="IR13" s="22"/>
      <c r="IS13" s="22"/>
      <c r="IT13" s="22"/>
      <c r="IU13" s="22"/>
      <c r="IV13" s="3" t="s">
        <v>99</v>
      </c>
    </row>
    <row r="14" spans="1:9" s="111" customFormat="1" ht="42.75" customHeight="1">
      <c r="A14" s="324" t="s">
        <v>289</v>
      </c>
      <c r="B14" s="311" t="s">
        <v>63</v>
      </c>
      <c r="C14" s="312"/>
      <c r="D14" s="324" t="s">
        <v>253</v>
      </c>
      <c r="E14" s="324" t="s">
        <v>359</v>
      </c>
      <c r="F14" s="301" t="s">
        <v>306</v>
      </c>
      <c r="G14" s="302"/>
      <c r="H14" s="324" t="s">
        <v>307</v>
      </c>
      <c r="I14" s="184"/>
    </row>
    <row r="15" spans="1:9" s="111" customFormat="1" ht="82.5" customHeight="1">
      <c r="A15" s="325"/>
      <c r="B15" s="313"/>
      <c r="C15" s="314"/>
      <c r="D15" s="325"/>
      <c r="E15" s="325"/>
      <c r="F15" s="7" t="s">
        <v>171</v>
      </c>
      <c r="G15" s="46" t="s">
        <v>198</v>
      </c>
      <c r="H15" s="325"/>
      <c r="I15" s="184"/>
    </row>
    <row r="16" spans="1:9" s="185" customFormat="1" ht="15.75" customHeight="1">
      <c r="A16" s="181">
        <v>1</v>
      </c>
      <c r="B16" s="402">
        <v>2</v>
      </c>
      <c r="C16" s="403"/>
      <c r="D16" s="181">
        <v>3</v>
      </c>
      <c r="E16" s="181">
        <v>4</v>
      </c>
      <c r="F16" s="181">
        <v>5</v>
      </c>
      <c r="G16" s="181">
        <v>6</v>
      </c>
      <c r="H16" s="181">
        <v>7</v>
      </c>
      <c r="I16" s="114"/>
    </row>
    <row r="17" spans="1:9" s="439" customFormat="1" ht="57" customHeight="1" hidden="1">
      <c r="A17" s="56" t="s">
        <v>217</v>
      </c>
      <c r="B17" s="437" t="s">
        <v>216</v>
      </c>
      <c r="C17" s="438"/>
      <c r="D17" s="73"/>
      <c r="E17" s="73"/>
      <c r="F17" s="73"/>
      <c r="G17" s="73"/>
      <c r="H17" s="93"/>
      <c r="I17" s="118"/>
    </row>
    <row r="18" spans="1:9" s="445" customFormat="1" ht="32.25" customHeight="1">
      <c r="A18" s="440" t="s">
        <v>214</v>
      </c>
      <c r="B18" s="441" t="s">
        <v>215</v>
      </c>
      <c r="C18" s="442"/>
      <c r="D18" s="226"/>
      <c r="E18" s="226"/>
      <c r="F18" s="226"/>
      <c r="G18" s="226"/>
      <c r="H18" s="443"/>
      <c r="I18" s="444"/>
    </row>
    <row r="19" spans="1:9" s="439" customFormat="1" ht="14.25" customHeight="1">
      <c r="A19" s="7">
        <v>2700</v>
      </c>
      <c r="B19" s="395" t="s">
        <v>130</v>
      </c>
      <c r="C19" s="396" t="s">
        <v>130</v>
      </c>
      <c r="D19" s="32">
        <f>D20</f>
        <v>6037.5</v>
      </c>
      <c r="E19" s="32">
        <f>E20</f>
        <v>51700</v>
      </c>
      <c r="F19" s="32">
        <f>F20</f>
        <v>116396</v>
      </c>
      <c r="G19" s="32">
        <f>G20</f>
        <v>0</v>
      </c>
      <c r="H19" s="443"/>
      <c r="I19" s="114"/>
    </row>
    <row r="20" spans="1:9" s="439" customFormat="1" ht="31.5" customHeight="1">
      <c r="A20" s="7"/>
      <c r="B20" s="395" t="s">
        <v>308</v>
      </c>
      <c r="C20" s="396"/>
      <c r="D20" s="32">
        <f>'2019-2(6;6.1;6.2)'!D28</f>
        <v>6037.5</v>
      </c>
      <c r="E20" s="32">
        <f>'2019-2(6;6.1;6.2)'!H28</f>
        <v>51700</v>
      </c>
      <c r="F20" s="32">
        <f>'2019-2(6;6.1;6.2)'!L28</f>
        <v>116396</v>
      </c>
      <c r="G20" s="32"/>
      <c r="H20" s="443"/>
      <c r="I20" s="114"/>
    </row>
    <row r="21" spans="1:9" s="445" customFormat="1" ht="27.75" customHeight="1" hidden="1">
      <c r="A21" s="446" t="s">
        <v>211</v>
      </c>
      <c r="B21" s="447" t="s">
        <v>178</v>
      </c>
      <c r="C21" s="448"/>
      <c r="D21" s="290"/>
      <c r="E21" s="290"/>
      <c r="F21" s="290"/>
      <c r="G21" s="290"/>
      <c r="H21" s="449"/>
      <c r="I21" s="450"/>
    </row>
    <row r="22" spans="1:9" s="439" customFormat="1" ht="16.5" customHeight="1" hidden="1">
      <c r="A22" s="255">
        <v>2700</v>
      </c>
      <c r="B22" s="399" t="s">
        <v>130</v>
      </c>
      <c r="C22" s="400" t="s">
        <v>130</v>
      </c>
      <c r="D22" s="259">
        <f>D23+D24</f>
        <v>30610.5</v>
      </c>
      <c r="E22" s="259">
        <f>E23+E24</f>
        <v>138300</v>
      </c>
      <c r="F22" s="259">
        <f>F23+F24</f>
        <v>253530</v>
      </c>
      <c r="G22" s="259">
        <f>G23+G24</f>
        <v>0</v>
      </c>
      <c r="H22" s="449"/>
      <c r="I22" s="118"/>
    </row>
    <row r="23" spans="1:9" s="439" customFormat="1" ht="33.75" customHeight="1" hidden="1">
      <c r="A23" s="255"/>
      <c r="B23" s="399" t="s">
        <v>232</v>
      </c>
      <c r="C23" s="400"/>
      <c r="D23" s="259">
        <f>'2019-2(6;6.1;6.2)'!D49</f>
        <v>4296.5</v>
      </c>
      <c r="E23" s="259">
        <f>'2019-2(6;6.1;6.2)'!H49</f>
        <v>15000</v>
      </c>
      <c r="F23" s="259">
        <f>'2019-2(6;6.1;6.2)'!L49</f>
        <v>81375</v>
      </c>
      <c r="G23" s="259"/>
      <c r="H23" s="449"/>
      <c r="I23" s="118"/>
    </row>
    <row r="24" spans="1:9" s="439" customFormat="1" ht="30" customHeight="1" hidden="1">
      <c r="A24" s="255"/>
      <c r="B24" s="399" t="s">
        <v>308</v>
      </c>
      <c r="C24" s="400"/>
      <c r="D24" s="259">
        <f>'2019-2(6;6.1;6.2)'!D50</f>
        <v>26314</v>
      </c>
      <c r="E24" s="259">
        <f>'2019-2(6;6.1;6.2)'!H50</f>
        <v>123300</v>
      </c>
      <c r="F24" s="259">
        <f>'2019-2(6;6.1;6.2)'!L50</f>
        <v>172155</v>
      </c>
      <c r="G24" s="259"/>
      <c r="H24" s="449"/>
      <c r="I24" s="118"/>
    </row>
    <row r="25" spans="1:9" s="439" customFormat="1" ht="12.75" hidden="1">
      <c r="A25" s="7">
        <v>2800</v>
      </c>
      <c r="B25" s="7"/>
      <c r="C25" s="51" t="s">
        <v>131</v>
      </c>
      <c r="D25" s="32"/>
      <c r="E25" s="32"/>
      <c r="F25" s="32"/>
      <c r="G25" s="32"/>
      <c r="H25" s="181"/>
      <c r="I25" s="114"/>
    </row>
    <row r="26" spans="1:9" s="439" customFormat="1" ht="26.25" hidden="1">
      <c r="A26" s="7">
        <v>3110</v>
      </c>
      <c r="B26" s="7"/>
      <c r="C26" s="51" t="s">
        <v>132</v>
      </c>
      <c r="D26" s="32"/>
      <c r="E26" s="32"/>
      <c r="F26" s="32"/>
      <c r="G26" s="32"/>
      <c r="H26" s="181"/>
      <c r="I26" s="114"/>
    </row>
    <row r="27" spans="1:9" s="439" customFormat="1" ht="12.75" hidden="1">
      <c r="A27" s="7">
        <v>3120</v>
      </c>
      <c r="B27" s="7"/>
      <c r="C27" s="51" t="s">
        <v>50</v>
      </c>
      <c r="D27" s="32"/>
      <c r="E27" s="32"/>
      <c r="F27" s="32"/>
      <c r="G27" s="32"/>
      <c r="H27" s="181"/>
      <c r="I27" s="114"/>
    </row>
    <row r="28" spans="1:9" s="439" customFormat="1" ht="12.75" hidden="1">
      <c r="A28" s="7">
        <v>3130</v>
      </c>
      <c r="B28" s="7"/>
      <c r="C28" s="51" t="s">
        <v>51</v>
      </c>
      <c r="D28" s="32"/>
      <c r="E28" s="32"/>
      <c r="F28" s="32"/>
      <c r="G28" s="32"/>
      <c r="H28" s="181"/>
      <c r="I28" s="114"/>
    </row>
    <row r="29" spans="1:9" s="439" customFormat="1" ht="12.75" hidden="1">
      <c r="A29" s="7">
        <v>3140</v>
      </c>
      <c r="B29" s="7"/>
      <c r="C29" s="51" t="s">
        <v>52</v>
      </c>
      <c r="D29" s="32"/>
      <c r="E29" s="32"/>
      <c r="F29" s="32"/>
      <c r="G29" s="32"/>
      <c r="H29" s="181"/>
      <c r="I29" s="114"/>
    </row>
    <row r="30" spans="1:9" s="439" customFormat="1" ht="12.75" hidden="1">
      <c r="A30" s="7">
        <v>3150</v>
      </c>
      <c r="B30" s="7"/>
      <c r="C30" s="51" t="s">
        <v>53</v>
      </c>
      <c r="D30" s="32"/>
      <c r="E30" s="32"/>
      <c r="F30" s="32"/>
      <c r="G30" s="223"/>
      <c r="H30" s="181"/>
      <c r="I30" s="114"/>
    </row>
    <row r="31" spans="1:9" s="439" customFormat="1" ht="12.75" hidden="1">
      <c r="A31" s="7">
        <v>3160</v>
      </c>
      <c r="B31" s="7"/>
      <c r="C31" s="51" t="s">
        <v>133</v>
      </c>
      <c r="D31" s="32"/>
      <c r="E31" s="32"/>
      <c r="F31" s="32"/>
      <c r="G31" s="32"/>
      <c r="H31" s="181"/>
      <c r="I31" s="114"/>
    </row>
    <row r="32" spans="1:9" s="439" customFormat="1" ht="27.75" customHeight="1" hidden="1">
      <c r="A32" s="7">
        <v>3210</v>
      </c>
      <c r="B32" s="7"/>
      <c r="C32" s="51" t="s">
        <v>54</v>
      </c>
      <c r="D32" s="32"/>
      <c r="E32" s="32"/>
      <c r="F32" s="32"/>
      <c r="G32" s="32"/>
      <c r="H32" s="181"/>
      <c r="I32" s="114"/>
    </row>
    <row r="33" spans="1:9" s="439" customFormat="1" ht="26.25" hidden="1">
      <c r="A33" s="7">
        <v>3220</v>
      </c>
      <c r="B33" s="7"/>
      <c r="C33" s="51" t="s">
        <v>55</v>
      </c>
      <c r="D33" s="32"/>
      <c r="E33" s="32"/>
      <c r="F33" s="32"/>
      <c r="G33" s="32"/>
      <c r="H33" s="181"/>
      <c r="I33" s="114"/>
    </row>
    <row r="34" spans="1:9" s="439" customFormat="1" ht="26.25" hidden="1">
      <c r="A34" s="7">
        <v>3230</v>
      </c>
      <c r="B34" s="7"/>
      <c r="C34" s="51" t="s">
        <v>134</v>
      </c>
      <c r="D34" s="32"/>
      <c r="E34" s="32"/>
      <c r="F34" s="32"/>
      <c r="G34" s="223"/>
      <c r="H34" s="181"/>
      <c r="I34" s="114"/>
    </row>
    <row r="35" spans="1:9" s="439" customFormat="1" ht="12.75" hidden="1">
      <c r="A35" s="7">
        <v>3240</v>
      </c>
      <c r="B35" s="7"/>
      <c r="C35" s="51" t="s">
        <v>56</v>
      </c>
      <c r="D35" s="32"/>
      <c r="E35" s="32"/>
      <c r="F35" s="32"/>
      <c r="G35" s="32"/>
      <c r="H35" s="181"/>
      <c r="I35" s="114"/>
    </row>
    <row r="36" spans="1:9" s="439" customFormat="1" ht="12.75" hidden="1">
      <c r="A36" s="7">
        <v>9000</v>
      </c>
      <c r="B36" s="7"/>
      <c r="C36" s="51" t="s">
        <v>57</v>
      </c>
      <c r="D36" s="32"/>
      <c r="E36" s="32"/>
      <c r="F36" s="32"/>
      <c r="G36" s="32"/>
      <c r="H36" s="181"/>
      <c r="I36" s="114"/>
    </row>
    <row r="37" spans="1:9" s="439" customFormat="1" ht="13.5">
      <c r="A37" s="135"/>
      <c r="B37" s="414" t="s">
        <v>244</v>
      </c>
      <c r="C37" s="415"/>
      <c r="D37" s="204">
        <f>D19</f>
        <v>6037.5</v>
      </c>
      <c r="E37" s="204">
        <f>E19</f>
        <v>51700</v>
      </c>
      <c r="F37" s="204">
        <f>F19</f>
        <v>116396</v>
      </c>
      <c r="G37" s="204">
        <f>G19+G22</f>
        <v>0</v>
      </c>
      <c r="H37" s="181"/>
      <c r="I37" s="114"/>
    </row>
    <row r="38" spans="1:9" s="23" customFormat="1" ht="15">
      <c r="A38" s="22"/>
      <c r="B38" s="22"/>
      <c r="C38" s="22"/>
      <c r="D38" s="22"/>
      <c r="E38" s="22"/>
      <c r="F38" s="22"/>
      <c r="G38" s="22"/>
      <c r="H38" s="22"/>
      <c r="I38" s="22"/>
    </row>
    <row r="39" spans="1:9" s="23" customFormat="1" ht="13.5" customHeight="1">
      <c r="A39" s="189" t="s">
        <v>349</v>
      </c>
      <c r="B39" s="189"/>
      <c r="C39" s="190"/>
      <c r="D39" s="190"/>
      <c r="E39" s="190"/>
      <c r="F39" s="190"/>
      <c r="G39" s="190"/>
      <c r="H39" s="190"/>
      <c r="I39" s="22"/>
    </row>
    <row r="40" spans="1:9" s="23" customFormat="1" ht="15">
      <c r="A40" s="22"/>
      <c r="B40" s="22"/>
      <c r="C40" s="22"/>
      <c r="D40" s="22"/>
      <c r="E40" s="22"/>
      <c r="F40" s="22"/>
      <c r="G40" s="22"/>
      <c r="H40" s="22"/>
      <c r="I40" s="22"/>
    </row>
    <row r="41" spans="1:9" s="23" customFormat="1" ht="29.25" customHeight="1">
      <c r="A41" s="7" t="s">
        <v>27</v>
      </c>
      <c r="B41" s="301" t="s">
        <v>115</v>
      </c>
      <c r="C41" s="302"/>
      <c r="D41" s="7" t="s">
        <v>67</v>
      </c>
      <c r="E41" s="7" t="s">
        <v>68</v>
      </c>
      <c r="F41" s="309" t="s">
        <v>309</v>
      </c>
      <c r="G41" s="309"/>
      <c r="H41" s="7" t="s">
        <v>310</v>
      </c>
      <c r="I41" s="22"/>
    </row>
    <row r="42" spans="1:9" s="191" customFormat="1" ht="15">
      <c r="A42" s="181">
        <v>1</v>
      </c>
      <c r="B42" s="402">
        <v>2</v>
      </c>
      <c r="C42" s="403"/>
      <c r="D42" s="181">
        <v>3</v>
      </c>
      <c r="E42" s="181">
        <v>4</v>
      </c>
      <c r="F42" s="383">
        <v>5</v>
      </c>
      <c r="G42" s="383"/>
      <c r="H42" s="181">
        <v>6</v>
      </c>
      <c r="I42" s="141"/>
    </row>
    <row r="43" spans="1:9" s="191" customFormat="1" ht="15" hidden="1">
      <c r="A43" s="181"/>
      <c r="B43" s="420" t="s">
        <v>107</v>
      </c>
      <c r="C43" s="421"/>
      <c r="D43" s="181"/>
      <c r="E43" s="181"/>
      <c r="F43" s="451"/>
      <c r="G43" s="452"/>
      <c r="H43" s="181"/>
      <c r="I43" s="141"/>
    </row>
    <row r="44" spans="1:9" s="191" customFormat="1" ht="15" hidden="1">
      <c r="A44" s="181"/>
      <c r="B44" s="420" t="s">
        <v>69</v>
      </c>
      <c r="C44" s="421"/>
      <c r="D44" s="181"/>
      <c r="E44" s="181"/>
      <c r="F44" s="451"/>
      <c r="G44" s="452"/>
      <c r="H44" s="181"/>
      <c r="I44" s="141"/>
    </row>
    <row r="45" spans="1:9" s="191" customFormat="1" ht="15">
      <c r="A45" s="181"/>
      <c r="B45" s="420" t="s">
        <v>70</v>
      </c>
      <c r="C45" s="421"/>
      <c r="D45" s="181"/>
      <c r="E45" s="181"/>
      <c r="F45" s="451"/>
      <c r="G45" s="452"/>
      <c r="H45" s="181"/>
      <c r="I45" s="141"/>
    </row>
    <row r="46" spans="1:9" s="191" customFormat="1" ht="15">
      <c r="A46" s="181"/>
      <c r="B46" s="420"/>
      <c r="C46" s="421"/>
      <c r="D46" s="181"/>
      <c r="E46" s="181"/>
      <c r="F46" s="451"/>
      <c r="G46" s="452"/>
      <c r="H46" s="181"/>
      <c r="I46" s="141"/>
    </row>
    <row r="47" spans="1:9" s="23" customFormat="1" ht="15">
      <c r="A47" s="42"/>
      <c r="B47" s="420" t="s">
        <v>71</v>
      </c>
      <c r="C47" s="421"/>
      <c r="D47" s="42"/>
      <c r="E47" s="42"/>
      <c r="F47" s="451"/>
      <c r="G47" s="452"/>
      <c r="H47" s="42"/>
      <c r="I47" s="22"/>
    </row>
    <row r="48" spans="1:9" s="23" customFormat="1" ht="15">
      <c r="A48" s="42"/>
      <c r="B48" s="420"/>
      <c r="C48" s="421"/>
      <c r="D48" s="42"/>
      <c r="E48" s="42"/>
      <c r="F48" s="451"/>
      <c r="G48" s="452"/>
      <c r="H48" s="42"/>
      <c r="I48" s="22"/>
    </row>
    <row r="49" spans="1:9" s="23" customFormat="1" ht="15">
      <c r="A49" s="42"/>
      <c r="B49" s="420" t="s">
        <v>72</v>
      </c>
      <c r="C49" s="421"/>
      <c r="D49" s="42"/>
      <c r="E49" s="42"/>
      <c r="F49" s="451"/>
      <c r="G49" s="452"/>
      <c r="H49" s="42"/>
      <c r="I49" s="22"/>
    </row>
    <row r="50" spans="1:9" s="23" customFormat="1" ht="15">
      <c r="A50" s="42"/>
      <c r="B50" s="420"/>
      <c r="C50" s="421"/>
      <c r="D50" s="42"/>
      <c r="E50" s="42"/>
      <c r="F50" s="451"/>
      <c r="G50" s="452"/>
      <c r="H50" s="42"/>
      <c r="I50" s="22"/>
    </row>
    <row r="51" spans="1:9" s="23" customFormat="1" ht="15">
      <c r="A51" s="42"/>
      <c r="B51" s="420" t="s">
        <v>73</v>
      </c>
      <c r="C51" s="421"/>
      <c r="D51" s="42"/>
      <c r="E51" s="42"/>
      <c r="F51" s="451"/>
      <c r="G51" s="452"/>
      <c r="H51" s="42"/>
      <c r="I51" s="22"/>
    </row>
    <row r="52" spans="1:9" s="23" customFormat="1" ht="15">
      <c r="A52" s="42"/>
      <c r="B52" s="420"/>
      <c r="C52" s="421"/>
      <c r="D52" s="42"/>
      <c r="E52" s="42"/>
      <c r="F52" s="451"/>
      <c r="G52" s="452"/>
      <c r="H52" s="42"/>
      <c r="I52" s="22"/>
    </row>
    <row r="53" spans="1:9" s="23" customFormat="1" ht="29.25" customHeight="1" hidden="1">
      <c r="A53" s="7" t="s">
        <v>27</v>
      </c>
      <c r="B53" s="301" t="s">
        <v>115</v>
      </c>
      <c r="C53" s="302"/>
      <c r="D53" s="7" t="s">
        <v>67</v>
      </c>
      <c r="E53" s="7" t="s">
        <v>68</v>
      </c>
      <c r="F53" s="309" t="s">
        <v>309</v>
      </c>
      <c r="G53" s="309"/>
      <c r="H53" s="7" t="s">
        <v>310</v>
      </c>
      <c r="I53" s="22"/>
    </row>
    <row r="54" spans="1:9" s="191" customFormat="1" ht="15" hidden="1">
      <c r="A54" s="181">
        <v>1</v>
      </c>
      <c r="B54" s="402">
        <v>2</v>
      </c>
      <c r="C54" s="403"/>
      <c r="D54" s="181">
        <v>3</v>
      </c>
      <c r="E54" s="181">
        <v>4</v>
      </c>
      <c r="F54" s="383">
        <v>5</v>
      </c>
      <c r="G54" s="383"/>
      <c r="H54" s="181">
        <v>6</v>
      </c>
      <c r="I54" s="141"/>
    </row>
    <row r="55" spans="1:9" s="456" customFormat="1" ht="46.5" customHeight="1" hidden="1">
      <c r="A55" s="453"/>
      <c r="B55" s="454" t="s">
        <v>217</v>
      </c>
      <c r="C55" s="455" t="s">
        <v>216</v>
      </c>
      <c r="D55" s="453"/>
      <c r="E55" s="453"/>
      <c r="F55" s="388"/>
      <c r="G55" s="389"/>
      <c r="H55" s="73"/>
      <c r="I55" s="141"/>
    </row>
    <row r="56" spans="1:9" s="456" customFormat="1" ht="36.75" customHeight="1" hidden="1">
      <c r="A56" s="457"/>
      <c r="B56" s="458" t="s">
        <v>214</v>
      </c>
      <c r="C56" s="85" t="s">
        <v>220</v>
      </c>
      <c r="D56" s="457"/>
      <c r="E56" s="457"/>
      <c r="F56" s="388"/>
      <c r="G56" s="389"/>
      <c r="H56" s="73"/>
      <c r="I56" s="141"/>
    </row>
    <row r="57" spans="1:9" s="456" customFormat="1" ht="36" hidden="1">
      <c r="A57" s="74"/>
      <c r="B57" s="84"/>
      <c r="C57" s="85" t="s">
        <v>221</v>
      </c>
      <c r="D57" s="74"/>
      <c r="E57" s="64"/>
      <c r="F57" s="388"/>
      <c r="G57" s="389"/>
      <c r="H57" s="73"/>
      <c r="I57" s="141"/>
    </row>
    <row r="58" spans="1:9" s="456" customFormat="1" ht="11.25" customHeight="1" hidden="1">
      <c r="A58" s="86" t="s">
        <v>28</v>
      </c>
      <c r="B58" s="84"/>
      <c r="C58" s="87" t="s">
        <v>70</v>
      </c>
      <c r="D58" s="69"/>
      <c r="E58" s="64"/>
      <c r="F58" s="388"/>
      <c r="G58" s="389"/>
      <c r="H58" s="73"/>
      <c r="I58" s="141"/>
    </row>
    <row r="59" spans="1:9" s="456" customFormat="1" ht="40.5" hidden="1">
      <c r="A59" s="88" t="s">
        <v>139</v>
      </c>
      <c r="B59" s="84"/>
      <c r="C59" s="89" t="s">
        <v>222</v>
      </c>
      <c r="D59" s="74" t="s">
        <v>88</v>
      </c>
      <c r="E59" s="90" t="s">
        <v>150</v>
      </c>
      <c r="F59" s="388">
        <f>'2019-2(8)'!K12</f>
        <v>116396</v>
      </c>
      <c r="G59" s="389"/>
      <c r="H59" s="91">
        <f>F59+13002.5</f>
        <v>129398.5</v>
      </c>
      <c r="I59" s="141"/>
    </row>
    <row r="60" spans="1:9" s="456" customFormat="1" ht="11.25" customHeight="1" hidden="1">
      <c r="A60" s="86" t="s">
        <v>20</v>
      </c>
      <c r="B60" s="84"/>
      <c r="C60" s="87" t="s">
        <v>71</v>
      </c>
      <c r="D60" s="69"/>
      <c r="E60" s="92"/>
      <c r="F60" s="388"/>
      <c r="G60" s="389"/>
      <c r="H60" s="73"/>
      <c r="I60" s="141"/>
    </row>
    <row r="61" spans="1:9" s="456" customFormat="1" ht="51" hidden="1">
      <c r="A61" s="88" t="s">
        <v>140</v>
      </c>
      <c r="B61" s="84"/>
      <c r="C61" s="93" t="s">
        <v>185</v>
      </c>
      <c r="D61" s="74" t="s">
        <v>87</v>
      </c>
      <c r="E61" s="90" t="s">
        <v>219</v>
      </c>
      <c r="F61" s="388">
        <f>'2019-2(8)'!K14</f>
        <v>26454</v>
      </c>
      <c r="G61" s="389"/>
      <c r="H61" s="91">
        <f>F61</f>
        <v>26454</v>
      </c>
      <c r="I61" s="141"/>
    </row>
    <row r="62" spans="1:9" s="456" customFormat="1" ht="24" hidden="1">
      <c r="A62" s="88" t="s">
        <v>183</v>
      </c>
      <c r="B62" s="84"/>
      <c r="C62" s="93" t="s">
        <v>186</v>
      </c>
      <c r="D62" s="74" t="s">
        <v>87</v>
      </c>
      <c r="E62" s="90" t="s">
        <v>143</v>
      </c>
      <c r="F62" s="388">
        <f>'2019-2(8)'!K15</f>
        <v>66512</v>
      </c>
      <c r="G62" s="389"/>
      <c r="H62" s="91">
        <f>H59/1.5</f>
        <v>86265.66666666667</v>
      </c>
      <c r="I62" s="141"/>
    </row>
    <row r="63" spans="1:9" s="456" customFormat="1" ht="51" hidden="1">
      <c r="A63" s="88" t="s">
        <v>184</v>
      </c>
      <c r="B63" s="84"/>
      <c r="C63" s="93" t="s">
        <v>233</v>
      </c>
      <c r="D63" s="74" t="s">
        <v>86</v>
      </c>
      <c r="E63" s="90" t="s">
        <v>193</v>
      </c>
      <c r="F63" s="388">
        <f>'2019-2(8)'!K16</f>
        <v>1</v>
      </c>
      <c r="G63" s="389"/>
      <c r="H63" s="91">
        <f>F63</f>
        <v>1</v>
      </c>
      <c r="I63" s="141"/>
    </row>
    <row r="64" spans="1:9" s="456" customFormat="1" ht="12" customHeight="1" hidden="1">
      <c r="A64" s="86" t="s">
        <v>25</v>
      </c>
      <c r="B64" s="84"/>
      <c r="C64" s="87" t="s">
        <v>72</v>
      </c>
      <c r="D64" s="69"/>
      <c r="E64" s="92"/>
      <c r="F64" s="388"/>
      <c r="G64" s="389"/>
      <c r="H64" s="91"/>
      <c r="I64" s="141"/>
    </row>
    <row r="65" spans="1:9" s="456" customFormat="1" ht="24" hidden="1">
      <c r="A65" s="88" t="s">
        <v>141</v>
      </c>
      <c r="B65" s="84"/>
      <c r="C65" s="93" t="s">
        <v>188</v>
      </c>
      <c r="D65" s="74" t="s">
        <v>88</v>
      </c>
      <c r="E65" s="94" t="s">
        <v>143</v>
      </c>
      <c r="F65" s="388">
        <f>F59/12</f>
        <v>9699.666666666666</v>
      </c>
      <c r="G65" s="389"/>
      <c r="H65" s="91">
        <f>H59/12</f>
        <v>10783.208333333334</v>
      </c>
      <c r="I65" s="141"/>
    </row>
    <row r="66" spans="1:9" s="456" customFormat="1" ht="12" customHeight="1" hidden="1">
      <c r="A66" s="86" t="s">
        <v>26</v>
      </c>
      <c r="B66" s="84"/>
      <c r="C66" s="87" t="s">
        <v>73</v>
      </c>
      <c r="D66" s="69"/>
      <c r="E66" s="92"/>
      <c r="F66" s="388"/>
      <c r="G66" s="389"/>
      <c r="H66" s="91"/>
      <c r="I66" s="141"/>
    </row>
    <row r="67" spans="1:9" s="456" customFormat="1" ht="15" hidden="1">
      <c r="A67" s="88" t="s">
        <v>142</v>
      </c>
      <c r="B67" s="84"/>
      <c r="C67" s="93" t="s">
        <v>189</v>
      </c>
      <c r="D67" s="74" t="s">
        <v>149</v>
      </c>
      <c r="E67" s="94" t="s">
        <v>143</v>
      </c>
      <c r="F67" s="391">
        <f>'2019-2(8)'!K20</f>
        <v>100</v>
      </c>
      <c r="G67" s="392"/>
      <c r="H67" s="95">
        <v>100</v>
      </c>
      <c r="I67" s="141"/>
    </row>
    <row r="68" spans="1:9" s="456" customFormat="1" ht="36" hidden="1">
      <c r="A68" s="64"/>
      <c r="B68" s="458" t="s">
        <v>211</v>
      </c>
      <c r="C68" s="85" t="s">
        <v>180</v>
      </c>
      <c r="D68" s="64"/>
      <c r="E68" s="64"/>
      <c r="F68" s="388"/>
      <c r="G68" s="389"/>
      <c r="H68" s="73"/>
      <c r="I68" s="141"/>
    </row>
    <row r="69" spans="1:9" s="456" customFormat="1" ht="60" hidden="1">
      <c r="A69" s="96"/>
      <c r="B69" s="84"/>
      <c r="C69" s="85" t="s">
        <v>181</v>
      </c>
      <c r="D69" s="64"/>
      <c r="E69" s="97"/>
      <c r="F69" s="388"/>
      <c r="G69" s="389"/>
      <c r="H69" s="73"/>
      <c r="I69" s="141"/>
    </row>
    <row r="70" spans="1:9" s="456" customFormat="1" ht="12" customHeight="1" hidden="1">
      <c r="A70" s="96" t="s">
        <v>28</v>
      </c>
      <c r="B70" s="64"/>
      <c r="C70" s="87" t="s">
        <v>70</v>
      </c>
      <c r="D70" s="64"/>
      <c r="E70" s="97"/>
      <c r="F70" s="388"/>
      <c r="G70" s="389"/>
      <c r="H70" s="73"/>
      <c r="I70" s="141"/>
    </row>
    <row r="71" spans="1:9" s="456" customFormat="1" ht="40.5" hidden="1">
      <c r="A71" s="88" t="s">
        <v>139</v>
      </c>
      <c r="B71" s="64"/>
      <c r="C71" s="89" t="s">
        <v>182</v>
      </c>
      <c r="D71" s="74" t="s">
        <v>88</v>
      </c>
      <c r="E71" s="90" t="s">
        <v>150</v>
      </c>
      <c r="F71" s="388">
        <f>'2019-2(8)'!K24</f>
        <v>81375</v>
      </c>
      <c r="G71" s="389"/>
      <c r="H71" s="91">
        <f>F71+22880</f>
        <v>104255</v>
      </c>
      <c r="I71" s="141"/>
    </row>
    <row r="72" spans="1:9" s="456" customFormat="1" ht="11.25" customHeight="1" hidden="1">
      <c r="A72" s="96" t="s">
        <v>20</v>
      </c>
      <c r="B72" s="64"/>
      <c r="C72" s="87" t="s">
        <v>71</v>
      </c>
      <c r="D72" s="69"/>
      <c r="E72" s="92"/>
      <c r="F72" s="388"/>
      <c r="G72" s="389"/>
      <c r="H72" s="91"/>
      <c r="I72" s="141"/>
    </row>
    <row r="73" spans="1:9" s="456" customFormat="1" ht="51" hidden="1">
      <c r="A73" s="88" t="s">
        <v>140</v>
      </c>
      <c r="B73" s="64"/>
      <c r="C73" s="93" t="s">
        <v>185</v>
      </c>
      <c r="D73" s="74" t="s">
        <v>87</v>
      </c>
      <c r="E73" s="90" t="s">
        <v>194</v>
      </c>
      <c r="F73" s="388">
        <f>'2019-2(8)'!K26</f>
        <v>16500</v>
      </c>
      <c r="G73" s="389"/>
      <c r="H73" s="91">
        <f>F73</f>
        <v>16500</v>
      </c>
      <c r="I73" s="141"/>
    </row>
    <row r="74" spans="1:9" s="456" customFormat="1" ht="24" hidden="1">
      <c r="A74" s="88" t="s">
        <v>183</v>
      </c>
      <c r="B74" s="64"/>
      <c r="C74" s="93" t="s">
        <v>186</v>
      </c>
      <c r="D74" s="74" t="s">
        <v>87</v>
      </c>
      <c r="E74" s="90" t="s">
        <v>143</v>
      </c>
      <c r="F74" s="388">
        <f>'2019-2(8)'!K27</f>
        <v>217</v>
      </c>
      <c r="G74" s="389"/>
      <c r="H74" s="91">
        <v>100</v>
      </c>
      <c r="I74" s="141"/>
    </row>
    <row r="75" spans="1:9" s="456" customFormat="1" ht="51" hidden="1">
      <c r="A75" s="88" t="s">
        <v>184</v>
      </c>
      <c r="B75" s="64"/>
      <c r="C75" s="93" t="s">
        <v>187</v>
      </c>
      <c r="D75" s="74" t="s">
        <v>86</v>
      </c>
      <c r="E75" s="90" t="s">
        <v>193</v>
      </c>
      <c r="F75" s="388">
        <f>'2019-2(8)'!K28</f>
        <v>1</v>
      </c>
      <c r="G75" s="389"/>
      <c r="H75" s="91">
        <f>F75</f>
        <v>1</v>
      </c>
      <c r="I75" s="141"/>
    </row>
    <row r="76" spans="1:9" s="82" customFormat="1" ht="12" customHeight="1" hidden="1">
      <c r="A76" s="96" t="s">
        <v>25</v>
      </c>
      <c r="B76" s="64"/>
      <c r="C76" s="87" t="s">
        <v>72</v>
      </c>
      <c r="D76" s="69"/>
      <c r="E76" s="92"/>
      <c r="F76" s="388"/>
      <c r="G76" s="389"/>
      <c r="H76" s="91"/>
      <c r="I76" s="186"/>
    </row>
    <row r="77" spans="1:9" s="82" customFormat="1" ht="24" hidden="1">
      <c r="A77" s="88" t="s">
        <v>141</v>
      </c>
      <c r="B77" s="64"/>
      <c r="C77" s="93" t="s">
        <v>188</v>
      </c>
      <c r="D77" s="74" t="s">
        <v>88</v>
      </c>
      <c r="E77" s="94" t="s">
        <v>143</v>
      </c>
      <c r="F77" s="388">
        <f>F71/10</f>
        <v>8137.5</v>
      </c>
      <c r="G77" s="389"/>
      <c r="H77" s="91">
        <f>H71/10</f>
        <v>10425.5</v>
      </c>
      <c r="I77" s="186"/>
    </row>
    <row r="78" spans="1:9" s="82" customFormat="1" ht="10.5" customHeight="1" hidden="1">
      <c r="A78" s="96" t="s">
        <v>26</v>
      </c>
      <c r="B78" s="64"/>
      <c r="C78" s="87" t="s">
        <v>73</v>
      </c>
      <c r="D78" s="69"/>
      <c r="E78" s="92"/>
      <c r="F78" s="388"/>
      <c r="G78" s="389"/>
      <c r="H78" s="91"/>
      <c r="I78" s="186"/>
    </row>
    <row r="79" spans="1:9" s="82" customFormat="1" ht="15" hidden="1">
      <c r="A79" s="88" t="s">
        <v>142</v>
      </c>
      <c r="B79" s="64"/>
      <c r="C79" s="93" t="s">
        <v>189</v>
      </c>
      <c r="D79" s="74" t="s">
        <v>149</v>
      </c>
      <c r="E79" s="94" t="s">
        <v>143</v>
      </c>
      <c r="F79" s="391">
        <f>'2019-2(8)'!K32</f>
        <v>100</v>
      </c>
      <c r="G79" s="392"/>
      <c r="H79" s="98">
        <v>100</v>
      </c>
      <c r="I79" s="186"/>
    </row>
    <row r="80" spans="1:9" s="82" customFormat="1" ht="48" hidden="1">
      <c r="A80" s="99"/>
      <c r="B80" s="64"/>
      <c r="C80" s="85" t="s">
        <v>227</v>
      </c>
      <c r="D80" s="74"/>
      <c r="E80" s="100"/>
      <c r="F80" s="388"/>
      <c r="G80" s="389"/>
      <c r="H80" s="91"/>
      <c r="I80" s="186"/>
    </row>
    <row r="81" spans="1:9" s="82" customFormat="1" ht="12" customHeight="1" hidden="1">
      <c r="A81" s="96" t="s">
        <v>28</v>
      </c>
      <c r="B81" s="83"/>
      <c r="C81" s="87" t="s">
        <v>70</v>
      </c>
      <c r="D81" s="69"/>
      <c r="E81" s="92"/>
      <c r="F81" s="393"/>
      <c r="G81" s="394"/>
      <c r="H81" s="91"/>
      <c r="I81" s="186"/>
    </row>
    <row r="82" spans="1:9" s="82" customFormat="1" ht="45" customHeight="1" hidden="1">
      <c r="A82" s="88" t="s">
        <v>139</v>
      </c>
      <c r="B82" s="83"/>
      <c r="C82" s="89" t="s">
        <v>218</v>
      </c>
      <c r="D82" s="74" t="s">
        <v>88</v>
      </c>
      <c r="E82" s="90" t="s">
        <v>150</v>
      </c>
      <c r="F82" s="388">
        <f>'2019-2(8)'!K35</f>
        <v>172155</v>
      </c>
      <c r="G82" s="389"/>
      <c r="H82" s="91">
        <f>F82+30135</f>
        <v>202290</v>
      </c>
      <c r="I82" s="186"/>
    </row>
    <row r="83" spans="1:9" s="82" customFormat="1" ht="12" customHeight="1" hidden="1">
      <c r="A83" s="96" t="s">
        <v>20</v>
      </c>
      <c r="B83" s="83"/>
      <c r="C83" s="87" t="s">
        <v>71</v>
      </c>
      <c r="D83" s="69"/>
      <c r="E83" s="92"/>
      <c r="F83" s="393"/>
      <c r="G83" s="394"/>
      <c r="H83" s="91"/>
      <c r="I83" s="186"/>
    </row>
    <row r="84" spans="1:9" s="82" customFormat="1" ht="54" customHeight="1" hidden="1">
      <c r="A84" s="88" t="s">
        <v>140</v>
      </c>
      <c r="B84" s="83"/>
      <c r="C84" s="93" t="s">
        <v>185</v>
      </c>
      <c r="D84" s="74" t="s">
        <v>87</v>
      </c>
      <c r="E84" s="90" t="s">
        <v>219</v>
      </c>
      <c r="F84" s="388">
        <f>'2019-2(8)'!K37</f>
        <v>26454</v>
      </c>
      <c r="G84" s="389"/>
      <c r="H84" s="91">
        <f>F84</f>
        <v>26454</v>
      </c>
      <c r="I84" s="186"/>
    </row>
    <row r="85" spans="1:9" s="61" customFormat="1" ht="27" customHeight="1" hidden="1">
      <c r="A85" s="88" t="s">
        <v>183</v>
      </c>
      <c r="B85" s="83"/>
      <c r="C85" s="93" t="s">
        <v>186</v>
      </c>
      <c r="D85" s="74" t="s">
        <v>87</v>
      </c>
      <c r="E85" s="90" t="s">
        <v>143</v>
      </c>
      <c r="F85" s="388">
        <f>F82/1</f>
        <v>172155</v>
      </c>
      <c r="G85" s="389"/>
      <c r="H85" s="91">
        <f>H82/1</f>
        <v>202290</v>
      </c>
      <c r="I85" s="11"/>
    </row>
    <row r="86" spans="1:9" s="61" customFormat="1" ht="57" customHeight="1" hidden="1">
      <c r="A86" s="88" t="s">
        <v>184</v>
      </c>
      <c r="B86" s="83"/>
      <c r="C86" s="93" t="s">
        <v>233</v>
      </c>
      <c r="D86" s="74" t="s">
        <v>86</v>
      </c>
      <c r="E86" s="90" t="s">
        <v>193</v>
      </c>
      <c r="F86" s="388">
        <f>'2019-2(8)'!K39</f>
        <v>1</v>
      </c>
      <c r="G86" s="389"/>
      <c r="H86" s="91">
        <f>F86</f>
        <v>1</v>
      </c>
      <c r="I86" s="11"/>
    </row>
    <row r="87" spans="1:9" s="61" customFormat="1" ht="12" customHeight="1" hidden="1">
      <c r="A87" s="96" t="s">
        <v>25</v>
      </c>
      <c r="B87" s="83"/>
      <c r="C87" s="87" t="s">
        <v>72</v>
      </c>
      <c r="D87" s="69"/>
      <c r="E87" s="92"/>
      <c r="F87" s="393"/>
      <c r="G87" s="394"/>
      <c r="H87" s="91"/>
      <c r="I87" s="11"/>
    </row>
    <row r="88" spans="1:9" s="61" customFormat="1" ht="24" hidden="1">
      <c r="A88" s="88" t="s">
        <v>141</v>
      </c>
      <c r="B88" s="83"/>
      <c r="C88" s="93" t="s">
        <v>188</v>
      </c>
      <c r="D88" s="74" t="s">
        <v>88</v>
      </c>
      <c r="E88" s="94" t="s">
        <v>143</v>
      </c>
      <c r="F88" s="388">
        <f>F82/12</f>
        <v>14346.25</v>
      </c>
      <c r="G88" s="389"/>
      <c r="H88" s="91">
        <f>H84/12</f>
        <v>2204.5</v>
      </c>
      <c r="I88" s="11"/>
    </row>
    <row r="89" spans="1:9" s="61" customFormat="1" ht="12" customHeight="1" hidden="1">
      <c r="A89" s="96" t="s">
        <v>26</v>
      </c>
      <c r="B89" s="83"/>
      <c r="C89" s="87" t="s">
        <v>73</v>
      </c>
      <c r="D89" s="69"/>
      <c r="E89" s="92"/>
      <c r="F89" s="388"/>
      <c r="G89" s="389"/>
      <c r="H89" s="91"/>
      <c r="I89" s="11"/>
    </row>
    <row r="90" spans="1:9" s="61" customFormat="1" ht="15" hidden="1">
      <c r="A90" s="88" t="s">
        <v>142</v>
      </c>
      <c r="B90" s="83"/>
      <c r="C90" s="93" t="s">
        <v>189</v>
      </c>
      <c r="D90" s="74" t="s">
        <v>149</v>
      </c>
      <c r="E90" s="94" t="s">
        <v>143</v>
      </c>
      <c r="F90" s="391">
        <f>'2019-2(8)'!K43</f>
        <v>100</v>
      </c>
      <c r="G90" s="392"/>
      <c r="H90" s="98">
        <v>100</v>
      </c>
      <c r="I90" s="11"/>
    </row>
    <row r="91" spans="1:9" s="16" customFormat="1" ht="15">
      <c r="A91" s="11"/>
      <c r="B91" s="11"/>
      <c r="C91" s="11"/>
      <c r="D91" s="11"/>
      <c r="E91" s="11"/>
      <c r="F91" s="11"/>
      <c r="G91" s="11"/>
      <c r="H91" s="11"/>
      <c r="I91" s="11"/>
    </row>
    <row r="92" spans="1:9" s="23" customFormat="1" ht="30" customHeight="1">
      <c r="A92" s="401" t="s">
        <v>350</v>
      </c>
      <c r="B92" s="401"/>
      <c r="C92" s="401"/>
      <c r="D92" s="401"/>
      <c r="E92" s="401"/>
      <c r="F92" s="401"/>
      <c r="G92" s="401"/>
      <c r="H92" s="401"/>
      <c r="I92" s="22"/>
    </row>
    <row r="93" spans="1:9" s="23" customFormat="1" ht="13.5" customHeight="1">
      <c r="A93" s="22"/>
      <c r="B93" s="22"/>
      <c r="C93" s="190"/>
      <c r="D93" s="190"/>
      <c r="E93" s="190"/>
      <c r="F93" s="190"/>
      <c r="G93" s="190"/>
      <c r="H93" s="190"/>
      <c r="I93" s="22"/>
    </row>
    <row r="94" spans="1:9" s="60" customFormat="1" ht="13.5" customHeight="1" hidden="1">
      <c r="A94" s="390" t="s">
        <v>122</v>
      </c>
      <c r="B94" s="390"/>
      <c r="C94" s="390"/>
      <c r="D94" s="390"/>
      <c r="E94" s="390"/>
      <c r="F94" s="390"/>
      <c r="G94" s="390"/>
      <c r="H94" s="390"/>
      <c r="I94" s="23"/>
    </row>
    <row r="95" spans="1:9" s="60" customFormat="1" ht="13.5" customHeight="1" hidden="1">
      <c r="A95" s="43"/>
      <c r="B95" s="43"/>
      <c r="C95" s="81"/>
      <c r="D95" s="81"/>
      <c r="E95" s="81"/>
      <c r="F95" s="81"/>
      <c r="G95" s="81"/>
      <c r="H95" s="62" t="s">
        <v>99</v>
      </c>
      <c r="I95" s="33"/>
    </row>
    <row r="96" spans="1:9" s="23" customFormat="1" ht="13.5" customHeight="1">
      <c r="A96" s="411" t="s">
        <v>244</v>
      </c>
      <c r="B96" s="412"/>
      <c r="C96" s="192"/>
      <c r="D96" s="193"/>
      <c r="E96" s="193"/>
      <c r="F96" s="193"/>
      <c r="G96" s="193"/>
      <c r="H96" s="193"/>
      <c r="I96" s="194"/>
    </row>
    <row r="97" spans="1:9" s="23" customFormat="1" ht="13.5" customHeight="1">
      <c r="A97" s="22"/>
      <c r="B97" s="22"/>
      <c r="C97" s="190"/>
      <c r="D97" s="190"/>
      <c r="E97" s="190"/>
      <c r="F97" s="190"/>
      <c r="G97" s="190"/>
      <c r="H97" s="190"/>
      <c r="I97" s="22"/>
    </row>
    <row r="98" spans="1:9" s="23" customFormat="1" ht="16.5" customHeight="1">
      <c r="A98" s="113" t="s">
        <v>251</v>
      </c>
      <c r="B98" s="387" t="s">
        <v>351</v>
      </c>
      <c r="C98" s="387"/>
      <c r="D98" s="387"/>
      <c r="E98" s="387"/>
      <c r="F98" s="387"/>
      <c r="G98" s="387"/>
      <c r="H98" s="387"/>
      <c r="I98" s="22"/>
    </row>
    <row r="99" spans="1:9" s="23" customFormat="1" ht="13.5" customHeight="1">
      <c r="A99" s="22"/>
      <c r="B99" s="22"/>
      <c r="C99" s="190"/>
      <c r="D99" s="190"/>
      <c r="E99" s="190"/>
      <c r="F99" s="190"/>
      <c r="G99" s="190"/>
      <c r="H99" s="190"/>
      <c r="I99" s="22"/>
    </row>
    <row r="100" spans="1:9" s="23" customFormat="1" ht="32.25" customHeight="1">
      <c r="A100" s="309" t="s">
        <v>17</v>
      </c>
      <c r="B100" s="311" t="s">
        <v>63</v>
      </c>
      <c r="C100" s="312"/>
      <c r="D100" s="309" t="s">
        <v>210</v>
      </c>
      <c r="E100" s="309"/>
      <c r="F100" s="309" t="s">
        <v>311</v>
      </c>
      <c r="G100" s="309"/>
      <c r="H100" s="324" t="s">
        <v>312</v>
      </c>
      <c r="I100" s="22"/>
    </row>
    <row r="101" spans="1:9" s="23" customFormat="1" ht="41.25" customHeight="1">
      <c r="A101" s="309"/>
      <c r="B101" s="313"/>
      <c r="C101" s="314"/>
      <c r="D101" s="7" t="s">
        <v>121</v>
      </c>
      <c r="E101" s="47" t="s">
        <v>198</v>
      </c>
      <c r="F101" s="7" t="s">
        <v>121</v>
      </c>
      <c r="G101" s="47" t="s">
        <v>198</v>
      </c>
      <c r="H101" s="325"/>
      <c r="I101" s="22"/>
    </row>
    <row r="102" spans="1:9" s="23" customFormat="1" ht="13.5" customHeight="1">
      <c r="A102" s="7">
        <v>1</v>
      </c>
      <c r="B102" s="301">
        <v>2</v>
      </c>
      <c r="C102" s="302"/>
      <c r="D102" s="7">
        <v>3</v>
      </c>
      <c r="E102" s="7">
        <v>4</v>
      </c>
      <c r="F102" s="7">
        <v>5</v>
      </c>
      <c r="G102" s="7">
        <v>6</v>
      </c>
      <c r="H102" s="7">
        <v>7</v>
      </c>
      <c r="I102" s="22"/>
    </row>
    <row r="103" spans="1:9" s="16" customFormat="1" ht="13.5" customHeight="1">
      <c r="A103" s="51"/>
      <c r="B103" s="395"/>
      <c r="C103" s="396"/>
      <c r="D103" s="132"/>
      <c r="E103" s="132"/>
      <c r="F103" s="132"/>
      <c r="G103" s="132"/>
      <c r="H103" s="132"/>
      <c r="I103" s="11"/>
    </row>
    <row r="104" spans="1:9" s="16" customFormat="1" ht="13.5" customHeight="1">
      <c r="A104" s="51"/>
      <c r="B104" s="395"/>
      <c r="C104" s="396"/>
      <c r="D104" s="132"/>
      <c r="E104" s="132"/>
      <c r="F104" s="132"/>
      <c r="G104" s="132"/>
      <c r="H104" s="132"/>
      <c r="I104" s="11"/>
    </row>
    <row r="105" spans="1:9" s="16" customFormat="1" ht="13.5" customHeight="1">
      <c r="A105" s="51"/>
      <c r="B105" s="395"/>
      <c r="C105" s="396"/>
      <c r="D105" s="132"/>
      <c r="E105" s="132"/>
      <c r="F105" s="132"/>
      <c r="G105" s="132"/>
      <c r="H105" s="132"/>
      <c r="I105" s="11"/>
    </row>
    <row r="106" spans="1:9" s="16" customFormat="1" ht="13.5" customHeight="1">
      <c r="A106" s="51"/>
      <c r="B106" s="395"/>
      <c r="C106" s="396"/>
      <c r="D106" s="132"/>
      <c r="E106" s="132"/>
      <c r="F106" s="132"/>
      <c r="G106" s="132"/>
      <c r="H106" s="132"/>
      <c r="I106" s="11"/>
    </row>
    <row r="107" spans="1:9" s="16" customFormat="1" ht="13.5" customHeight="1">
      <c r="A107" s="51"/>
      <c r="B107" s="395"/>
      <c r="C107" s="396"/>
      <c r="D107" s="132"/>
      <c r="E107" s="132"/>
      <c r="F107" s="132"/>
      <c r="G107" s="132"/>
      <c r="H107" s="132"/>
      <c r="I107" s="11"/>
    </row>
    <row r="108" spans="1:9" s="16" customFormat="1" ht="13.5" customHeight="1">
      <c r="A108" s="11"/>
      <c r="B108" s="11"/>
      <c r="C108" s="195"/>
      <c r="D108" s="195"/>
      <c r="E108" s="195"/>
      <c r="F108" s="195"/>
      <c r="G108" s="195"/>
      <c r="H108" s="195"/>
      <c r="I108" s="11"/>
    </row>
    <row r="109" spans="1:9" s="23" customFormat="1" ht="13.5" customHeight="1">
      <c r="A109" s="189" t="s">
        <v>352</v>
      </c>
      <c r="B109" s="189"/>
      <c r="C109" s="190"/>
      <c r="D109" s="190"/>
      <c r="E109" s="190"/>
      <c r="F109" s="190"/>
      <c r="G109" s="190"/>
      <c r="H109" s="190"/>
      <c r="I109" s="22"/>
    </row>
    <row r="110" spans="1:9" s="23" customFormat="1" ht="13.5" customHeight="1">
      <c r="A110" s="189"/>
      <c r="B110" s="189"/>
      <c r="C110" s="190"/>
      <c r="D110" s="190"/>
      <c r="E110" s="190"/>
      <c r="F110" s="190"/>
      <c r="G110" s="190"/>
      <c r="H110" s="190"/>
      <c r="I110" s="22"/>
    </row>
    <row r="111" spans="1:9" s="23" customFormat="1" ht="72.75" customHeight="1">
      <c r="A111" s="128" t="s">
        <v>27</v>
      </c>
      <c r="B111" s="345" t="s">
        <v>63</v>
      </c>
      <c r="C111" s="347"/>
      <c r="D111" s="128" t="s">
        <v>67</v>
      </c>
      <c r="E111" s="128" t="s">
        <v>68</v>
      </c>
      <c r="F111" s="128" t="s">
        <v>208</v>
      </c>
      <c r="G111" s="128" t="s">
        <v>209</v>
      </c>
      <c r="H111" s="128" t="s">
        <v>313</v>
      </c>
      <c r="I111" s="128" t="s">
        <v>314</v>
      </c>
    </row>
    <row r="112" spans="1:9" s="23" customFormat="1" ht="13.5" customHeight="1">
      <c r="A112" s="128">
        <v>1</v>
      </c>
      <c r="B112" s="345">
        <v>2</v>
      </c>
      <c r="C112" s="347"/>
      <c r="D112" s="128">
        <v>3</v>
      </c>
      <c r="E112" s="128">
        <v>4</v>
      </c>
      <c r="F112" s="128">
        <v>5</v>
      </c>
      <c r="G112" s="128">
        <v>6</v>
      </c>
      <c r="H112" s="128">
        <v>7</v>
      </c>
      <c r="I112" s="128">
        <v>8</v>
      </c>
    </row>
    <row r="113" spans="1:9" s="61" customFormat="1" ht="13.5" customHeight="1" hidden="1">
      <c r="A113" s="83"/>
      <c r="B113" s="416" t="s">
        <v>107</v>
      </c>
      <c r="C113" s="417"/>
      <c r="D113" s="83"/>
      <c r="E113" s="83"/>
      <c r="F113" s="83"/>
      <c r="G113" s="83"/>
      <c r="H113" s="83"/>
      <c r="I113" s="83"/>
    </row>
    <row r="114" spans="1:9" s="16" customFormat="1" ht="13.5" customHeight="1" hidden="1">
      <c r="A114" s="45"/>
      <c r="B114" s="397" t="s">
        <v>69</v>
      </c>
      <c r="C114" s="398"/>
      <c r="D114" s="45"/>
      <c r="E114" s="45"/>
      <c r="F114" s="45"/>
      <c r="G114" s="45"/>
      <c r="H114" s="45"/>
      <c r="I114" s="45"/>
    </row>
    <row r="115" spans="1:9" s="16" customFormat="1" ht="13.5" customHeight="1">
      <c r="A115" s="45"/>
      <c r="B115" s="397" t="s">
        <v>70</v>
      </c>
      <c r="C115" s="398"/>
      <c r="D115" s="45"/>
      <c r="E115" s="45"/>
      <c r="F115" s="45"/>
      <c r="G115" s="45"/>
      <c r="H115" s="45"/>
      <c r="I115" s="45"/>
    </row>
    <row r="116" spans="1:9" s="16" customFormat="1" ht="13.5" customHeight="1">
      <c r="A116" s="45"/>
      <c r="B116" s="397"/>
      <c r="C116" s="398"/>
      <c r="D116" s="45"/>
      <c r="E116" s="45"/>
      <c r="F116" s="45"/>
      <c r="G116" s="45"/>
      <c r="H116" s="45"/>
      <c r="I116" s="45"/>
    </row>
    <row r="117" spans="1:9" s="16" customFormat="1" ht="13.5" customHeight="1">
      <c r="A117" s="45"/>
      <c r="B117" s="397" t="s">
        <v>71</v>
      </c>
      <c r="C117" s="398"/>
      <c r="D117" s="45"/>
      <c r="E117" s="45"/>
      <c r="F117" s="45"/>
      <c r="G117" s="45"/>
      <c r="H117" s="45"/>
      <c r="I117" s="45"/>
    </row>
    <row r="118" spans="1:9" s="16" customFormat="1" ht="13.5" customHeight="1">
      <c r="A118" s="45"/>
      <c r="B118" s="397"/>
      <c r="C118" s="398"/>
      <c r="D118" s="45"/>
      <c r="E118" s="45"/>
      <c r="F118" s="45"/>
      <c r="G118" s="45"/>
      <c r="H118" s="45"/>
      <c r="I118" s="45"/>
    </row>
    <row r="119" spans="1:9" s="16" customFormat="1" ht="13.5" customHeight="1">
      <c r="A119" s="45"/>
      <c r="B119" s="397" t="s">
        <v>72</v>
      </c>
      <c r="C119" s="398"/>
      <c r="D119" s="45"/>
      <c r="E119" s="45"/>
      <c r="F119" s="45"/>
      <c r="G119" s="45"/>
      <c r="H119" s="45"/>
      <c r="I119" s="45"/>
    </row>
    <row r="120" spans="1:9" s="16" customFormat="1" ht="13.5" customHeight="1">
      <c r="A120" s="45"/>
      <c r="B120" s="397"/>
      <c r="C120" s="398"/>
      <c r="D120" s="45"/>
      <c r="E120" s="45"/>
      <c r="F120" s="45"/>
      <c r="G120" s="45"/>
      <c r="H120" s="45"/>
      <c r="I120" s="45"/>
    </row>
    <row r="121" spans="1:9" s="16" customFormat="1" ht="13.5" customHeight="1">
      <c r="A121" s="45"/>
      <c r="B121" s="397" t="s">
        <v>73</v>
      </c>
      <c r="C121" s="398"/>
      <c r="D121" s="45"/>
      <c r="E121" s="45"/>
      <c r="F121" s="45"/>
      <c r="G121" s="45"/>
      <c r="H121" s="45"/>
      <c r="I121" s="45"/>
    </row>
    <row r="122" spans="1:9" s="16" customFormat="1" ht="13.5" customHeight="1">
      <c r="A122" s="45"/>
      <c r="B122" s="397"/>
      <c r="C122" s="398"/>
      <c r="D122" s="45"/>
      <c r="E122" s="45"/>
      <c r="F122" s="45"/>
      <c r="G122" s="45"/>
      <c r="H122" s="45"/>
      <c r="I122" s="45"/>
    </row>
    <row r="123" spans="1:9" s="16" customFormat="1" ht="13.5" customHeight="1">
      <c r="A123" s="196"/>
      <c r="B123" s="196"/>
      <c r="C123" s="11"/>
      <c r="D123" s="11"/>
      <c r="E123" s="11"/>
      <c r="F123" s="11"/>
      <c r="G123" s="11"/>
      <c r="H123" s="11"/>
      <c r="I123" s="11"/>
    </row>
    <row r="124" spans="1:9" s="23" customFormat="1" ht="29.25" customHeight="1">
      <c r="A124" s="401" t="s">
        <v>315</v>
      </c>
      <c r="B124" s="401"/>
      <c r="C124" s="401"/>
      <c r="D124" s="401"/>
      <c r="E124" s="401"/>
      <c r="F124" s="401"/>
      <c r="G124" s="401"/>
      <c r="H124" s="401"/>
      <c r="I124" s="22"/>
    </row>
    <row r="125" spans="1:9" s="23" customFormat="1" ht="13.5" customHeight="1">
      <c r="A125" s="189"/>
      <c r="B125" s="189"/>
      <c r="C125" s="190"/>
      <c r="D125" s="190"/>
      <c r="E125" s="190"/>
      <c r="F125" s="190"/>
      <c r="G125" s="190"/>
      <c r="H125" s="190"/>
      <c r="I125" s="22"/>
    </row>
    <row r="126" spans="1:9" s="60" customFormat="1" ht="13.5" customHeight="1" hidden="1">
      <c r="A126" s="390" t="s">
        <v>123</v>
      </c>
      <c r="B126" s="390"/>
      <c r="C126" s="390"/>
      <c r="D126" s="390"/>
      <c r="E126" s="390"/>
      <c r="F126" s="390"/>
      <c r="G126" s="390"/>
      <c r="H126" s="390"/>
      <c r="I126" s="43"/>
    </row>
    <row r="127" spans="1:9" s="60" customFormat="1" ht="13.5" customHeight="1" hidden="1">
      <c r="A127" s="80"/>
      <c r="B127" s="80"/>
      <c r="C127" s="81"/>
      <c r="D127" s="81"/>
      <c r="E127" s="81"/>
      <c r="F127" s="81"/>
      <c r="G127" s="81"/>
      <c r="H127" s="81"/>
      <c r="I127" s="43"/>
    </row>
    <row r="128" spans="1:9" s="60" customFormat="1" ht="13.5" customHeight="1" hidden="1">
      <c r="A128" s="101"/>
      <c r="B128" s="101"/>
      <c r="C128" s="102"/>
      <c r="D128" s="101"/>
      <c r="E128" s="101"/>
      <c r="F128" s="101"/>
      <c r="G128" s="101"/>
      <c r="H128" s="101"/>
      <c r="I128" s="62" t="s">
        <v>99</v>
      </c>
    </row>
    <row r="129" spans="1:9" s="198" customFormat="1" ht="13.5" customHeight="1">
      <c r="A129" s="418" t="s">
        <v>244</v>
      </c>
      <c r="B129" s="419"/>
      <c r="C129" s="197"/>
      <c r="D129" s="187"/>
      <c r="E129" s="187"/>
      <c r="F129" s="407"/>
      <c r="G129" s="408"/>
      <c r="H129" s="187"/>
      <c r="I129" s="187"/>
    </row>
    <row r="130" spans="1:9" s="13" customFormat="1" ht="13.5" customHeight="1">
      <c r="A130" s="14"/>
      <c r="B130" s="8"/>
      <c r="C130" s="9"/>
      <c r="D130" s="9"/>
      <c r="E130" s="9"/>
      <c r="F130" s="9"/>
      <c r="G130" s="9"/>
      <c r="H130" s="9"/>
      <c r="I130" s="22"/>
    </row>
    <row r="131" spans="1:9" s="253" customFormat="1" ht="32.25" customHeight="1">
      <c r="A131" s="34"/>
      <c r="B131" s="34"/>
      <c r="C131" s="6" t="s">
        <v>195</v>
      </c>
      <c r="D131" s="35"/>
      <c r="E131" s="35"/>
      <c r="F131" s="36"/>
      <c r="G131" s="406" t="s">
        <v>196</v>
      </c>
      <c r="H131" s="406"/>
      <c r="I131" s="22"/>
    </row>
    <row r="132" spans="1:9" s="253" customFormat="1" ht="15">
      <c r="A132" s="2"/>
      <c r="B132" s="2"/>
      <c r="C132" s="2"/>
      <c r="D132" s="404" t="s">
        <v>8</v>
      </c>
      <c r="E132" s="404"/>
      <c r="F132" s="2"/>
      <c r="G132" s="405" t="s">
        <v>38</v>
      </c>
      <c r="H132" s="405"/>
      <c r="I132" s="22"/>
    </row>
    <row r="133" spans="1:9" s="253" customFormat="1" ht="30.75" customHeight="1">
      <c r="A133" s="34"/>
      <c r="B133" s="34"/>
      <c r="C133" s="34" t="s">
        <v>357</v>
      </c>
      <c r="D133" s="35"/>
      <c r="E133" s="35"/>
      <c r="F133" s="36"/>
      <c r="G133" s="406" t="s">
        <v>358</v>
      </c>
      <c r="H133" s="406"/>
      <c r="I133" s="2"/>
    </row>
    <row r="134" spans="1:9" s="253" customFormat="1" ht="16.5">
      <c r="A134" s="37"/>
      <c r="B134" s="37"/>
      <c r="C134" s="2"/>
      <c r="D134" s="404" t="s">
        <v>8</v>
      </c>
      <c r="E134" s="404"/>
      <c r="F134" s="2"/>
      <c r="G134" s="405" t="s">
        <v>38</v>
      </c>
      <c r="H134" s="405"/>
      <c r="I134" s="2"/>
    </row>
    <row r="135" spans="1:9" s="13" customFormat="1" ht="36" customHeight="1" hidden="1">
      <c r="A135" s="15"/>
      <c r="B135" s="34"/>
      <c r="C135" s="34" t="s">
        <v>60</v>
      </c>
      <c r="D135" s="35"/>
      <c r="E135" s="35"/>
      <c r="F135" s="36"/>
      <c r="G135" s="406" t="s">
        <v>61</v>
      </c>
      <c r="H135" s="406"/>
      <c r="I135" s="22"/>
    </row>
    <row r="136" spans="1:9" s="13" customFormat="1" ht="16.5" hidden="1">
      <c r="A136" s="12"/>
      <c r="B136" s="37"/>
      <c r="C136" s="2"/>
      <c r="D136" s="404" t="s">
        <v>8</v>
      </c>
      <c r="E136" s="404"/>
      <c r="F136" s="2"/>
      <c r="G136" s="405" t="s">
        <v>38</v>
      </c>
      <c r="H136" s="405"/>
      <c r="I136" s="22"/>
    </row>
    <row r="137" spans="1:9" s="13" customFormat="1" ht="15">
      <c r="A137" s="10"/>
      <c r="B137" s="10"/>
      <c r="C137" s="10"/>
      <c r="D137" s="10"/>
      <c r="E137" s="10"/>
      <c r="F137" s="10"/>
      <c r="G137" s="10"/>
      <c r="H137" s="10"/>
      <c r="I137" s="11"/>
    </row>
    <row r="138" spans="1:9" s="13" customFormat="1" ht="15">
      <c r="A138" s="10"/>
      <c r="B138" s="10"/>
      <c r="C138" s="10"/>
      <c r="D138" s="10"/>
      <c r="E138" s="10"/>
      <c r="F138" s="10"/>
      <c r="G138" s="10"/>
      <c r="H138" s="10"/>
      <c r="I138" s="11"/>
    </row>
    <row r="139" spans="1:9" s="13" customFormat="1" ht="15">
      <c r="A139" s="10"/>
      <c r="B139" s="10"/>
      <c r="C139" s="10"/>
      <c r="D139" s="10"/>
      <c r="E139" s="10"/>
      <c r="F139" s="10"/>
      <c r="G139" s="10"/>
      <c r="H139" s="10"/>
      <c r="I139" s="11"/>
    </row>
    <row r="140" spans="1:9" s="13" customFormat="1" ht="15">
      <c r="A140" s="10"/>
      <c r="B140" s="10"/>
      <c r="C140" s="10"/>
      <c r="D140" s="10"/>
      <c r="E140" s="10"/>
      <c r="F140" s="10"/>
      <c r="G140" s="10"/>
      <c r="H140" s="10"/>
      <c r="I140" s="11"/>
    </row>
    <row r="141" spans="1:9" s="13" customFormat="1" ht="15">
      <c r="A141" s="10"/>
      <c r="B141" s="10"/>
      <c r="C141" s="10"/>
      <c r="D141" s="10"/>
      <c r="E141" s="10"/>
      <c r="F141" s="10"/>
      <c r="G141" s="10"/>
      <c r="H141" s="10"/>
      <c r="I141" s="11"/>
    </row>
    <row r="142" spans="1:9" s="13" customFormat="1" ht="15">
      <c r="A142" s="10"/>
      <c r="B142" s="10"/>
      <c r="C142" s="10"/>
      <c r="D142" s="10"/>
      <c r="E142" s="10"/>
      <c r="F142" s="10"/>
      <c r="G142" s="10"/>
      <c r="H142" s="10"/>
      <c r="I142" s="11"/>
    </row>
    <row r="143" spans="1:9" s="13" customFormat="1" ht="15">
      <c r="A143" s="10"/>
      <c r="B143" s="10"/>
      <c r="C143" s="10"/>
      <c r="D143" s="10"/>
      <c r="E143" s="10"/>
      <c r="F143" s="10"/>
      <c r="G143" s="10"/>
      <c r="H143" s="10"/>
      <c r="I143" s="11"/>
    </row>
    <row r="144" spans="1:9" s="13" customFormat="1" ht="15">
      <c r="A144" s="10"/>
      <c r="B144" s="10"/>
      <c r="C144" s="10"/>
      <c r="D144" s="10"/>
      <c r="E144" s="10"/>
      <c r="F144" s="10"/>
      <c r="G144" s="10"/>
      <c r="H144" s="10"/>
      <c r="I144" s="11"/>
    </row>
    <row r="145" spans="1:9" s="13" customFormat="1" ht="15">
      <c r="A145" s="10"/>
      <c r="B145" s="10"/>
      <c r="C145" s="10"/>
      <c r="D145" s="10"/>
      <c r="E145" s="10"/>
      <c r="F145" s="10"/>
      <c r="G145" s="10"/>
      <c r="H145" s="10"/>
      <c r="I145" s="11"/>
    </row>
    <row r="146" spans="1:9" s="13" customFormat="1" ht="15">
      <c r="A146" s="10"/>
      <c r="B146" s="10"/>
      <c r="C146" s="10"/>
      <c r="D146" s="10"/>
      <c r="E146" s="10"/>
      <c r="F146" s="10"/>
      <c r="G146" s="10"/>
      <c r="H146" s="10"/>
      <c r="I146" s="11"/>
    </row>
    <row r="147" spans="1:9" s="13" customFormat="1" ht="15">
      <c r="A147" s="10"/>
      <c r="B147" s="10"/>
      <c r="C147" s="10"/>
      <c r="D147" s="10"/>
      <c r="E147" s="10"/>
      <c r="F147" s="10"/>
      <c r="G147" s="10"/>
      <c r="H147" s="10"/>
      <c r="I147" s="11"/>
    </row>
    <row r="148" spans="1:9" s="13" customFormat="1" ht="15">
      <c r="A148" s="10"/>
      <c r="B148" s="10"/>
      <c r="C148" s="10"/>
      <c r="D148" s="10"/>
      <c r="E148" s="10"/>
      <c r="F148" s="10"/>
      <c r="G148" s="10"/>
      <c r="H148" s="10"/>
      <c r="I148" s="11"/>
    </row>
    <row r="149" spans="1:9" s="13" customFormat="1" ht="15">
      <c r="A149" s="10"/>
      <c r="B149" s="10"/>
      <c r="C149" s="10"/>
      <c r="D149" s="10"/>
      <c r="E149" s="10"/>
      <c r="F149" s="10"/>
      <c r="G149" s="10"/>
      <c r="H149" s="10"/>
      <c r="I149" s="11"/>
    </row>
    <row r="150" spans="1:9" s="13" customFormat="1" ht="15">
      <c r="A150" s="10"/>
      <c r="B150" s="10"/>
      <c r="C150" s="10"/>
      <c r="D150" s="10"/>
      <c r="E150" s="10"/>
      <c r="F150" s="10"/>
      <c r="G150" s="10"/>
      <c r="H150" s="10"/>
      <c r="I150" s="11"/>
    </row>
    <row r="151" spans="1:9" s="13" customFormat="1" ht="15">
      <c r="A151" s="10"/>
      <c r="B151" s="10"/>
      <c r="C151" s="10"/>
      <c r="D151" s="10"/>
      <c r="E151" s="10"/>
      <c r="F151" s="10"/>
      <c r="G151" s="10"/>
      <c r="H151" s="10"/>
      <c r="I151" s="11"/>
    </row>
    <row r="152" spans="1:9" s="13" customFormat="1" ht="15">
      <c r="A152" s="10"/>
      <c r="B152" s="10"/>
      <c r="C152" s="10"/>
      <c r="D152" s="10"/>
      <c r="E152" s="10"/>
      <c r="F152" s="10"/>
      <c r="G152" s="10"/>
      <c r="H152" s="10"/>
      <c r="I152" s="11"/>
    </row>
    <row r="153" spans="1:9" s="13" customFormat="1" ht="15">
      <c r="A153" s="10"/>
      <c r="B153" s="10"/>
      <c r="C153" s="10"/>
      <c r="D153" s="10"/>
      <c r="E153" s="10"/>
      <c r="F153" s="10"/>
      <c r="G153" s="10"/>
      <c r="H153" s="10"/>
      <c r="I153" s="11"/>
    </row>
    <row r="154" spans="1:9" s="13" customFormat="1" ht="15">
      <c r="A154" s="10"/>
      <c r="B154" s="10"/>
      <c r="C154" s="10"/>
      <c r="D154" s="10"/>
      <c r="E154" s="10"/>
      <c r="F154" s="10"/>
      <c r="G154" s="10"/>
      <c r="H154" s="10"/>
      <c r="I154" s="11"/>
    </row>
    <row r="155" spans="1:9" s="13" customFormat="1" ht="15">
      <c r="A155" s="10"/>
      <c r="B155" s="10"/>
      <c r="C155" s="10"/>
      <c r="D155" s="10"/>
      <c r="E155" s="10"/>
      <c r="F155" s="10"/>
      <c r="G155" s="10"/>
      <c r="H155" s="10"/>
      <c r="I155" s="11"/>
    </row>
    <row r="156" spans="1:9" s="13" customFormat="1" ht="15">
      <c r="A156" s="10"/>
      <c r="B156" s="10"/>
      <c r="C156" s="10"/>
      <c r="D156" s="10"/>
      <c r="E156" s="10"/>
      <c r="F156" s="10"/>
      <c r="G156" s="10"/>
      <c r="H156" s="10"/>
      <c r="I156" s="11"/>
    </row>
    <row r="157" spans="1:9" s="13" customFormat="1" ht="15">
      <c r="A157" s="10"/>
      <c r="B157" s="10"/>
      <c r="C157" s="10"/>
      <c r="D157" s="10"/>
      <c r="E157" s="10"/>
      <c r="F157" s="10"/>
      <c r="G157" s="10"/>
      <c r="H157" s="10"/>
      <c r="I157" s="11"/>
    </row>
    <row r="158" spans="1:9" s="13" customFormat="1" ht="15">
      <c r="A158" s="10"/>
      <c r="B158" s="10"/>
      <c r="C158" s="10"/>
      <c r="D158" s="10"/>
      <c r="E158" s="10"/>
      <c r="F158" s="10"/>
      <c r="G158" s="10"/>
      <c r="H158" s="10"/>
      <c r="I158" s="11"/>
    </row>
    <row r="159" spans="1:9" s="13" customFormat="1" ht="15">
      <c r="A159" s="10"/>
      <c r="B159" s="10"/>
      <c r="C159" s="10"/>
      <c r="D159" s="10"/>
      <c r="E159" s="10"/>
      <c r="F159" s="10"/>
      <c r="G159" s="10"/>
      <c r="H159" s="10"/>
      <c r="I159" s="11"/>
    </row>
    <row r="160" spans="1:9" s="13" customFormat="1" ht="15">
      <c r="A160" s="10"/>
      <c r="B160" s="10"/>
      <c r="C160" s="10"/>
      <c r="D160" s="10"/>
      <c r="E160" s="10"/>
      <c r="F160" s="10"/>
      <c r="G160" s="10"/>
      <c r="H160" s="10"/>
      <c r="I160" s="11"/>
    </row>
    <row r="161" spans="1:9" s="13" customFormat="1" ht="15">
      <c r="A161" s="10"/>
      <c r="B161" s="10"/>
      <c r="C161" s="10"/>
      <c r="D161" s="10"/>
      <c r="E161" s="10"/>
      <c r="F161" s="10"/>
      <c r="G161" s="10"/>
      <c r="H161" s="10"/>
      <c r="I161" s="11"/>
    </row>
    <row r="162" spans="1:9" s="13" customFormat="1" ht="15">
      <c r="A162" s="10"/>
      <c r="B162" s="10"/>
      <c r="C162" s="10"/>
      <c r="D162" s="10"/>
      <c r="E162" s="10"/>
      <c r="F162" s="10"/>
      <c r="G162" s="10"/>
      <c r="H162" s="10"/>
      <c r="I162" s="11"/>
    </row>
    <row r="163" spans="1:9" s="13" customFormat="1" ht="15">
      <c r="A163" s="10"/>
      <c r="B163" s="10"/>
      <c r="C163" s="10"/>
      <c r="D163" s="10"/>
      <c r="E163" s="10"/>
      <c r="F163" s="10"/>
      <c r="G163" s="10"/>
      <c r="H163" s="10"/>
      <c r="I163" s="11"/>
    </row>
    <row r="164" spans="1:9" s="13" customFormat="1" ht="15">
      <c r="A164" s="10"/>
      <c r="B164" s="10"/>
      <c r="C164" s="10"/>
      <c r="D164" s="10"/>
      <c r="E164" s="10"/>
      <c r="F164" s="10"/>
      <c r="G164" s="10"/>
      <c r="H164" s="10"/>
      <c r="I164" s="11"/>
    </row>
    <row r="165" spans="1:9" s="13" customFormat="1" ht="15">
      <c r="A165" s="10"/>
      <c r="B165" s="10"/>
      <c r="C165" s="10"/>
      <c r="D165" s="10"/>
      <c r="E165" s="10"/>
      <c r="F165" s="10"/>
      <c r="G165" s="10"/>
      <c r="H165" s="10"/>
      <c r="I165" s="11"/>
    </row>
    <row r="166" spans="1:9" s="13" customFormat="1" ht="15">
      <c r="A166" s="10"/>
      <c r="B166" s="10"/>
      <c r="C166" s="10"/>
      <c r="D166" s="10"/>
      <c r="E166" s="10"/>
      <c r="F166" s="10"/>
      <c r="G166" s="10"/>
      <c r="H166" s="10"/>
      <c r="I166" s="11"/>
    </row>
    <row r="167" spans="1:9" s="13" customFormat="1" ht="15">
      <c r="A167" s="10"/>
      <c r="B167" s="10"/>
      <c r="C167" s="10"/>
      <c r="D167" s="10"/>
      <c r="E167" s="10"/>
      <c r="F167" s="10"/>
      <c r="G167" s="10"/>
      <c r="H167" s="10"/>
      <c r="I167" s="11"/>
    </row>
    <row r="168" spans="1:9" s="13" customFormat="1" ht="15">
      <c r="A168" s="10"/>
      <c r="B168" s="10"/>
      <c r="C168" s="10"/>
      <c r="D168" s="10"/>
      <c r="E168" s="10"/>
      <c r="F168" s="10"/>
      <c r="G168" s="10"/>
      <c r="H168" s="10"/>
      <c r="I168" s="11"/>
    </row>
    <row r="169" spans="1:9" s="13" customFormat="1" ht="15">
      <c r="A169" s="10"/>
      <c r="B169" s="10"/>
      <c r="C169" s="10"/>
      <c r="D169" s="10"/>
      <c r="E169" s="10"/>
      <c r="F169" s="10"/>
      <c r="G169" s="10"/>
      <c r="H169" s="10"/>
      <c r="I169" s="11"/>
    </row>
    <row r="170" spans="1:9" s="13" customFormat="1" ht="15">
      <c r="A170" s="10"/>
      <c r="B170" s="10"/>
      <c r="C170" s="10"/>
      <c r="D170" s="10"/>
      <c r="E170" s="10"/>
      <c r="F170" s="10"/>
      <c r="G170" s="10"/>
      <c r="H170" s="10"/>
      <c r="I170" s="11"/>
    </row>
    <row r="171" spans="1:9" s="13" customFormat="1" ht="15">
      <c r="A171" s="10"/>
      <c r="B171" s="10"/>
      <c r="C171" s="10"/>
      <c r="D171" s="10"/>
      <c r="E171" s="10"/>
      <c r="F171" s="10"/>
      <c r="G171" s="10"/>
      <c r="H171" s="10"/>
      <c r="I171" s="11"/>
    </row>
    <row r="172" spans="1:9" s="13" customFormat="1" ht="15">
      <c r="A172" s="10"/>
      <c r="B172" s="10"/>
      <c r="C172" s="10"/>
      <c r="D172" s="10"/>
      <c r="E172" s="10"/>
      <c r="F172" s="10"/>
      <c r="G172" s="10"/>
      <c r="H172" s="10"/>
      <c r="I172" s="11"/>
    </row>
    <row r="173" spans="1:9" s="13" customFormat="1" ht="15">
      <c r="A173" s="10"/>
      <c r="B173" s="10"/>
      <c r="C173" s="10"/>
      <c r="D173" s="10"/>
      <c r="E173" s="10"/>
      <c r="F173" s="10"/>
      <c r="G173" s="10"/>
      <c r="H173" s="10"/>
      <c r="I173" s="11"/>
    </row>
    <row r="174" spans="1:9" s="13" customFormat="1" ht="15">
      <c r="A174" s="10"/>
      <c r="B174" s="10"/>
      <c r="C174" s="10"/>
      <c r="D174" s="10"/>
      <c r="E174" s="10"/>
      <c r="F174" s="10"/>
      <c r="G174" s="10"/>
      <c r="H174" s="10"/>
      <c r="I174" s="11"/>
    </row>
    <row r="175" spans="1:9" s="13" customFormat="1" ht="15">
      <c r="A175" s="10"/>
      <c r="B175" s="10"/>
      <c r="C175" s="10"/>
      <c r="D175" s="10"/>
      <c r="E175" s="10"/>
      <c r="F175" s="10"/>
      <c r="G175" s="10"/>
      <c r="H175" s="10"/>
      <c r="I175" s="11"/>
    </row>
    <row r="176" spans="1:9" s="13" customFormat="1" ht="15">
      <c r="A176" s="10"/>
      <c r="B176" s="10"/>
      <c r="C176" s="10"/>
      <c r="D176" s="10"/>
      <c r="E176" s="10"/>
      <c r="F176" s="10"/>
      <c r="G176" s="10"/>
      <c r="H176" s="10"/>
      <c r="I176" s="11"/>
    </row>
    <row r="177" spans="1:9" s="13" customFormat="1" ht="15">
      <c r="A177" s="10"/>
      <c r="B177" s="10"/>
      <c r="C177" s="10"/>
      <c r="D177" s="10"/>
      <c r="E177" s="10"/>
      <c r="F177" s="10"/>
      <c r="G177" s="10"/>
      <c r="H177" s="10"/>
      <c r="I177" s="11"/>
    </row>
    <row r="178" spans="1:9" s="13" customFormat="1" ht="15">
      <c r="A178" s="10"/>
      <c r="B178" s="10"/>
      <c r="C178" s="10"/>
      <c r="D178" s="10"/>
      <c r="E178" s="10"/>
      <c r="F178" s="10"/>
      <c r="G178" s="10"/>
      <c r="H178" s="10"/>
      <c r="I178" s="11"/>
    </row>
    <row r="179" spans="1:9" s="13" customFormat="1" ht="15">
      <c r="A179" s="10"/>
      <c r="B179" s="10"/>
      <c r="C179" s="10"/>
      <c r="D179" s="10"/>
      <c r="E179" s="10"/>
      <c r="F179" s="10"/>
      <c r="G179" s="10"/>
      <c r="H179" s="10"/>
      <c r="I179" s="11"/>
    </row>
    <row r="180" spans="1:9" s="13" customFormat="1" ht="15">
      <c r="A180" s="10"/>
      <c r="B180" s="10"/>
      <c r="C180" s="10"/>
      <c r="D180" s="10"/>
      <c r="E180" s="10"/>
      <c r="F180" s="10"/>
      <c r="G180" s="10"/>
      <c r="H180" s="10"/>
      <c r="I180" s="11"/>
    </row>
    <row r="181" spans="1:9" s="13" customFormat="1" ht="15">
      <c r="A181" s="10"/>
      <c r="B181" s="10"/>
      <c r="C181" s="10"/>
      <c r="D181" s="10"/>
      <c r="E181" s="10"/>
      <c r="F181" s="10"/>
      <c r="G181" s="10"/>
      <c r="H181" s="10"/>
      <c r="I181" s="11"/>
    </row>
    <row r="182" spans="1:9" s="13" customFormat="1" ht="15">
      <c r="A182" s="10"/>
      <c r="B182" s="10"/>
      <c r="C182" s="10"/>
      <c r="D182" s="10"/>
      <c r="E182" s="10"/>
      <c r="F182" s="10"/>
      <c r="G182" s="10"/>
      <c r="H182" s="10"/>
      <c r="I182" s="11"/>
    </row>
    <row r="183" spans="1:9" s="13" customFormat="1" ht="15">
      <c r="A183" s="10"/>
      <c r="B183" s="10"/>
      <c r="C183" s="10"/>
      <c r="D183" s="10"/>
      <c r="E183" s="10"/>
      <c r="F183" s="10"/>
      <c r="G183" s="10"/>
      <c r="H183" s="10"/>
      <c r="I183" s="11"/>
    </row>
    <row r="184" spans="1:9" s="13" customFormat="1" ht="15">
      <c r="A184" s="10"/>
      <c r="B184" s="10"/>
      <c r="C184" s="10"/>
      <c r="D184" s="10"/>
      <c r="E184" s="10"/>
      <c r="F184" s="10"/>
      <c r="G184" s="10"/>
      <c r="H184" s="10"/>
      <c r="I184" s="11"/>
    </row>
    <row r="185" spans="1:9" s="13" customFormat="1" ht="15">
      <c r="A185" s="10"/>
      <c r="B185" s="10"/>
      <c r="C185" s="10"/>
      <c r="D185" s="10"/>
      <c r="E185" s="10"/>
      <c r="F185" s="10"/>
      <c r="G185" s="10"/>
      <c r="H185" s="10"/>
      <c r="I185" s="11"/>
    </row>
    <row r="186" spans="1:9" s="13" customFormat="1" ht="15">
      <c r="A186" s="10"/>
      <c r="B186" s="10"/>
      <c r="C186" s="10"/>
      <c r="D186" s="10"/>
      <c r="E186" s="10"/>
      <c r="F186" s="10"/>
      <c r="G186" s="10"/>
      <c r="H186" s="10"/>
      <c r="I186" s="11"/>
    </row>
    <row r="187" spans="1:9" s="13" customFormat="1" ht="15">
      <c r="A187" s="10"/>
      <c r="B187" s="10"/>
      <c r="C187" s="10"/>
      <c r="D187" s="10"/>
      <c r="E187" s="10"/>
      <c r="F187" s="10"/>
      <c r="G187" s="10"/>
      <c r="H187" s="10"/>
      <c r="I187" s="11"/>
    </row>
    <row r="188" spans="1:9" s="13" customFormat="1" ht="15">
      <c r="A188" s="10"/>
      <c r="B188" s="10"/>
      <c r="C188" s="10"/>
      <c r="D188" s="10"/>
      <c r="E188" s="10"/>
      <c r="F188" s="10"/>
      <c r="G188" s="10"/>
      <c r="H188" s="10"/>
      <c r="I188" s="11"/>
    </row>
    <row r="189" spans="1:9" s="13" customFormat="1" ht="15">
      <c r="A189" s="10"/>
      <c r="B189" s="10"/>
      <c r="C189" s="10"/>
      <c r="D189" s="10"/>
      <c r="E189" s="10"/>
      <c r="F189" s="10"/>
      <c r="G189" s="10"/>
      <c r="H189" s="10"/>
      <c r="I189" s="11"/>
    </row>
    <row r="190" spans="1:9" s="13" customFormat="1" ht="15">
      <c r="A190" s="10"/>
      <c r="B190" s="10"/>
      <c r="C190" s="10"/>
      <c r="D190" s="10"/>
      <c r="E190" s="10"/>
      <c r="F190" s="10"/>
      <c r="G190" s="10"/>
      <c r="H190" s="10"/>
      <c r="I190" s="11"/>
    </row>
    <row r="191" spans="1:9" s="13" customFormat="1" ht="15">
      <c r="A191" s="10"/>
      <c r="B191" s="10"/>
      <c r="C191" s="10"/>
      <c r="D191" s="10"/>
      <c r="E191" s="10"/>
      <c r="F191" s="10"/>
      <c r="G191" s="10"/>
      <c r="H191" s="10"/>
      <c r="I191" s="11"/>
    </row>
    <row r="192" spans="1:9" s="13" customFormat="1" ht="15">
      <c r="A192" s="10"/>
      <c r="B192" s="10"/>
      <c r="C192" s="10"/>
      <c r="D192" s="10"/>
      <c r="E192" s="10"/>
      <c r="F192" s="10"/>
      <c r="G192" s="10"/>
      <c r="H192" s="10"/>
      <c r="I192" s="11"/>
    </row>
    <row r="193" spans="1:9" s="13" customFormat="1" ht="15">
      <c r="A193" s="10"/>
      <c r="B193" s="10"/>
      <c r="C193" s="10"/>
      <c r="D193" s="10"/>
      <c r="E193" s="10"/>
      <c r="F193" s="10"/>
      <c r="G193" s="10"/>
      <c r="H193" s="10"/>
      <c r="I193" s="11"/>
    </row>
    <row r="194" spans="1:9" s="13" customFormat="1" ht="15">
      <c r="A194" s="10"/>
      <c r="B194" s="10"/>
      <c r="C194" s="10"/>
      <c r="D194" s="10"/>
      <c r="E194" s="10"/>
      <c r="F194" s="10"/>
      <c r="G194" s="10"/>
      <c r="H194" s="10"/>
      <c r="I194" s="11"/>
    </row>
    <row r="195" spans="1:9" s="13" customFormat="1" ht="15">
      <c r="A195" s="10"/>
      <c r="B195" s="10"/>
      <c r="C195" s="10"/>
      <c r="D195" s="10"/>
      <c r="E195" s="10"/>
      <c r="F195" s="10"/>
      <c r="G195" s="10"/>
      <c r="H195" s="10"/>
      <c r="I195" s="11"/>
    </row>
    <row r="196" spans="1:9" s="13" customFormat="1" ht="15">
      <c r="A196" s="10"/>
      <c r="B196" s="10"/>
      <c r="C196" s="10"/>
      <c r="D196" s="10"/>
      <c r="E196" s="10"/>
      <c r="F196" s="10"/>
      <c r="G196" s="10"/>
      <c r="H196" s="10"/>
      <c r="I196" s="11"/>
    </row>
    <row r="197" spans="1:9" s="13" customFormat="1" ht="15">
      <c r="A197" s="10"/>
      <c r="B197" s="10"/>
      <c r="C197" s="10"/>
      <c r="D197" s="10"/>
      <c r="E197" s="10"/>
      <c r="F197" s="10"/>
      <c r="G197" s="10"/>
      <c r="H197" s="10"/>
      <c r="I197" s="11"/>
    </row>
    <row r="198" spans="1:9" s="13" customFormat="1" ht="15">
      <c r="A198" s="10"/>
      <c r="B198" s="10"/>
      <c r="C198" s="10"/>
      <c r="D198" s="10"/>
      <c r="E198" s="10"/>
      <c r="F198" s="10"/>
      <c r="G198" s="10"/>
      <c r="H198" s="10"/>
      <c r="I198" s="11"/>
    </row>
    <row r="199" spans="1:9" s="13" customFormat="1" ht="15">
      <c r="A199" s="10"/>
      <c r="B199" s="10"/>
      <c r="C199" s="10"/>
      <c r="D199" s="10"/>
      <c r="E199" s="10"/>
      <c r="F199" s="10"/>
      <c r="G199" s="10"/>
      <c r="H199" s="10"/>
      <c r="I199" s="11"/>
    </row>
    <row r="200" spans="1:9" s="13" customFormat="1" ht="15">
      <c r="A200" s="10"/>
      <c r="B200" s="10"/>
      <c r="C200" s="10"/>
      <c r="D200" s="10"/>
      <c r="E200" s="10"/>
      <c r="F200" s="10"/>
      <c r="G200" s="10"/>
      <c r="H200" s="10"/>
      <c r="I200" s="11"/>
    </row>
    <row r="201" spans="1:9" s="13" customFormat="1" ht="15">
      <c r="A201" s="10"/>
      <c r="B201" s="10"/>
      <c r="C201" s="10"/>
      <c r="D201" s="10"/>
      <c r="E201" s="10"/>
      <c r="F201" s="10"/>
      <c r="G201" s="10"/>
      <c r="H201" s="10"/>
      <c r="I201" s="11"/>
    </row>
    <row r="202" spans="1:9" s="13" customFormat="1" ht="15">
      <c r="A202" s="10"/>
      <c r="B202" s="10"/>
      <c r="C202" s="10"/>
      <c r="D202" s="10"/>
      <c r="E202" s="10"/>
      <c r="F202" s="10"/>
      <c r="G202" s="10"/>
      <c r="H202" s="10"/>
      <c r="I202" s="11"/>
    </row>
    <row r="203" spans="1:9" s="13" customFormat="1" ht="15">
      <c r="A203" s="10"/>
      <c r="B203" s="10"/>
      <c r="C203" s="10"/>
      <c r="D203" s="10"/>
      <c r="E203" s="10"/>
      <c r="F203" s="10"/>
      <c r="G203" s="10"/>
      <c r="H203" s="10"/>
      <c r="I203" s="11"/>
    </row>
    <row r="204" spans="1:9" s="13" customFormat="1" ht="15">
      <c r="A204" s="10"/>
      <c r="B204" s="10"/>
      <c r="C204" s="10"/>
      <c r="D204" s="10"/>
      <c r="E204" s="10"/>
      <c r="F204" s="10"/>
      <c r="G204" s="10"/>
      <c r="H204" s="10"/>
      <c r="I204" s="11"/>
    </row>
    <row r="205" spans="1:9" s="13" customFormat="1" ht="15">
      <c r="A205" s="10"/>
      <c r="B205" s="10"/>
      <c r="C205" s="10"/>
      <c r="D205" s="10"/>
      <c r="E205" s="10"/>
      <c r="F205" s="10"/>
      <c r="G205" s="10"/>
      <c r="H205" s="10"/>
      <c r="I205" s="11"/>
    </row>
    <row r="206" spans="1:9" s="13" customFormat="1" ht="15">
      <c r="A206" s="10"/>
      <c r="B206" s="10"/>
      <c r="C206" s="10"/>
      <c r="D206" s="10"/>
      <c r="E206" s="10"/>
      <c r="F206" s="10"/>
      <c r="G206" s="10"/>
      <c r="H206" s="10"/>
      <c r="I206" s="11"/>
    </row>
    <row r="207" spans="1:9" s="13" customFormat="1" ht="15">
      <c r="A207" s="10"/>
      <c r="B207" s="10"/>
      <c r="C207" s="10"/>
      <c r="D207" s="10"/>
      <c r="E207" s="10"/>
      <c r="F207" s="10"/>
      <c r="G207" s="10"/>
      <c r="H207" s="10"/>
      <c r="I207" s="11"/>
    </row>
    <row r="208" spans="1:9" s="13" customFormat="1" ht="15">
      <c r="A208" s="10"/>
      <c r="B208" s="10"/>
      <c r="C208" s="10"/>
      <c r="D208" s="10"/>
      <c r="E208" s="10"/>
      <c r="F208" s="10"/>
      <c r="G208" s="10"/>
      <c r="H208" s="10"/>
      <c r="I208" s="11"/>
    </row>
    <row r="209" spans="1:9" s="13" customFormat="1" ht="15">
      <c r="A209" s="10"/>
      <c r="B209" s="10"/>
      <c r="C209" s="10"/>
      <c r="D209" s="10"/>
      <c r="E209" s="10"/>
      <c r="F209" s="10"/>
      <c r="G209" s="10"/>
      <c r="H209" s="10"/>
      <c r="I209" s="11"/>
    </row>
    <row r="210" spans="1:9" s="13" customFormat="1" ht="15">
      <c r="A210" s="10"/>
      <c r="B210" s="10"/>
      <c r="C210" s="10"/>
      <c r="D210" s="10"/>
      <c r="E210" s="10"/>
      <c r="F210" s="10"/>
      <c r="G210" s="10"/>
      <c r="H210" s="10"/>
      <c r="I210" s="11"/>
    </row>
    <row r="211" spans="1:9" s="13" customFormat="1" ht="15">
      <c r="A211" s="10"/>
      <c r="B211" s="10"/>
      <c r="C211" s="10"/>
      <c r="D211" s="10"/>
      <c r="E211" s="10"/>
      <c r="F211" s="10"/>
      <c r="G211" s="10"/>
      <c r="H211" s="10"/>
      <c r="I211" s="11"/>
    </row>
    <row r="212" spans="1:9" s="13" customFormat="1" ht="15">
      <c r="A212" s="10"/>
      <c r="B212" s="10"/>
      <c r="C212" s="10"/>
      <c r="D212" s="10"/>
      <c r="E212" s="10"/>
      <c r="F212" s="10"/>
      <c r="G212" s="10"/>
      <c r="H212" s="10"/>
      <c r="I212" s="11"/>
    </row>
  </sheetData>
  <sheetProtection/>
  <mergeCells count="133">
    <mergeCell ref="B52:C52"/>
    <mergeCell ref="F52:G52"/>
    <mergeCell ref="B49:C49"/>
    <mergeCell ref="F49:G49"/>
    <mergeCell ref="B50:C50"/>
    <mergeCell ref="F50:G50"/>
    <mergeCell ref="B51:C51"/>
    <mergeCell ref="F51:G51"/>
    <mergeCell ref="B46:C46"/>
    <mergeCell ref="F46:G46"/>
    <mergeCell ref="B47:C47"/>
    <mergeCell ref="F47:G47"/>
    <mergeCell ref="B48:C48"/>
    <mergeCell ref="F48:G48"/>
    <mergeCell ref="F42:G42"/>
    <mergeCell ref="B43:C43"/>
    <mergeCell ref="F43:G43"/>
    <mergeCell ref="B44:C44"/>
    <mergeCell ref="F44:G44"/>
    <mergeCell ref="B45:C45"/>
    <mergeCell ref="F45:G45"/>
    <mergeCell ref="D134:E134"/>
    <mergeCell ref="G133:H133"/>
    <mergeCell ref="G134:H134"/>
    <mergeCell ref="A126:H126"/>
    <mergeCell ref="B113:C113"/>
    <mergeCell ref="A100:A101"/>
    <mergeCell ref="B122:C122"/>
    <mergeCell ref="A129:B129"/>
    <mergeCell ref="B116:C116"/>
    <mergeCell ref="B117:C117"/>
    <mergeCell ref="B118:C118"/>
    <mergeCell ref="B119:C119"/>
    <mergeCell ref="B120:C120"/>
    <mergeCell ref="B11:F11"/>
    <mergeCell ref="B17:C17"/>
    <mergeCell ref="B20:C20"/>
    <mergeCell ref="B53:C53"/>
    <mergeCell ref="B19:C19"/>
    <mergeCell ref="B37:C37"/>
    <mergeCell ref="B21:C21"/>
    <mergeCell ref="B41:C41"/>
    <mergeCell ref="F41:G41"/>
    <mergeCell ref="B42:C42"/>
    <mergeCell ref="F5:I5"/>
    <mergeCell ref="B7:D7"/>
    <mergeCell ref="B8:D8"/>
    <mergeCell ref="F8:I8"/>
    <mergeCell ref="B9:E9"/>
    <mergeCell ref="F14:G14"/>
    <mergeCell ref="B14:C15"/>
    <mergeCell ref="F9:G9"/>
    <mergeCell ref="B10:E10"/>
    <mergeCell ref="F10:I10"/>
    <mergeCell ref="B54:C54"/>
    <mergeCell ref="A96:B96"/>
    <mergeCell ref="B111:C111"/>
    <mergeCell ref="F63:G63"/>
    <mergeCell ref="F88:G88"/>
    <mergeCell ref="F72:G72"/>
    <mergeCell ref="B105:C105"/>
    <mergeCell ref="B112:C112"/>
    <mergeCell ref="F83:G83"/>
    <mergeCell ref="F54:G54"/>
    <mergeCell ref="F59:G59"/>
    <mergeCell ref="F89:G89"/>
    <mergeCell ref="F70:G70"/>
    <mergeCell ref="B100:C101"/>
    <mergeCell ref="B106:C106"/>
    <mergeCell ref="B107:C107"/>
    <mergeCell ref="B102:C102"/>
    <mergeCell ref="A2:H2"/>
    <mergeCell ref="A14:A15"/>
    <mergeCell ref="D14:D15"/>
    <mergeCell ref="E14:E15"/>
    <mergeCell ref="H14:H15"/>
    <mergeCell ref="G131:H131"/>
    <mergeCell ref="F53:G53"/>
    <mergeCell ref="F90:G90"/>
    <mergeCell ref="F82:G82"/>
    <mergeCell ref="F81:G81"/>
    <mergeCell ref="D136:E136"/>
    <mergeCell ref="G136:H136"/>
    <mergeCell ref="D132:E132"/>
    <mergeCell ref="G132:H132"/>
    <mergeCell ref="G135:H135"/>
    <mergeCell ref="F100:G100"/>
    <mergeCell ref="F129:G129"/>
    <mergeCell ref="H100:H101"/>
    <mergeCell ref="A124:H124"/>
    <mergeCell ref="B121:C121"/>
    <mergeCell ref="B4:D4"/>
    <mergeCell ref="B5:D5"/>
    <mergeCell ref="A92:H92"/>
    <mergeCell ref="B16:C16"/>
    <mergeCell ref="B18:C18"/>
    <mergeCell ref="B22:C22"/>
    <mergeCell ref="F84:G84"/>
    <mergeCell ref="B23:C23"/>
    <mergeCell ref="B12:H12"/>
    <mergeCell ref="F85:G85"/>
    <mergeCell ref="B103:C103"/>
    <mergeCell ref="B104:C104"/>
    <mergeCell ref="B114:C114"/>
    <mergeCell ref="B115:C115"/>
    <mergeCell ref="B24:C24"/>
    <mergeCell ref="F64:G64"/>
    <mergeCell ref="F65:G65"/>
    <mergeCell ref="F66:G66"/>
    <mergeCell ref="F67:G67"/>
    <mergeCell ref="F80:G80"/>
    <mergeCell ref="D100:E100"/>
    <mergeCell ref="F79:G79"/>
    <mergeCell ref="F55:G55"/>
    <mergeCell ref="F56:G56"/>
    <mergeCell ref="F57:G57"/>
    <mergeCell ref="F58:G58"/>
    <mergeCell ref="F61:G61"/>
    <mergeCell ref="F62:G62"/>
    <mergeCell ref="F86:G86"/>
    <mergeCell ref="F87:G87"/>
    <mergeCell ref="A94:H94"/>
    <mergeCell ref="B98:H98"/>
    <mergeCell ref="F77:G77"/>
    <mergeCell ref="F78:G78"/>
    <mergeCell ref="F76:G76"/>
    <mergeCell ref="F73:G73"/>
    <mergeCell ref="F71:G71"/>
    <mergeCell ref="F68:G68"/>
    <mergeCell ref="F69:G69"/>
    <mergeCell ref="F60:G60"/>
    <mergeCell ref="F74:G74"/>
    <mergeCell ref="F75:G75"/>
  </mergeCells>
  <printOptions horizontalCentered="1"/>
  <pageMargins left="0" right="0" top="0" bottom="0" header="0" footer="0"/>
  <pageSetup fitToHeight="2" fitToWidth="1" horizontalDpi="600" verticalDpi="600" orientation="landscape" paperSize="9" scale="80" r:id="rId1"/>
  <rowBreaks count="2" manualBreakCount="2">
    <brk id="62" max="8" man="1"/>
    <brk id="9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57"/>
  <sheetViews>
    <sheetView view="pageBreakPreview" zoomScale="69" zoomScaleNormal="75" zoomScaleSheetLayoutView="69" zoomScalePageLayoutView="0" workbookViewId="0" topLeftCell="A35">
      <selection activeCell="B8" sqref="B8:G8"/>
    </sheetView>
  </sheetViews>
  <sheetFormatPr defaultColWidth="9.00390625" defaultRowHeight="15.75"/>
  <cols>
    <col min="1" max="1" width="8.50390625" style="2" customWidth="1"/>
    <col min="2" max="2" width="8.50390625" style="5" customWidth="1"/>
    <col min="3" max="3" width="57.125" style="5" customWidth="1"/>
    <col min="4" max="6" width="10.875" style="5" customWidth="1"/>
    <col min="7" max="8" width="9.75390625" style="5" customWidth="1"/>
    <col min="9" max="9" width="10.25390625" style="5" customWidth="1"/>
    <col min="10" max="10" width="12.25390625" style="5" customWidth="1"/>
    <col min="11" max="11" width="9.625" style="5" customWidth="1"/>
    <col min="12" max="12" width="9.875" style="5" customWidth="1"/>
    <col min="13" max="13" width="10.125" style="5" customWidth="1"/>
    <col min="14" max="14" width="11.625" style="5" customWidth="1"/>
    <col min="15" max="15" width="10.625" style="5" customWidth="1"/>
  </cols>
  <sheetData>
    <row r="1" spans="12:15" s="22" customFormat="1" ht="97.5" customHeight="1">
      <c r="L1" s="422" t="s">
        <v>355</v>
      </c>
      <c r="M1" s="422"/>
      <c r="N1" s="422"/>
      <c r="O1" s="422"/>
    </row>
    <row r="2" spans="1:15" s="22" customFormat="1" ht="18" thickBot="1">
      <c r="A2" s="323" t="s">
        <v>246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</row>
    <row r="3" s="22" customFormat="1" ht="15"/>
    <row r="4" spans="1:15" s="22" customFormat="1" ht="15">
      <c r="A4" s="24" t="s">
        <v>28</v>
      </c>
      <c r="B4" s="326" t="s">
        <v>39</v>
      </c>
      <c r="C4" s="326"/>
      <c r="D4" s="326"/>
      <c r="E4" s="326"/>
      <c r="F4" s="326"/>
      <c r="G4" s="326"/>
      <c r="H4" s="25"/>
      <c r="I4" s="103" t="s">
        <v>212</v>
      </c>
      <c r="J4" s="18"/>
      <c r="K4" s="19"/>
      <c r="L4" s="19"/>
      <c r="M4" s="26"/>
      <c r="N4" s="26"/>
      <c r="O4" s="26"/>
    </row>
    <row r="5" spans="1:15" s="22" customFormat="1" ht="15">
      <c r="A5" s="27" t="s">
        <v>1</v>
      </c>
      <c r="B5" s="334" t="s">
        <v>64</v>
      </c>
      <c r="C5" s="334"/>
      <c r="D5" s="334"/>
      <c r="E5" s="334"/>
      <c r="F5" s="334"/>
      <c r="G5" s="334"/>
      <c r="H5" s="327" t="s">
        <v>235</v>
      </c>
      <c r="I5" s="327"/>
      <c r="J5" s="327"/>
      <c r="K5" s="327"/>
      <c r="L5" s="327"/>
      <c r="M5" s="327"/>
      <c r="N5" s="327"/>
      <c r="O5" s="29"/>
    </row>
    <row r="6" spans="1:12" s="22" customFormat="1" ht="6" customHeight="1">
      <c r="A6" s="30"/>
      <c r="B6" s="30"/>
      <c r="K6" s="23"/>
      <c r="L6" s="23"/>
    </row>
    <row r="7" spans="1:15" s="22" customFormat="1" ht="15">
      <c r="A7" s="24" t="s">
        <v>20</v>
      </c>
      <c r="B7" s="326" t="str">
        <f>B4</f>
        <v>Виконавчий комітет Сумської міської ради</v>
      </c>
      <c r="C7" s="326"/>
      <c r="D7" s="326"/>
      <c r="E7" s="326"/>
      <c r="F7" s="326"/>
      <c r="G7" s="326"/>
      <c r="H7" s="25"/>
      <c r="I7" s="337" t="s">
        <v>213</v>
      </c>
      <c r="J7" s="337"/>
      <c r="K7" s="337"/>
      <c r="L7" s="19"/>
      <c r="M7" s="26"/>
      <c r="N7" s="26"/>
      <c r="O7" s="26"/>
    </row>
    <row r="8" spans="1:15" s="22" customFormat="1" ht="15">
      <c r="A8" s="27" t="s">
        <v>1</v>
      </c>
      <c r="B8" s="334" t="s">
        <v>332</v>
      </c>
      <c r="C8" s="334"/>
      <c r="D8" s="334"/>
      <c r="E8" s="334"/>
      <c r="F8" s="334"/>
      <c r="G8" s="334"/>
      <c r="H8" s="28"/>
      <c r="I8" s="336" t="s">
        <v>235</v>
      </c>
      <c r="J8" s="336"/>
      <c r="K8" s="336"/>
      <c r="L8" s="336"/>
      <c r="M8" s="336"/>
      <c r="N8" s="336"/>
      <c r="O8" s="336"/>
    </row>
    <row r="9" spans="1:2" s="22" customFormat="1" ht="9" customHeight="1">
      <c r="A9" s="30"/>
      <c r="B9" s="30"/>
    </row>
    <row r="10" spans="1:15" s="22" customFormat="1" ht="24.75" customHeight="1">
      <c r="A10" s="122" t="s">
        <v>25</v>
      </c>
      <c r="B10" s="500" t="s">
        <v>360</v>
      </c>
      <c r="C10" s="500"/>
      <c r="D10" s="500"/>
      <c r="E10" s="500"/>
      <c r="F10" s="500"/>
      <c r="G10" s="500"/>
      <c r="H10" s="25"/>
      <c r="I10" s="501" t="s">
        <v>361</v>
      </c>
      <c r="J10" s="501"/>
      <c r="K10" s="501"/>
      <c r="L10" s="19"/>
      <c r="M10" s="26"/>
      <c r="N10" s="26"/>
      <c r="O10" s="26"/>
    </row>
    <row r="11" spans="1:15" s="22" customFormat="1" ht="15">
      <c r="A11" s="27" t="s">
        <v>1</v>
      </c>
      <c r="B11" s="327" t="s">
        <v>333</v>
      </c>
      <c r="C11" s="327"/>
      <c r="D11" s="327"/>
      <c r="E11" s="327"/>
      <c r="F11" s="327"/>
      <c r="G11" s="327"/>
      <c r="H11" s="28"/>
      <c r="I11" s="327" t="s">
        <v>248</v>
      </c>
      <c r="J11" s="327"/>
      <c r="K11" s="327"/>
      <c r="L11" s="327"/>
      <c r="M11" s="327"/>
      <c r="N11" s="327"/>
      <c r="O11" s="29"/>
    </row>
    <row r="12" spans="1:15" s="22" customFormat="1" ht="15">
      <c r="A12" s="27"/>
      <c r="B12" s="327" t="s">
        <v>249</v>
      </c>
      <c r="C12" s="327"/>
      <c r="D12" s="327"/>
      <c r="E12" s="327"/>
      <c r="F12" s="327"/>
      <c r="G12" s="327"/>
      <c r="H12" s="327"/>
      <c r="I12" s="20"/>
      <c r="J12" s="20"/>
      <c r="K12" s="20"/>
      <c r="L12" s="21"/>
      <c r="M12" s="29"/>
      <c r="N12" s="29"/>
      <c r="O12" s="29"/>
    </row>
    <row r="13" spans="1:11" s="22" customFormat="1" ht="9" customHeight="1">
      <c r="A13" s="30"/>
      <c r="B13" s="30"/>
      <c r="I13" s="23"/>
      <c r="J13" s="23"/>
      <c r="K13" s="23"/>
    </row>
    <row r="14" spans="1:4" s="22" customFormat="1" ht="15">
      <c r="A14" s="24" t="s">
        <v>26</v>
      </c>
      <c r="B14" s="338" t="s">
        <v>334</v>
      </c>
      <c r="C14" s="338"/>
      <c r="D14" s="338"/>
    </row>
    <row r="15" spans="1:13" s="22" customFormat="1" ht="9" customHeight="1">
      <c r="A15" s="30"/>
      <c r="B15" s="3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5" s="22" customFormat="1" ht="24.75" customHeight="1">
      <c r="A16" s="122" t="s">
        <v>250</v>
      </c>
      <c r="B16" s="335" t="s">
        <v>335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</row>
    <row r="17" spans="1:15" s="22" customFormat="1" ht="45.75" customHeight="1">
      <c r="A17" s="122" t="s">
        <v>251</v>
      </c>
      <c r="B17" s="335" t="s">
        <v>363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</row>
    <row r="18" spans="1:2" s="22" customFormat="1" ht="9" customHeight="1">
      <c r="A18" s="30"/>
      <c r="B18" s="30"/>
    </row>
    <row r="19" spans="1:3" s="22" customFormat="1" ht="15">
      <c r="A19" s="122" t="s">
        <v>252</v>
      </c>
      <c r="B19" s="333" t="s">
        <v>336</v>
      </c>
      <c r="C19" s="333"/>
    </row>
    <row r="20" spans="1:2" s="22" customFormat="1" ht="7.5" customHeight="1">
      <c r="A20" s="30"/>
      <c r="B20" s="30"/>
    </row>
    <row r="21" spans="1:15" s="22" customFormat="1" ht="93" customHeight="1">
      <c r="A21" s="30"/>
      <c r="B21" s="329" t="s">
        <v>370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</row>
    <row r="22" spans="1:2" s="22" customFormat="1" ht="15">
      <c r="A22" s="30"/>
      <c r="B22" s="30"/>
    </row>
    <row r="23" spans="1:7" s="22" customFormat="1" ht="15.75" customHeight="1">
      <c r="A23" s="24" t="s">
        <v>29</v>
      </c>
      <c r="B23" s="335" t="s">
        <v>337</v>
      </c>
      <c r="C23" s="335"/>
      <c r="D23" s="335"/>
      <c r="E23" s="335"/>
      <c r="F23" s="335"/>
      <c r="G23" s="335"/>
    </row>
    <row r="24" spans="1:2" s="22" customFormat="1" ht="7.5" customHeight="1">
      <c r="A24" s="30"/>
      <c r="B24" s="30"/>
    </row>
    <row r="25" spans="1:7" s="22" customFormat="1" ht="15.75" customHeight="1">
      <c r="A25" s="122" t="s">
        <v>250</v>
      </c>
      <c r="B25" s="335" t="s">
        <v>339</v>
      </c>
      <c r="C25" s="335"/>
      <c r="D25" s="335"/>
      <c r="E25" s="335"/>
      <c r="F25" s="335"/>
      <c r="G25" s="335"/>
    </row>
    <row r="26" s="22" customFormat="1" ht="15">
      <c r="O26" s="3" t="s">
        <v>99</v>
      </c>
    </row>
    <row r="27" spans="1:15" s="22" customFormat="1" ht="29.25" customHeight="1">
      <c r="A27" s="311" t="s">
        <v>17</v>
      </c>
      <c r="B27" s="312"/>
      <c r="C27" s="324" t="s">
        <v>115</v>
      </c>
      <c r="D27" s="301" t="s">
        <v>253</v>
      </c>
      <c r="E27" s="322"/>
      <c r="F27" s="322"/>
      <c r="G27" s="332"/>
      <c r="H27" s="331" t="s">
        <v>359</v>
      </c>
      <c r="I27" s="322"/>
      <c r="J27" s="322"/>
      <c r="K27" s="332"/>
      <c r="L27" s="331" t="s">
        <v>254</v>
      </c>
      <c r="M27" s="322"/>
      <c r="N27" s="322"/>
      <c r="O27" s="332"/>
    </row>
    <row r="28" spans="1:15" s="124" customFormat="1" ht="51.75" customHeight="1">
      <c r="A28" s="313"/>
      <c r="B28" s="314"/>
      <c r="C28" s="325"/>
      <c r="D28" s="50" t="s">
        <v>3</v>
      </c>
      <c r="E28" s="50" t="s">
        <v>4</v>
      </c>
      <c r="F28" s="50" t="s">
        <v>255</v>
      </c>
      <c r="G28" s="50" t="s">
        <v>102</v>
      </c>
      <c r="H28" s="50" t="s">
        <v>3</v>
      </c>
      <c r="I28" s="50" t="s">
        <v>4</v>
      </c>
      <c r="J28" s="50" t="s">
        <v>255</v>
      </c>
      <c r="K28" s="50" t="s">
        <v>103</v>
      </c>
      <c r="L28" s="50" t="s">
        <v>3</v>
      </c>
      <c r="M28" s="50" t="s">
        <v>4</v>
      </c>
      <c r="N28" s="50" t="s">
        <v>255</v>
      </c>
      <c r="O28" s="50" t="s">
        <v>90</v>
      </c>
    </row>
    <row r="29" spans="1:15" s="125" customFormat="1" ht="13.5">
      <c r="A29" s="301">
        <v>1</v>
      </c>
      <c r="B29" s="302"/>
      <c r="C29" s="7">
        <v>2</v>
      </c>
      <c r="D29" s="7">
        <v>3</v>
      </c>
      <c r="E29" s="7">
        <v>4</v>
      </c>
      <c r="F29" s="7">
        <v>5</v>
      </c>
      <c r="G29" s="7">
        <v>6</v>
      </c>
      <c r="H29" s="7">
        <v>7</v>
      </c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</row>
    <row r="30" spans="1:15" s="125" customFormat="1" ht="37.5" customHeight="1" hidden="1">
      <c r="A30" s="65" t="s">
        <v>175</v>
      </c>
      <c r="B30" s="65"/>
      <c r="C30" s="57" t="s">
        <v>138</v>
      </c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</row>
    <row r="31" spans="1:15" s="124" customFormat="1" ht="15" customHeight="1">
      <c r="A31" s="339"/>
      <c r="B31" s="340"/>
      <c r="C31" s="106" t="s">
        <v>0</v>
      </c>
      <c r="D31" s="205">
        <f>'2019-2(6;6.1;6.2)'!D27</f>
        <v>6037.5</v>
      </c>
      <c r="E31" s="205" t="s">
        <v>7</v>
      </c>
      <c r="F31" s="205" t="s">
        <v>7</v>
      </c>
      <c r="G31" s="205">
        <f>D31</f>
        <v>6037.5</v>
      </c>
      <c r="H31" s="205">
        <f>'2019-2(6;6.1;6.2)'!H27</f>
        <v>51700</v>
      </c>
      <c r="I31" s="205" t="s">
        <v>7</v>
      </c>
      <c r="J31" s="205" t="s">
        <v>7</v>
      </c>
      <c r="K31" s="205">
        <f>H31</f>
        <v>51700</v>
      </c>
      <c r="L31" s="205">
        <f>'2019-2(6;6.1;6.2)'!L27</f>
        <v>116396</v>
      </c>
      <c r="M31" s="205" t="s">
        <v>7</v>
      </c>
      <c r="N31" s="205" t="s">
        <v>7</v>
      </c>
      <c r="O31" s="205">
        <f>L31</f>
        <v>116396</v>
      </c>
    </row>
    <row r="32" spans="1:15" s="124" customFormat="1" ht="15" customHeight="1">
      <c r="A32" s="301"/>
      <c r="B32" s="302"/>
      <c r="C32" s="206" t="s">
        <v>157</v>
      </c>
      <c r="D32" s="207" t="s">
        <v>7</v>
      </c>
      <c r="E32" s="207" t="s">
        <v>59</v>
      </c>
      <c r="F32" s="207" t="s">
        <v>59</v>
      </c>
      <c r="G32" s="207" t="s">
        <v>59</v>
      </c>
      <c r="H32" s="207" t="s">
        <v>7</v>
      </c>
      <c r="I32" s="207" t="s">
        <v>59</v>
      </c>
      <c r="J32" s="207" t="s">
        <v>59</v>
      </c>
      <c r="K32" s="207" t="s">
        <v>59</v>
      </c>
      <c r="L32" s="207" t="s">
        <v>7</v>
      </c>
      <c r="M32" s="207" t="s">
        <v>59</v>
      </c>
      <c r="N32" s="207" t="s">
        <v>59</v>
      </c>
      <c r="O32" s="207" t="s">
        <v>59</v>
      </c>
    </row>
    <row r="33" spans="1:15" s="124" customFormat="1" ht="15" customHeight="1">
      <c r="A33" s="301"/>
      <c r="B33" s="302"/>
      <c r="C33" s="206" t="s">
        <v>93</v>
      </c>
      <c r="D33" s="207" t="s">
        <v>7</v>
      </c>
      <c r="E33" s="207" t="s">
        <v>59</v>
      </c>
      <c r="F33" s="207" t="s">
        <v>59</v>
      </c>
      <c r="G33" s="207" t="s">
        <v>59</v>
      </c>
      <c r="H33" s="207" t="s">
        <v>7</v>
      </c>
      <c r="I33" s="207" t="s">
        <v>59</v>
      </c>
      <c r="J33" s="207" t="s">
        <v>59</v>
      </c>
      <c r="K33" s="207" t="s">
        <v>59</v>
      </c>
      <c r="L33" s="207" t="s">
        <v>7</v>
      </c>
      <c r="M33" s="207" t="s">
        <v>59</v>
      </c>
      <c r="N33" s="207" t="str">
        <f>M33</f>
        <v>-</v>
      </c>
      <c r="O33" s="207" t="str">
        <f>N33</f>
        <v>-</v>
      </c>
    </row>
    <row r="34" spans="1:15" s="124" customFormat="1" ht="15" customHeight="1" hidden="1">
      <c r="A34" s="301">
        <v>401000</v>
      </c>
      <c r="B34" s="302"/>
      <c r="C34" s="206" t="s">
        <v>94</v>
      </c>
      <c r="D34" s="207" t="s">
        <v>7</v>
      </c>
      <c r="E34" s="207" t="s">
        <v>59</v>
      </c>
      <c r="F34" s="207" t="s">
        <v>59</v>
      </c>
      <c r="G34" s="207" t="s">
        <v>59</v>
      </c>
      <c r="H34" s="207" t="s">
        <v>7</v>
      </c>
      <c r="I34" s="207" t="s">
        <v>59</v>
      </c>
      <c r="J34" s="207" t="s">
        <v>59</v>
      </c>
      <c r="K34" s="207" t="s">
        <v>59</v>
      </c>
      <c r="L34" s="207" t="s">
        <v>7</v>
      </c>
      <c r="M34" s="207" t="s">
        <v>59</v>
      </c>
      <c r="N34" s="207" t="s">
        <v>59</v>
      </c>
      <c r="O34" s="207" t="s">
        <v>59</v>
      </c>
    </row>
    <row r="35" spans="1:15" s="124" customFormat="1" ht="30" customHeight="1">
      <c r="A35" s="301">
        <v>602400</v>
      </c>
      <c r="B35" s="302"/>
      <c r="C35" s="206" t="s">
        <v>95</v>
      </c>
      <c r="D35" s="207" t="s">
        <v>18</v>
      </c>
      <c r="E35" s="207" t="s">
        <v>59</v>
      </c>
      <c r="F35" s="207" t="s">
        <v>59</v>
      </c>
      <c r="G35" s="207" t="s">
        <v>59</v>
      </c>
      <c r="H35" s="207" t="s">
        <v>7</v>
      </c>
      <c r="I35" s="207" t="s">
        <v>59</v>
      </c>
      <c r="J35" s="207" t="s">
        <v>59</v>
      </c>
      <c r="K35" s="207" t="s">
        <v>59</v>
      </c>
      <c r="L35" s="207" t="s">
        <v>7</v>
      </c>
      <c r="M35" s="207" t="s">
        <v>59</v>
      </c>
      <c r="N35" s="207" t="s">
        <v>59</v>
      </c>
      <c r="O35" s="207" t="s">
        <v>59</v>
      </c>
    </row>
    <row r="36" spans="1:15" s="124" customFormat="1" ht="15" customHeight="1" hidden="1">
      <c r="A36" s="301">
        <v>602100</v>
      </c>
      <c r="B36" s="302"/>
      <c r="C36" s="206" t="s">
        <v>24</v>
      </c>
      <c r="D36" s="207" t="s">
        <v>7</v>
      </c>
      <c r="E36" s="207" t="s">
        <v>59</v>
      </c>
      <c r="F36" s="207" t="s">
        <v>59</v>
      </c>
      <c r="G36" s="207" t="s">
        <v>59</v>
      </c>
      <c r="H36" s="207" t="s">
        <v>7</v>
      </c>
      <c r="I36" s="207" t="s">
        <v>59</v>
      </c>
      <c r="J36" s="207" t="s">
        <v>59</v>
      </c>
      <c r="K36" s="207" t="s">
        <v>59</v>
      </c>
      <c r="L36" s="207" t="s">
        <v>7</v>
      </c>
      <c r="M36" s="207" t="s">
        <v>59</v>
      </c>
      <c r="N36" s="207" t="s">
        <v>59</v>
      </c>
      <c r="O36" s="207" t="s">
        <v>59</v>
      </c>
    </row>
    <row r="37" spans="1:15" s="124" customFormat="1" ht="15" customHeight="1" hidden="1">
      <c r="A37" s="301">
        <v>602200</v>
      </c>
      <c r="B37" s="302"/>
      <c r="C37" s="206" t="s">
        <v>96</v>
      </c>
      <c r="D37" s="207" t="s">
        <v>7</v>
      </c>
      <c r="E37" s="207" t="s">
        <v>59</v>
      </c>
      <c r="F37" s="207" t="s">
        <v>59</v>
      </c>
      <c r="G37" s="207" t="s">
        <v>59</v>
      </c>
      <c r="H37" s="207" t="s">
        <v>7</v>
      </c>
      <c r="I37" s="207" t="s">
        <v>59</v>
      </c>
      <c r="J37" s="207" t="s">
        <v>59</v>
      </c>
      <c r="K37" s="207" t="s">
        <v>59</v>
      </c>
      <c r="L37" s="207" t="s">
        <v>7</v>
      </c>
      <c r="M37" s="207" t="s">
        <v>59</v>
      </c>
      <c r="N37" s="207" t="s">
        <v>59</v>
      </c>
      <c r="O37" s="207" t="s">
        <v>59</v>
      </c>
    </row>
    <row r="38" spans="1:15" s="124" customFormat="1" ht="15" customHeight="1" hidden="1">
      <c r="A38" s="42"/>
      <c r="B38" s="7"/>
      <c r="C38" s="208" t="s">
        <v>106</v>
      </c>
      <c r="D38" s="207"/>
      <c r="E38" s="207"/>
      <c r="F38" s="207"/>
      <c r="G38" s="207" t="s">
        <v>59</v>
      </c>
      <c r="H38" s="207"/>
      <c r="I38" s="207"/>
      <c r="J38" s="207"/>
      <c r="K38" s="207" t="s">
        <v>59</v>
      </c>
      <c r="L38" s="207"/>
      <c r="M38" s="207"/>
      <c r="N38" s="207"/>
      <c r="O38" s="207" t="s">
        <v>59</v>
      </c>
    </row>
    <row r="39" spans="1:15" s="124" customFormat="1" ht="15" customHeight="1">
      <c r="A39" s="301"/>
      <c r="B39" s="302"/>
      <c r="C39" s="106" t="s">
        <v>362</v>
      </c>
      <c r="D39" s="32" t="s">
        <v>7</v>
      </c>
      <c r="E39" s="32" t="s">
        <v>59</v>
      </c>
      <c r="F39" s="32" t="s">
        <v>59</v>
      </c>
      <c r="G39" s="32" t="s">
        <v>59</v>
      </c>
      <c r="H39" s="32" t="s">
        <v>7</v>
      </c>
      <c r="I39" s="32" t="s">
        <v>59</v>
      </c>
      <c r="J39" s="32" t="s">
        <v>59</v>
      </c>
      <c r="K39" s="32" t="s">
        <v>59</v>
      </c>
      <c r="L39" s="32" t="s">
        <v>7</v>
      </c>
      <c r="M39" s="32" t="s">
        <v>59</v>
      </c>
      <c r="N39" s="32" t="s">
        <v>59</v>
      </c>
      <c r="O39" s="32" t="s">
        <v>59</v>
      </c>
    </row>
    <row r="40" spans="1:15" s="127" customFormat="1" ht="13.5">
      <c r="A40" s="307"/>
      <c r="B40" s="308"/>
      <c r="C40" s="209" t="s">
        <v>244</v>
      </c>
      <c r="D40" s="210">
        <f>D31</f>
        <v>6037.5</v>
      </c>
      <c r="E40" s="210" t="s">
        <v>59</v>
      </c>
      <c r="F40" s="210" t="s">
        <v>59</v>
      </c>
      <c r="G40" s="210">
        <f>G31</f>
        <v>6037.5</v>
      </c>
      <c r="H40" s="210">
        <f>H31</f>
        <v>51700</v>
      </c>
      <c r="I40" s="210" t="s">
        <v>59</v>
      </c>
      <c r="J40" s="210" t="s">
        <v>59</v>
      </c>
      <c r="K40" s="210">
        <f>K31</f>
        <v>51700</v>
      </c>
      <c r="L40" s="210">
        <f>L31</f>
        <v>116396</v>
      </c>
      <c r="M40" s="210" t="str">
        <f>M33</f>
        <v>-</v>
      </c>
      <c r="N40" s="210" t="str">
        <f>M40</f>
        <v>-</v>
      </c>
      <c r="O40" s="210">
        <f>O31</f>
        <v>116396</v>
      </c>
    </row>
    <row r="41" s="22" customFormat="1" ht="15"/>
    <row r="42" spans="1:6" s="22" customFormat="1" ht="15">
      <c r="A42" s="122" t="s">
        <v>251</v>
      </c>
      <c r="B42" s="30" t="s">
        <v>338</v>
      </c>
      <c r="C42" s="30"/>
      <c r="D42" s="30"/>
      <c r="E42" s="30"/>
      <c r="F42" s="30"/>
    </row>
    <row r="43" s="22" customFormat="1" ht="15">
      <c r="K43" s="3" t="s">
        <v>99</v>
      </c>
    </row>
    <row r="44" spans="1:15" s="43" customFormat="1" ht="15">
      <c r="A44" s="311" t="s">
        <v>17</v>
      </c>
      <c r="B44" s="312"/>
      <c r="C44" s="324" t="s">
        <v>115</v>
      </c>
      <c r="D44" s="301" t="s">
        <v>203</v>
      </c>
      <c r="E44" s="322"/>
      <c r="F44" s="322"/>
      <c r="G44" s="332"/>
      <c r="H44" s="331" t="s">
        <v>271</v>
      </c>
      <c r="I44" s="322"/>
      <c r="J44" s="322"/>
      <c r="K44" s="332"/>
      <c r="L44" s="22"/>
      <c r="M44" s="22"/>
      <c r="N44" s="22"/>
      <c r="O44" s="22"/>
    </row>
    <row r="45" spans="1:15" s="43" customFormat="1" ht="47.25" customHeight="1">
      <c r="A45" s="313"/>
      <c r="B45" s="314"/>
      <c r="C45" s="325"/>
      <c r="D45" s="50" t="s">
        <v>3</v>
      </c>
      <c r="E45" s="50" t="s">
        <v>4</v>
      </c>
      <c r="F45" s="50" t="s">
        <v>255</v>
      </c>
      <c r="G45" s="50" t="s">
        <v>102</v>
      </c>
      <c r="H45" s="50" t="s">
        <v>3</v>
      </c>
      <c r="I45" s="50" t="s">
        <v>4</v>
      </c>
      <c r="J45" s="50" t="s">
        <v>255</v>
      </c>
      <c r="K45" s="50" t="s">
        <v>103</v>
      </c>
      <c r="L45" s="22"/>
      <c r="M45" s="22"/>
      <c r="N45" s="22"/>
      <c r="O45" s="22"/>
    </row>
    <row r="46" spans="1:15" s="43" customFormat="1" ht="15">
      <c r="A46" s="301">
        <v>1</v>
      </c>
      <c r="B46" s="302"/>
      <c r="C46" s="7">
        <v>2</v>
      </c>
      <c r="D46" s="49">
        <v>3</v>
      </c>
      <c r="E46" s="7">
        <v>4</v>
      </c>
      <c r="F46" s="49">
        <v>5</v>
      </c>
      <c r="G46" s="49">
        <v>6</v>
      </c>
      <c r="H46" s="7">
        <v>7</v>
      </c>
      <c r="I46" s="49">
        <v>8</v>
      </c>
      <c r="J46" s="49">
        <v>9</v>
      </c>
      <c r="K46" s="7">
        <v>10</v>
      </c>
      <c r="L46" s="22"/>
      <c r="M46" s="22"/>
      <c r="N46" s="22"/>
      <c r="O46" s="22"/>
    </row>
    <row r="47" spans="1:11" s="43" customFormat="1" ht="36.75" customHeight="1" hidden="1">
      <c r="A47" s="65" t="s">
        <v>175</v>
      </c>
      <c r="B47" s="65"/>
      <c r="C47" s="57" t="s">
        <v>176</v>
      </c>
      <c r="D47" s="256"/>
      <c r="E47" s="256"/>
      <c r="F47" s="256"/>
      <c r="G47" s="256"/>
      <c r="H47" s="256"/>
      <c r="I47" s="256"/>
      <c r="J47" s="256"/>
      <c r="K47" s="256"/>
    </row>
    <row r="48" spans="1:11" s="22" customFormat="1" ht="15">
      <c r="A48" s="339"/>
      <c r="B48" s="340"/>
      <c r="C48" s="106" t="s">
        <v>0</v>
      </c>
      <c r="D48" s="205">
        <f>'2018-2(6.3;6.4)'!D26</f>
        <v>124199</v>
      </c>
      <c r="E48" s="205" t="s">
        <v>7</v>
      </c>
      <c r="F48" s="205" t="s">
        <v>7</v>
      </c>
      <c r="G48" s="205">
        <f>D48</f>
        <v>124199</v>
      </c>
      <c r="H48" s="205">
        <f>'2018-2(6.3;6.4)'!H26</f>
        <v>131030</v>
      </c>
      <c r="I48" s="205" t="s">
        <v>7</v>
      </c>
      <c r="J48" s="205" t="s">
        <v>7</v>
      </c>
      <c r="K48" s="205">
        <f>H48</f>
        <v>131030</v>
      </c>
    </row>
    <row r="49" spans="1:11" s="22" customFormat="1" ht="15">
      <c r="A49" s="301"/>
      <c r="B49" s="302"/>
      <c r="C49" s="206" t="s">
        <v>157</v>
      </c>
      <c r="D49" s="207" t="s">
        <v>7</v>
      </c>
      <c r="E49" s="207" t="s">
        <v>59</v>
      </c>
      <c r="F49" s="207" t="s">
        <v>59</v>
      </c>
      <c r="G49" s="207" t="s">
        <v>59</v>
      </c>
      <c r="H49" s="207" t="s">
        <v>7</v>
      </c>
      <c r="I49" s="207" t="s">
        <v>59</v>
      </c>
      <c r="J49" s="207" t="s">
        <v>59</v>
      </c>
      <c r="K49" s="207" t="s">
        <v>59</v>
      </c>
    </row>
    <row r="50" spans="1:11" s="22" customFormat="1" ht="15">
      <c r="A50" s="301"/>
      <c r="B50" s="302"/>
      <c r="C50" s="206" t="s">
        <v>93</v>
      </c>
      <c r="D50" s="207" t="s">
        <v>7</v>
      </c>
      <c r="E50" s="207" t="s">
        <v>59</v>
      </c>
      <c r="F50" s="207" t="s">
        <v>59</v>
      </c>
      <c r="G50" s="207" t="s">
        <v>59</v>
      </c>
      <c r="H50" s="207" t="s">
        <v>7</v>
      </c>
      <c r="I50" s="207" t="s">
        <v>59</v>
      </c>
      <c r="J50" s="207" t="s">
        <v>59</v>
      </c>
      <c r="K50" s="207" t="s">
        <v>59</v>
      </c>
    </row>
    <row r="51" spans="1:11" s="43" customFormat="1" ht="15" hidden="1">
      <c r="A51" s="341">
        <v>401000</v>
      </c>
      <c r="B51" s="342"/>
      <c r="C51" s="260" t="s">
        <v>94</v>
      </c>
      <c r="D51" s="261" t="s">
        <v>7</v>
      </c>
      <c r="E51" s="261" t="s">
        <v>59</v>
      </c>
      <c r="F51" s="261" t="s">
        <v>59</v>
      </c>
      <c r="G51" s="261" t="s">
        <v>59</v>
      </c>
      <c r="H51" s="261" t="s">
        <v>7</v>
      </c>
      <c r="I51" s="261" t="s">
        <v>59</v>
      </c>
      <c r="J51" s="261" t="s">
        <v>59</v>
      </c>
      <c r="K51" s="261" t="s">
        <v>59</v>
      </c>
    </row>
    <row r="52" spans="1:11" s="22" customFormat="1" ht="26.25">
      <c r="A52" s="301">
        <v>602400</v>
      </c>
      <c r="B52" s="302"/>
      <c r="C52" s="206" t="s">
        <v>95</v>
      </c>
      <c r="D52" s="207" t="s">
        <v>18</v>
      </c>
      <c r="E52" s="207" t="s">
        <v>59</v>
      </c>
      <c r="F52" s="207" t="s">
        <v>59</v>
      </c>
      <c r="G52" s="207" t="s">
        <v>59</v>
      </c>
      <c r="H52" s="207" t="s">
        <v>7</v>
      </c>
      <c r="I52" s="207" t="s">
        <v>59</v>
      </c>
      <c r="J52" s="207" t="s">
        <v>59</v>
      </c>
      <c r="K52" s="207" t="s">
        <v>59</v>
      </c>
    </row>
    <row r="53" spans="1:11" s="43" customFormat="1" ht="15" hidden="1">
      <c r="A53" s="341">
        <v>602100</v>
      </c>
      <c r="B53" s="342"/>
      <c r="C53" s="260" t="s">
        <v>24</v>
      </c>
      <c r="D53" s="261" t="s">
        <v>7</v>
      </c>
      <c r="E53" s="261" t="s">
        <v>59</v>
      </c>
      <c r="F53" s="261" t="s">
        <v>59</v>
      </c>
      <c r="G53" s="261" t="s">
        <v>59</v>
      </c>
      <c r="H53" s="261" t="s">
        <v>7</v>
      </c>
      <c r="I53" s="261" t="s">
        <v>59</v>
      </c>
      <c r="J53" s="261" t="s">
        <v>59</v>
      </c>
      <c r="K53" s="261" t="s">
        <v>59</v>
      </c>
    </row>
    <row r="54" spans="1:11" s="43" customFormat="1" ht="15" hidden="1">
      <c r="A54" s="341">
        <v>602200</v>
      </c>
      <c r="B54" s="342"/>
      <c r="C54" s="260" t="s">
        <v>96</v>
      </c>
      <c r="D54" s="261" t="s">
        <v>7</v>
      </c>
      <c r="E54" s="261" t="s">
        <v>59</v>
      </c>
      <c r="F54" s="261" t="s">
        <v>59</v>
      </c>
      <c r="G54" s="261" t="s">
        <v>59</v>
      </c>
      <c r="H54" s="261" t="s">
        <v>7</v>
      </c>
      <c r="I54" s="261" t="s">
        <v>59</v>
      </c>
      <c r="J54" s="261" t="s">
        <v>59</v>
      </c>
      <c r="K54" s="261" t="s">
        <v>59</v>
      </c>
    </row>
    <row r="55" spans="1:11" s="22" customFormat="1" ht="15" hidden="1">
      <c r="A55" s="42"/>
      <c r="B55" s="7"/>
      <c r="C55" s="208" t="s">
        <v>106</v>
      </c>
      <c r="D55" s="207"/>
      <c r="E55" s="207"/>
      <c r="F55" s="207"/>
      <c r="G55" s="207" t="s">
        <v>59</v>
      </c>
      <c r="H55" s="207"/>
      <c r="I55" s="207"/>
      <c r="J55" s="207"/>
      <c r="K55" s="207" t="s">
        <v>59</v>
      </c>
    </row>
    <row r="56" spans="1:11" s="22" customFormat="1" ht="15">
      <c r="A56" s="301"/>
      <c r="B56" s="302"/>
      <c r="C56" s="106" t="s">
        <v>362</v>
      </c>
      <c r="D56" s="32" t="s">
        <v>7</v>
      </c>
      <c r="E56" s="32" t="s">
        <v>59</v>
      </c>
      <c r="F56" s="32" t="s">
        <v>59</v>
      </c>
      <c r="G56" s="32" t="s">
        <v>59</v>
      </c>
      <c r="H56" s="32" t="s">
        <v>7</v>
      </c>
      <c r="I56" s="32" t="s">
        <v>59</v>
      </c>
      <c r="J56" s="32" t="s">
        <v>59</v>
      </c>
      <c r="K56" s="32" t="s">
        <v>59</v>
      </c>
    </row>
    <row r="57" spans="1:11" s="22" customFormat="1" ht="15">
      <c r="A57" s="307"/>
      <c r="B57" s="308"/>
      <c r="C57" s="209" t="s">
        <v>244</v>
      </c>
      <c r="D57" s="210">
        <f>D48</f>
        <v>124199</v>
      </c>
      <c r="E57" s="210" t="s">
        <v>59</v>
      </c>
      <c r="F57" s="210" t="s">
        <v>59</v>
      </c>
      <c r="G57" s="210">
        <f>G48</f>
        <v>124199</v>
      </c>
      <c r="H57" s="210">
        <f>H48</f>
        <v>131030</v>
      </c>
      <c r="I57" s="210" t="s">
        <v>59</v>
      </c>
      <c r="J57" s="210" t="s">
        <v>59</v>
      </c>
      <c r="K57" s="210">
        <f>K48</f>
        <v>131030</v>
      </c>
    </row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  <row r="145" s="10" customFormat="1" ht="15"/>
    <row r="146" s="10" customFormat="1" ht="15"/>
    <row r="147" s="10" customFormat="1" ht="15"/>
    <row r="148" s="10" customFormat="1" ht="15"/>
    <row r="149" s="10" customFormat="1" ht="15"/>
    <row r="150" s="10" customFormat="1" ht="15"/>
    <row r="151" s="10" customFormat="1" ht="15"/>
    <row r="152" s="10" customFormat="1" ht="15"/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  <row r="164" s="10" customFormat="1" ht="15"/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</sheetData>
  <sheetProtection/>
  <mergeCells count="50">
    <mergeCell ref="A51:B51"/>
    <mergeCell ref="A52:B52"/>
    <mergeCell ref="A53:B53"/>
    <mergeCell ref="A54:B54"/>
    <mergeCell ref="A57:B57"/>
    <mergeCell ref="A37:B37"/>
    <mergeCell ref="A40:B40"/>
    <mergeCell ref="A44:B45"/>
    <mergeCell ref="A46:B46"/>
    <mergeCell ref="A48:B48"/>
    <mergeCell ref="B12:H12"/>
    <mergeCell ref="B14:D14"/>
    <mergeCell ref="A49:B49"/>
    <mergeCell ref="A50:B50"/>
    <mergeCell ref="B25:G25"/>
    <mergeCell ref="A27:B28"/>
    <mergeCell ref="A29:B29"/>
    <mergeCell ref="A31:B31"/>
    <mergeCell ref="A32:B32"/>
    <mergeCell ref="A33:B33"/>
    <mergeCell ref="L1:O1"/>
    <mergeCell ref="L27:O27"/>
    <mergeCell ref="C27:C28"/>
    <mergeCell ref="D27:G27"/>
    <mergeCell ref="H27:K27"/>
    <mergeCell ref="A2:O2"/>
    <mergeCell ref="I10:K10"/>
    <mergeCell ref="I7:K7"/>
    <mergeCell ref="B16:O16"/>
    <mergeCell ref="B10:G10"/>
    <mergeCell ref="B4:G4"/>
    <mergeCell ref="B5:G5"/>
    <mergeCell ref="B7:G7"/>
    <mergeCell ref="B8:G8"/>
    <mergeCell ref="B17:O17"/>
    <mergeCell ref="B23:G23"/>
    <mergeCell ref="H5:N5"/>
    <mergeCell ref="I8:O8"/>
    <mergeCell ref="B11:G11"/>
    <mergeCell ref="I11:N11"/>
    <mergeCell ref="A56:B56"/>
    <mergeCell ref="H44:K44"/>
    <mergeCell ref="B19:C19"/>
    <mergeCell ref="B21:O21"/>
    <mergeCell ref="A34:B34"/>
    <mergeCell ref="A35:B35"/>
    <mergeCell ref="A36:B36"/>
    <mergeCell ref="C44:C45"/>
    <mergeCell ref="D44:G44"/>
    <mergeCell ref="A39:B39"/>
  </mergeCells>
  <printOptions horizontalCentered="1"/>
  <pageMargins left="0" right="0" top="0.2755905511811024" bottom="0" header="0" footer="0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O72"/>
  <sheetViews>
    <sheetView view="pageBreakPreview" zoomScale="85" zoomScaleSheetLayoutView="85" zoomScalePageLayoutView="0" workbookViewId="0" topLeftCell="B27">
      <selection activeCell="B8" sqref="C8"/>
    </sheetView>
  </sheetViews>
  <sheetFormatPr defaultColWidth="9.00390625" defaultRowHeight="15.75"/>
  <cols>
    <col min="1" max="1" width="7.375" style="0" hidden="1" customWidth="1"/>
    <col min="2" max="2" width="11.25390625" style="5" customWidth="1"/>
    <col min="3" max="3" width="40.50390625" style="5" customWidth="1"/>
    <col min="4" max="4" width="9.50390625" style="5" customWidth="1"/>
    <col min="5" max="5" width="10.75390625" style="5" customWidth="1"/>
    <col min="6" max="6" width="11.125" style="5" customWidth="1"/>
    <col min="7" max="8" width="9.625" style="5" customWidth="1"/>
    <col min="9" max="10" width="11.00390625" style="5" customWidth="1"/>
    <col min="11" max="11" width="9.875" style="5" customWidth="1"/>
    <col min="12" max="12" width="9.50390625" style="5" customWidth="1"/>
    <col min="13" max="13" width="10.375" style="5" customWidth="1"/>
    <col min="14" max="14" width="10.875" style="5" customWidth="1"/>
    <col min="15" max="15" width="9.875" style="5" customWidth="1"/>
  </cols>
  <sheetData>
    <row r="1" s="2" customFormat="1" ht="9.75" customHeight="1"/>
    <row r="2" spans="2:15" s="43" customFormat="1" ht="20.25" customHeight="1">
      <c r="B2" s="126" t="s">
        <v>33</v>
      </c>
      <c r="C2" s="127" t="s">
        <v>256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s="43" customFormat="1" ht="15">
      <c r="B3" s="126" t="s">
        <v>250</v>
      </c>
      <c r="C3" s="127" t="s">
        <v>257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s="43" customFormat="1" ht="15">
      <c r="B4" s="22"/>
      <c r="C4" s="22"/>
      <c r="D4" s="22"/>
      <c r="E4" s="22"/>
      <c r="F4" s="22"/>
      <c r="G4" s="22"/>
      <c r="H4" s="3"/>
      <c r="I4" s="3"/>
      <c r="J4" s="3"/>
      <c r="K4" s="3"/>
      <c r="L4" s="3"/>
      <c r="M4" s="3"/>
      <c r="N4" s="3"/>
      <c r="O4" s="3" t="s">
        <v>99</v>
      </c>
    </row>
    <row r="5" spans="1:15" s="43" customFormat="1" ht="27.75" customHeight="1">
      <c r="A5" s="343" t="s">
        <v>158</v>
      </c>
      <c r="B5" s="324" t="s">
        <v>258</v>
      </c>
      <c r="C5" s="311" t="s">
        <v>115</v>
      </c>
      <c r="D5" s="301" t="s">
        <v>253</v>
      </c>
      <c r="E5" s="322"/>
      <c r="F5" s="322"/>
      <c r="G5" s="302"/>
      <c r="H5" s="301" t="s">
        <v>359</v>
      </c>
      <c r="I5" s="322"/>
      <c r="J5" s="322"/>
      <c r="K5" s="302"/>
      <c r="L5" s="301" t="s">
        <v>254</v>
      </c>
      <c r="M5" s="322"/>
      <c r="N5" s="322"/>
      <c r="O5" s="332"/>
    </row>
    <row r="6" spans="1:15" s="498" customFormat="1" ht="47.25" customHeight="1">
      <c r="A6" s="344"/>
      <c r="B6" s="325"/>
      <c r="C6" s="313"/>
      <c r="D6" s="128" t="s">
        <v>3</v>
      </c>
      <c r="E6" s="128" t="s">
        <v>4</v>
      </c>
      <c r="F6" s="129" t="s">
        <v>255</v>
      </c>
      <c r="G6" s="128" t="s">
        <v>102</v>
      </c>
      <c r="H6" s="128" t="s">
        <v>3</v>
      </c>
      <c r="I6" s="128" t="s">
        <v>4</v>
      </c>
      <c r="J6" s="129" t="s">
        <v>255</v>
      </c>
      <c r="K6" s="128" t="s">
        <v>103</v>
      </c>
      <c r="L6" s="128" t="s">
        <v>3</v>
      </c>
      <c r="M6" s="128" t="s">
        <v>4</v>
      </c>
      <c r="N6" s="129" t="s">
        <v>255</v>
      </c>
      <c r="O6" s="128" t="s">
        <v>104</v>
      </c>
    </row>
    <row r="7" spans="1:15" s="498" customFormat="1" ht="12.75">
      <c r="A7" s="255">
        <v>1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</row>
    <row r="8" spans="1:15" s="495" customFormat="1" ht="66" customHeight="1">
      <c r="A8" s="17" t="s">
        <v>214</v>
      </c>
      <c r="B8" s="17"/>
      <c r="C8" s="496" t="s">
        <v>215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43" customFormat="1" ht="15" hidden="1">
      <c r="A9" s="63"/>
      <c r="B9" s="65" t="s">
        <v>49</v>
      </c>
      <c r="C9" s="57" t="s">
        <v>124</v>
      </c>
      <c r="D9" s="259"/>
      <c r="E9" s="259"/>
      <c r="F9" s="259"/>
      <c r="G9" s="259">
        <f>D9+E9</f>
        <v>0</v>
      </c>
      <c r="H9" s="259"/>
      <c r="I9" s="259"/>
      <c r="J9" s="259"/>
      <c r="K9" s="259">
        <f>H9+I9</f>
        <v>0</v>
      </c>
      <c r="L9" s="259"/>
      <c r="M9" s="259"/>
      <c r="N9" s="259"/>
      <c r="O9" s="259">
        <f>L9+M9</f>
        <v>0</v>
      </c>
    </row>
    <row r="10" spans="1:15" s="43" customFormat="1" ht="15" hidden="1">
      <c r="A10" s="63"/>
      <c r="B10" s="255">
        <v>2120</v>
      </c>
      <c r="C10" s="57" t="s">
        <v>125</v>
      </c>
      <c r="D10" s="259"/>
      <c r="E10" s="259"/>
      <c r="F10" s="259"/>
      <c r="G10" s="259">
        <f>D10+E10</f>
        <v>0</v>
      </c>
      <c r="H10" s="259"/>
      <c r="I10" s="259"/>
      <c r="J10" s="259"/>
      <c r="K10" s="259">
        <f>H10+I10</f>
        <v>0</v>
      </c>
      <c r="L10" s="259"/>
      <c r="M10" s="259"/>
      <c r="N10" s="259"/>
      <c r="O10" s="259">
        <f>L10+M10</f>
        <v>0</v>
      </c>
    </row>
    <row r="11" spans="1:15" s="43" customFormat="1" ht="15" hidden="1">
      <c r="A11" s="63"/>
      <c r="B11" s="255">
        <v>2210</v>
      </c>
      <c r="C11" s="57" t="s">
        <v>126</v>
      </c>
      <c r="D11" s="259"/>
      <c r="E11" s="259"/>
      <c r="F11" s="259"/>
      <c r="G11" s="259">
        <f>D11+E11</f>
        <v>0</v>
      </c>
      <c r="H11" s="259"/>
      <c r="I11" s="259"/>
      <c r="J11" s="259"/>
      <c r="K11" s="259">
        <f>H11+I11</f>
        <v>0</v>
      </c>
      <c r="L11" s="259"/>
      <c r="M11" s="259"/>
      <c r="N11" s="259"/>
      <c r="O11" s="259">
        <f>L11+M11</f>
        <v>0</v>
      </c>
    </row>
    <row r="12" spans="1:15" s="43" customFormat="1" ht="15.75" customHeight="1" hidden="1">
      <c r="A12" s="63"/>
      <c r="B12" s="255">
        <v>2220</v>
      </c>
      <c r="C12" s="57" t="s">
        <v>40</v>
      </c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</row>
    <row r="13" spans="1:15" s="43" customFormat="1" ht="15.75" customHeight="1" hidden="1">
      <c r="A13" s="63"/>
      <c r="B13" s="255">
        <v>2230</v>
      </c>
      <c r="C13" s="57" t="s">
        <v>41</v>
      </c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</row>
    <row r="14" spans="1:15" s="43" customFormat="1" ht="15" hidden="1">
      <c r="A14" s="63"/>
      <c r="B14" s="255">
        <v>2240</v>
      </c>
      <c r="C14" s="57" t="s">
        <v>42</v>
      </c>
      <c r="D14" s="259"/>
      <c r="E14" s="259"/>
      <c r="F14" s="259"/>
      <c r="G14" s="259">
        <f>D14+E14</f>
        <v>0</v>
      </c>
      <c r="H14" s="259"/>
      <c r="I14" s="259"/>
      <c r="J14" s="259"/>
      <c r="K14" s="259">
        <f>H14+I14</f>
        <v>0</v>
      </c>
      <c r="L14" s="259"/>
      <c r="M14" s="259"/>
      <c r="N14" s="259"/>
      <c r="O14" s="259">
        <f>L14+M14</f>
        <v>0</v>
      </c>
    </row>
    <row r="15" spans="1:15" s="43" customFormat="1" ht="15.75" customHeight="1" hidden="1">
      <c r="A15" s="63"/>
      <c r="B15" s="255">
        <v>2250</v>
      </c>
      <c r="C15" s="57" t="s">
        <v>43</v>
      </c>
      <c r="D15" s="259"/>
      <c r="E15" s="259"/>
      <c r="F15" s="259"/>
      <c r="G15" s="259">
        <f>D15+E15</f>
        <v>0</v>
      </c>
      <c r="H15" s="259"/>
      <c r="I15" s="259"/>
      <c r="J15" s="259"/>
      <c r="K15" s="259">
        <f>H15+I15</f>
        <v>0</v>
      </c>
      <c r="L15" s="259"/>
      <c r="M15" s="259"/>
      <c r="N15" s="259"/>
      <c r="O15" s="259">
        <f>L15+M15</f>
        <v>0</v>
      </c>
    </row>
    <row r="16" spans="1:15" s="43" customFormat="1" ht="15.75" customHeight="1" hidden="1">
      <c r="A16" s="63"/>
      <c r="B16" s="255">
        <v>2260</v>
      </c>
      <c r="C16" s="57" t="s">
        <v>127</v>
      </c>
      <c r="D16" s="259" t="e">
        <f>'2019-2(1;2;3;4;5;.5.1;5.2)'!#REF!*1.035</f>
        <v>#REF!</v>
      </c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</row>
    <row r="17" spans="1:15" s="43" customFormat="1" ht="15" hidden="1">
      <c r="A17" s="63"/>
      <c r="B17" s="255">
        <v>2270</v>
      </c>
      <c r="C17" s="57" t="s">
        <v>44</v>
      </c>
      <c r="D17" s="259">
        <f>SUM(D18:D20)</f>
        <v>0</v>
      </c>
      <c r="E17" s="259"/>
      <c r="F17" s="259"/>
      <c r="G17" s="259">
        <f aca="true" t="shared" si="0" ref="G17:G22">D17+E17</f>
        <v>0</v>
      </c>
      <c r="H17" s="259">
        <f>SUM(H18:H20)</f>
        <v>0</v>
      </c>
      <c r="I17" s="259"/>
      <c r="J17" s="259"/>
      <c r="K17" s="259">
        <f aca="true" t="shared" si="1" ref="K17:K22">H17+I17</f>
        <v>0</v>
      </c>
      <c r="L17" s="259">
        <f>SUM(L18:L20)</f>
        <v>0</v>
      </c>
      <c r="M17" s="259"/>
      <c r="N17" s="259"/>
      <c r="O17" s="259">
        <f aca="true" t="shared" si="2" ref="O17:O22">L17+M17</f>
        <v>0</v>
      </c>
    </row>
    <row r="18" spans="1:15" s="43" customFormat="1" ht="15" hidden="1">
      <c r="A18" s="63"/>
      <c r="B18" s="255">
        <v>2271</v>
      </c>
      <c r="C18" s="57" t="s">
        <v>144</v>
      </c>
      <c r="D18" s="259"/>
      <c r="E18" s="259"/>
      <c r="F18" s="259"/>
      <c r="G18" s="259">
        <f t="shared" si="0"/>
        <v>0</v>
      </c>
      <c r="H18" s="259"/>
      <c r="I18" s="259"/>
      <c r="J18" s="259"/>
      <c r="K18" s="259">
        <f t="shared" si="1"/>
        <v>0</v>
      </c>
      <c r="L18" s="259"/>
      <c r="M18" s="259"/>
      <c r="N18" s="259"/>
      <c r="O18" s="259">
        <f t="shared" si="2"/>
        <v>0</v>
      </c>
    </row>
    <row r="19" spans="1:15" s="43" customFormat="1" ht="15" hidden="1">
      <c r="A19" s="63"/>
      <c r="B19" s="255">
        <v>2272</v>
      </c>
      <c r="C19" s="57" t="s">
        <v>145</v>
      </c>
      <c r="D19" s="259"/>
      <c r="E19" s="259"/>
      <c r="F19" s="259"/>
      <c r="G19" s="259">
        <f t="shared" si="0"/>
        <v>0</v>
      </c>
      <c r="H19" s="259"/>
      <c r="I19" s="259"/>
      <c r="J19" s="259"/>
      <c r="K19" s="259">
        <f t="shared" si="1"/>
        <v>0</v>
      </c>
      <c r="L19" s="259"/>
      <c r="M19" s="259"/>
      <c r="N19" s="259"/>
      <c r="O19" s="259">
        <f t="shared" si="2"/>
        <v>0</v>
      </c>
    </row>
    <row r="20" spans="1:15" s="43" customFormat="1" ht="15" hidden="1">
      <c r="A20" s="63"/>
      <c r="B20" s="255">
        <v>2273</v>
      </c>
      <c r="C20" s="57" t="s">
        <v>146</v>
      </c>
      <c r="D20" s="259"/>
      <c r="E20" s="259"/>
      <c r="F20" s="259"/>
      <c r="G20" s="259">
        <f t="shared" si="0"/>
        <v>0</v>
      </c>
      <c r="H20" s="259"/>
      <c r="I20" s="259"/>
      <c r="J20" s="259"/>
      <c r="K20" s="259">
        <f t="shared" si="1"/>
        <v>0</v>
      </c>
      <c r="L20" s="259"/>
      <c r="M20" s="259"/>
      <c r="N20" s="259"/>
      <c r="O20" s="259">
        <f t="shared" si="2"/>
        <v>0</v>
      </c>
    </row>
    <row r="21" spans="1:15" s="43" customFormat="1" ht="25.5" customHeight="1" hidden="1">
      <c r="A21" s="63"/>
      <c r="B21" s="255">
        <v>2281</v>
      </c>
      <c r="C21" s="57" t="s">
        <v>45</v>
      </c>
      <c r="D21" s="259"/>
      <c r="E21" s="259"/>
      <c r="F21" s="259"/>
      <c r="G21" s="259">
        <f t="shared" si="0"/>
        <v>0</v>
      </c>
      <c r="H21" s="259">
        <f>D21*1.032</f>
        <v>0</v>
      </c>
      <c r="I21" s="259"/>
      <c r="J21" s="259"/>
      <c r="K21" s="259">
        <f t="shared" si="1"/>
        <v>0</v>
      </c>
      <c r="L21" s="259"/>
      <c r="M21" s="259"/>
      <c r="N21" s="259"/>
      <c r="O21" s="259">
        <f t="shared" si="2"/>
        <v>0</v>
      </c>
    </row>
    <row r="22" spans="1:15" s="43" customFormat="1" ht="31.5" customHeight="1" hidden="1">
      <c r="A22" s="63"/>
      <c r="B22" s="255">
        <v>2282</v>
      </c>
      <c r="C22" s="57" t="s">
        <v>46</v>
      </c>
      <c r="D22" s="259"/>
      <c r="E22" s="259"/>
      <c r="F22" s="259"/>
      <c r="G22" s="259">
        <f t="shared" si="0"/>
        <v>0</v>
      </c>
      <c r="H22" s="259"/>
      <c r="I22" s="259"/>
      <c r="J22" s="259"/>
      <c r="K22" s="259">
        <f t="shared" si="1"/>
        <v>0</v>
      </c>
      <c r="L22" s="259"/>
      <c r="M22" s="259"/>
      <c r="N22" s="259">
        <f>M22</f>
        <v>0</v>
      </c>
      <c r="O22" s="259">
        <f t="shared" si="2"/>
        <v>0</v>
      </c>
    </row>
    <row r="23" spans="1:15" s="43" customFormat="1" ht="15.75" customHeight="1" hidden="1">
      <c r="A23" s="63"/>
      <c r="B23" s="255">
        <v>2400</v>
      </c>
      <c r="C23" s="57" t="s">
        <v>128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</row>
    <row r="24" spans="1:15" s="43" customFormat="1" ht="25.5" customHeight="1" hidden="1">
      <c r="A24" s="63"/>
      <c r="B24" s="255">
        <v>2610</v>
      </c>
      <c r="C24" s="57" t="s">
        <v>47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</row>
    <row r="25" spans="1:15" s="43" customFormat="1" ht="25.5" customHeight="1" hidden="1">
      <c r="A25" s="63"/>
      <c r="B25" s="255">
        <v>2620</v>
      </c>
      <c r="C25" s="57" t="s">
        <v>48</v>
      </c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</row>
    <row r="26" spans="1:15" s="43" customFormat="1" ht="19.5" customHeight="1" hidden="1">
      <c r="A26" s="63"/>
      <c r="B26" s="255">
        <v>2630</v>
      </c>
      <c r="C26" s="57" t="s">
        <v>129</v>
      </c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</row>
    <row r="27" spans="1:15" s="68" customFormat="1" ht="15.75" customHeight="1">
      <c r="A27" s="67"/>
      <c r="B27" s="199">
        <v>2700</v>
      </c>
      <c r="C27" s="200" t="s">
        <v>130</v>
      </c>
      <c r="D27" s="201">
        <f>D28</f>
        <v>6037.5</v>
      </c>
      <c r="E27" s="201"/>
      <c r="F27" s="201"/>
      <c r="G27" s="201">
        <f>D27+E27</f>
        <v>6037.5</v>
      </c>
      <c r="H27" s="201">
        <f>H28</f>
        <v>51700</v>
      </c>
      <c r="I27" s="201"/>
      <c r="J27" s="201"/>
      <c r="K27" s="201">
        <f>H27+I27</f>
        <v>51700</v>
      </c>
      <c r="L27" s="201">
        <f>L28</f>
        <v>116396</v>
      </c>
      <c r="M27" s="201"/>
      <c r="N27" s="201"/>
      <c r="O27" s="201">
        <f>L27+M27</f>
        <v>116396</v>
      </c>
    </row>
    <row r="28" spans="1:15" s="68" customFormat="1" ht="32.25" customHeight="1">
      <c r="A28" s="67"/>
      <c r="B28" s="199"/>
      <c r="C28" s="51" t="s">
        <v>308</v>
      </c>
      <c r="D28" s="32">
        <v>6037.5</v>
      </c>
      <c r="E28" s="7"/>
      <c r="F28" s="7"/>
      <c r="G28" s="32">
        <f>D28+E28</f>
        <v>6037.5</v>
      </c>
      <c r="H28" s="7">
        <v>51700</v>
      </c>
      <c r="I28" s="7"/>
      <c r="J28" s="7"/>
      <c r="K28" s="32">
        <f>H28+I28</f>
        <v>51700</v>
      </c>
      <c r="L28" s="7">
        <v>116396</v>
      </c>
      <c r="M28" s="7"/>
      <c r="N28" s="7"/>
      <c r="O28" s="32">
        <f>L28+M28</f>
        <v>116396</v>
      </c>
    </row>
    <row r="29" spans="1:15" s="498" customFormat="1" ht="66" customHeight="1" hidden="1">
      <c r="A29" s="65" t="s">
        <v>211</v>
      </c>
      <c r="B29" s="65"/>
      <c r="C29" s="497" t="s">
        <v>178</v>
      </c>
      <c r="D29" s="255"/>
      <c r="E29" s="255"/>
      <c r="F29" s="255"/>
      <c r="G29" s="259"/>
      <c r="H29" s="255"/>
      <c r="I29" s="255"/>
      <c r="J29" s="255"/>
      <c r="K29" s="259"/>
      <c r="L29" s="255"/>
      <c r="M29" s="255"/>
      <c r="N29" s="255"/>
      <c r="O29" s="259"/>
    </row>
    <row r="30" spans="1:15" s="43" customFormat="1" ht="15" hidden="1">
      <c r="A30" s="63"/>
      <c r="B30" s="65" t="s">
        <v>49</v>
      </c>
      <c r="C30" s="57" t="s">
        <v>124</v>
      </c>
      <c r="D30" s="259"/>
      <c r="E30" s="259"/>
      <c r="F30" s="259"/>
      <c r="G30" s="259">
        <f>D30+E30</f>
        <v>0</v>
      </c>
      <c r="H30" s="259"/>
      <c r="I30" s="259"/>
      <c r="J30" s="259"/>
      <c r="K30" s="259">
        <f>H30+I30</f>
        <v>0</v>
      </c>
      <c r="L30" s="259"/>
      <c r="M30" s="259"/>
      <c r="N30" s="259"/>
      <c r="O30" s="259">
        <f>L30+M30</f>
        <v>0</v>
      </c>
    </row>
    <row r="31" spans="1:15" s="43" customFormat="1" ht="15" hidden="1">
      <c r="A31" s="63"/>
      <c r="B31" s="255">
        <v>2120</v>
      </c>
      <c r="C31" s="57" t="s">
        <v>125</v>
      </c>
      <c r="D31" s="259"/>
      <c r="E31" s="259"/>
      <c r="F31" s="259"/>
      <c r="G31" s="259">
        <f>D31+E31</f>
        <v>0</v>
      </c>
      <c r="H31" s="259"/>
      <c r="I31" s="259"/>
      <c r="J31" s="259"/>
      <c r="K31" s="259">
        <f>H31+I31</f>
        <v>0</v>
      </c>
      <c r="L31" s="259"/>
      <c r="M31" s="259"/>
      <c r="N31" s="259"/>
      <c r="O31" s="259">
        <f>L31+M31</f>
        <v>0</v>
      </c>
    </row>
    <row r="32" spans="1:15" s="43" customFormat="1" ht="15" hidden="1">
      <c r="A32" s="63"/>
      <c r="B32" s="255">
        <v>2210</v>
      </c>
      <c r="C32" s="57" t="s">
        <v>126</v>
      </c>
      <c r="D32" s="259"/>
      <c r="E32" s="259"/>
      <c r="F32" s="259"/>
      <c r="G32" s="259">
        <f>D32+E32</f>
        <v>0</v>
      </c>
      <c r="H32" s="259"/>
      <c r="I32" s="259"/>
      <c r="J32" s="259"/>
      <c r="K32" s="259">
        <f>H32+I32</f>
        <v>0</v>
      </c>
      <c r="L32" s="259"/>
      <c r="M32" s="259"/>
      <c r="N32" s="259"/>
      <c r="O32" s="259">
        <f>L32+M32</f>
        <v>0</v>
      </c>
    </row>
    <row r="33" spans="1:15" s="43" customFormat="1" ht="15.75" customHeight="1" hidden="1">
      <c r="A33" s="63"/>
      <c r="B33" s="255">
        <v>2220</v>
      </c>
      <c r="C33" s="57" t="s">
        <v>40</v>
      </c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</row>
    <row r="34" spans="1:15" s="43" customFormat="1" ht="15.75" customHeight="1" hidden="1">
      <c r="A34" s="63"/>
      <c r="B34" s="255">
        <v>2230</v>
      </c>
      <c r="C34" s="57" t="s">
        <v>41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</row>
    <row r="35" spans="1:15" s="43" customFormat="1" ht="15" hidden="1">
      <c r="A35" s="63"/>
      <c r="B35" s="255">
        <v>2240</v>
      </c>
      <c r="C35" s="57" t="s">
        <v>42</v>
      </c>
      <c r="D35" s="259"/>
      <c r="E35" s="259"/>
      <c r="F35" s="259"/>
      <c r="G35" s="259">
        <f>D35+E35</f>
        <v>0</v>
      </c>
      <c r="H35" s="259"/>
      <c r="I35" s="259"/>
      <c r="J35" s="259"/>
      <c r="K35" s="259">
        <f>H35+I35</f>
        <v>0</v>
      </c>
      <c r="L35" s="259"/>
      <c r="M35" s="259"/>
      <c r="N35" s="259"/>
      <c r="O35" s="259">
        <f>L35+M35</f>
        <v>0</v>
      </c>
    </row>
    <row r="36" spans="1:15" s="43" customFormat="1" ht="15.75" customHeight="1" hidden="1">
      <c r="A36" s="63"/>
      <c r="B36" s="255">
        <v>2250</v>
      </c>
      <c r="C36" s="57" t="s">
        <v>43</v>
      </c>
      <c r="D36" s="259"/>
      <c r="E36" s="259"/>
      <c r="F36" s="259"/>
      <c r="G36" s="259">
        <f>D36+E36</f>
        <v>0</v>
      </c>
      <c r="H36" s="259"/>
      <c r="I36" s="259"/>
      <c r="J36" s="259"/>
      <c r="K36" s="259">
        <f>H36+I36</f>
        <v>0</v>
      </c>
      <c r="L36" s="259"/>
      <c r="M36" s="259"/>
      <c r="N36" s="259"/>
      <c r="O36" s="259">
        <f>L36+M36</f>
        <v>0</v>
      </c>
    </row>
    <row r="37" spans="1:15" s="43" customFormat="1" ht="15.75" customHeight="1" hidden="1">
      <c r="A37" s="63"/>
      <c r="B37" s="255">
        <v>2260</v>
      </c>
      <c r="C37" s="57" t="s">
        <v>127</v>
      </c>
      <c r="D37" s="259">
        <f>'2019-2(1;2;3;4;5;.5.1;5.2)'!L38*1.035</f>
        <v>0</v>
      </c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</row>
    <row r="38" spans="1:15" s="43" customFormat="1" ht="15" hidden="1">
      <c r="A38" s="63"/>
      <c r="B38" s="255">
        <v>2270</v>
      </c>
      <c r="C38" s="57" t="s">
        <v>44</v>
      </c>
      <c r="D38" s="259">
        <f>SUM(D39:D41)</f>
        <v>0</v>
      </c>
      <c r="E38" s="259"/>
      <c r="F38" s="259"/>
      <c r="G38" s="259">
        <f aca="true" t="shared" si="3" ref="G38:G43">D38+E38</f>
        <v>0</v>
      </c>
      <c r="H38" s="259">
        <f>SUM(H39:H41)</f>
        <v>0</v>
      </c>
      <c r="I38" s="259"/>
      <c r="J38" s="259"/>
      <c r="K38" s="259">
        <f aca="true" t="shared" si="4" ref="K38:K43">H38+I38</f>
        <v>0</v>
      </c>
      <c r="L38" s="259">
        <f>SUM(L39:L41)</f>
        <v>0</v>
      </c>
      <c r="M38" s="259"/>
      <c r="N38" s="259"/>
      <c r="O38" s="259">
        <f aca="true" t="shared" si="5" ref="O38:O43">L38+M38</f>
        <v>0</v>
      </c>
    </row>
    <row r="39" spans="1:15" s="43" customFormat="1" ht="15" hidden="1">
      <c r="A39" s="63"/>
      <c r="B39" s="255">
        <v>2271</v>
      </c>
      <c r="C39" s="57" t="s">
        <v>144</v>
      </c>
      <c r="D39" s="259"/>
      <c r="E39" s="259"/>
      <c r="F39" s="259"/>
      <c r="G39" s="259">
        <f t="shared" si="3"/>
        <v>0</v>
      </c>
      <c r="H39" s="259"/>
      <c r="I39" s="259"/>
      <c r="J39" s="259"/>
      <c r="K39" s="259">
        <f t="shared" si="4"/>
        <v>0</v>
      </c>
      <c r="L39" s="259"/>
      <c r="M39" s="259"/>
      <c r="N39" s="259"/>
      <c r="O39" s="259">
        <f t="shared" si="5"/>
        <v>0</v>
      </c>
    </row>
    <row r="40" spans="1:15" s="43" customFormat="1" ht="15" hidden="1">
      <c r="A40" s="63"/>
      <c r="B40" s="255">
        <v>2272</v>
      </c>
      <c r="C40" s="57" t="s">
        <v>145</v>
      </c>
      <c r="D40" s="259"/>
      <c r="E40" s="259"/>
      <c r="F40" s="259"/>
      <c r="G40" s="259">
        <f t="shared" si="3"/>
        <v>0</v>
      </c>
      <c r="H40" s="259"/>
      <c r="I40" s="259"/>
      <c r="J40" s="259"/>
      <c r="K40" s="259">
        <f t="shared" si="4"/>
        <v>0</v>
      </c>
      <c r="L40" s="259"/>
      <c r="M40" s="259"/>
      <c r="N40" s="259"/>
      <c r="O40" s="259">
        <f t="shared" si="5"/>
        <v>0</v>
      </c>
    </row>
    <row r="41" spans="1:15" s="43" customFormat="1" ht="15" hidden="1">
      <c r="A41" s="63"/>
      <c r="B41" s="255">
        <v>2273</v>
      </c>
      <c r="C41" s="57" t="s">
        <v>146</v>
      </c>
      <c r="D41" s="259"/>
      <c r="E41" s="259"/>
      <c r="F41" s="259"/>
      <c r="G41" s="259">
        <f t="shared" si="3"/>
        <v>0</v>
      </c>
      <c r="H41" s="259"/>
      <c r="I41" s="259"/>
      <c r="J41" s="259"/>
      <c r="K41" s="259">
        <f t="shared" si="4"/>
        <v>0</v>
      </c>
      <c r="L41" s="259"/>
      <c r="M41" s="259"/>
      <c r="N41" s="259"/>
      <c r="O41" s="259">
        <f t="shared" si="5"/>
        <v>0</v>
      </c>
    </row>
    <row r="42" spans="1:15" s="43" customFormat="1" ht="25.5" customHeight="1" hidden="1">
      <c r="A42" s="63"/>
      <c r="B42" s="255">
        <v>2281</v>
      </c>
      <c r="C42" s="57" t="s">
        <v>45</v>
      </c>
      <c r="D42" s="259"/>
      <c r="E42" s="259"/>
      <c r="F42" s="259"/>
      <c r="G42" s="259">
        <f t="shared" si="3"/>
        <v>0</v>
      </c>
      <c r="H42" s="259">
        <f>D42*1.032</f>
        <v>0</v>
      </c>
      <c r="I42" s="259"/>
      <c r="J42" s="259"/>
      <c r="K42" s="259">
        <f t="shared" si="4"/>
        <v>0</v>
      </c>
      <c r="L42" s="259"/>
      <c r="M42" s="259"/>
      <c r="N42" s="259"/>
      <c r="O42" s="259">
        <f t="shared" si="5"/>
        <v>0</v>
      </c>
    </row>
    <row r="43" spans="1:15" s="43" customFormat="1" ht="31.5" customHeight="1" hidden="1">
      <c r="A43" s="63"/>
      <c r="B43" s="255">
        <v>2282</v>
      </c>
      <c r="C43" s="57" t="s">
        <v>46</v>
      </c>
      <c r="D43" s="259"/>
      <c r="E43" s="259"/>
      <c r="F43" s="259"/>
      <c r="G43" s="259">
        <f t="shared" si="3"/>
        <v>0</v>
      </c>
      <c r="H43" s="259"/>
      <c r="I43" s="259"/>
      <c r="J43" s="259"/>
      <c r="K43" s="259">
        <f t="shared" si="4"/>
        <v>0</v>
      </c>
      <c r="L43" s="259"/>
      <c r="M43" s="259"/>
      <c r="N43" s="259">
        <f>M43</f>
        <v>0</v>
      </c>
      <c r="O43" s="259">
        <f t="shared" si="5"/>
        <v>0</v>
      </c>
    </row>
    <row r="44" spans="1:15" s="43" customFormat="1" ht="15.75" customHeight="1" hidden="1">
      <c r="A44" s="63"/>
      <c r="B44" s="255">
        <v>2400</v>
      </c>
      <c r="C44" s="57" t="s">
        <v>128</v>
      </c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</row>
    <row r="45" spans="1:15" s="43" customFormat="1" ht="25.5" customHeight="1" hidden="1">
      <c r="A45" s="63"/>
      <c r="B45" s="255">
        <v>2610</v>
      </c>
      <c r="C45" s="57" t="s">
        <v>47</v>
      </c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</row>
    <row r="46" spans="1:15" s="43" customFormat="1" ht="25.5" customHeight="1" hidden="1">
      <c r="A46" s="63"/>
      <c r="B46" s="255">
        <v>2620</v>
      </c>
      <c r="C46" s="57" t="s">
        <v>48</v>
      </c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</row>
    <row r="47" spans="1:15" s="43" customFormat="1" ht="19.5" customHeight="1" hidden="1">
      <c r="A47" s="63"/>
      <c r="B47" s="255">
        <v>2630</v>
      </c>
      <c r="C47" s="57" t="s">
        <v>129</v>
      </c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</row>
    <row r="48" spans="1:15" s="68" customFormat="1" ht="15.75" customHeight="1" hidden="1">
      <c r="A48" s="67"/>
      <c r="B48" s="262">
        <v>2700</v>
      </c>
      <c r="C48" s="263" t="s">
        <v>130</v>
      </c>
      <c r="D48" s="264">
        <f>D49+D50</f>
        <v>30610.5</v>
      </c>
      <c r="E48" s="264"/>
      <c r="F48" s="264"/>
      <c r="G48" s="264">
        <f>D48+E48</f>
        <v>30610.5</v>
      </c>
      <c r="H48" s="264">
        <f>H49+H50</f>
        <v>138300</v>
      </c>
      <c r="I48" s="264"/>
      <c r="J48" s="264"/>
      <c r="K48" s="264">
        <f>H48+I48</f>
        <v>138300</v>
      </c>
      <c r="L48" s="264">
        <f>L49+L50</f>
        <v>253530</v>
      </c>
      <c r="M48" s="264"/>
      <c r="N48" s="264"/>
      <c r="O48" s="264">
        <f>L48+M48</f>
        <v>253530</v>
      </c>
    </row>
    <row r="49" spans="1:15" s="43" customFormat="1" ht="40.5" customHeight="1" hidden="1">
      <c r="A49" s="63"/>
      <c r="B49" s="255"/>
      <c r="C49" s="57" t="s">
        <v>232</v>
      </c>
      <c r="D49" s="259">
        <v>4296.5</v>
      </c>
      <c r="E49" s="259"/>
      <c r="F49" s="259"/>
      <c r="G49" s="259">
        <f>D49+E49</f>
        <v>4296.5</v>
      </c>
      <c r="H49" s="259">
        <v>15000</v>
      </c>
      <c r="I49" s="259"/>
      <c r="J49" s="259"/>
      <c r="K49" s="259">
        <f>H49+I49</f>
        <v>15000</v>
      </c>
      <c r="L49" s="259">
        <v>81375</v>
      </c>
      <c r="M49" s="259"/>
      <c r="N49" s="259"/>
      <c r="O49" s="259">
        <f>L49+M49</f>
        <v>81375</v>
      </c>
    </row>
    <row r="50" spans="1:15" s="43" customFormat="1" ht="31.5" customHeight="1" hidden="1">
      <c r="A50" s="63"/>
      <c r="B50" s="255"/>
      <c r="C50" s="57" t="s">
        <v>308</v>
      </c>
      <c r="D50" s="259">
        <v>26314</v>
      </c>
      <c r="E50" s="259"/>
      <c r="F50" s="259"/>
      <c r="G50" s="259">
        <f>D50+E50</f>
        <v>26314</v>
      </c>
      <c r="H50" s="259">
        <v>123300</v>
      </c>
      <c r="I50" s="259"/>
      <c r="J50" s="259"/>
      <c r="K50" s="259">
        <f>H50+I50</f>
        <v>123300</v>
      </c>
      <c r="L50" s="259">
        <v>172155</v>
      </c>
      <c r="M50" s="259"/>
      <c r="N50" s="259"/>
      <c r="O50" s="259">
        <f>L50+M50</f>
        <v>172155</v>
      </c>
    </row>
    <row r="51" spans="1:15" s="43" customFormat="1" ht="15.75" customHeight="1" hidden="1">
      <c r="A51" s="63"/>
      <c r="B51" s="7">
        <v>2800</v>
      </c>
      <c r="C51" s="51" t="s">
        <v>131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s="43" customFormat="1" ht="25.5" customHeight="1" hidden="1">
      <c r="A52" s="63"/>
      <c r="B52" s="7">
        <v>3110</v>
      </c>
      <c r="C52" s="51" t="s">
        <v>132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s="43" customFormat="1" ht="15.75" customHeight="1" hidden="1">
      <c r="A53" s="63"/>
      <c r="B53" s="7">
        <v>3120</v>
      </c>
      <c r="C53" s="51" t="s">
        <v>50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s="43" customFormat="1" ht="15.75" customHeight="1" hidden="1">
      <c r="A54" s="63"/>
      <c r="B54" s="7">
        <v>3130</v>
      </c>
      <c r="C54" s="51" t="s">
        <v>51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43" customFormat="1" ht="15.75" customHeight="1" hidden="1">
      <c r="A55" s="63"/>
      <c r="B55" s="7">
        <v>3140</v>
      </c>
      <c r="C55" s="51" t="s">
        <v>52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s="43" customFormat="1" ht="15.75" customHeight="1" hidden="1">
      <c r="A56" s="63"/>
      <c r="B56" s="7">
        <v>3150</v>
      </c>
      <c r="C56" s="51" t="s">
        <v>53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s="43" customFormat="1" ht="15.75" customHeight="1" hidden="1">
      <c r="A57" s="63"/>
      <c r="B57" s="7">
        <v>3160</v>
      </c>
      <c r="C57" s="51" t="s">
        <v>133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s="43" customFormat="1" ht="25.5" customHeight="1" hidden="1">
      <c r="A58" s="63"/>
      <c r="B58" s="7">
        <v>3210</v>
      </c>
      <c r="C58" s="51" t="s">
        <v>54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s="43" customFormat="1" ht="25.5" customHeight="1" hidden="1">
      <c r="A59" s="63"/>
      <c r="B59" s="7">
        <v>3220</v>
      </c>
      <c r="C59" s="51" t="s">
        <v>55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s="43" customFormat="1" ht="25.5" customHeight="1" hidden="1">
      <c r="A60" s="63"/>
      <c r="B60" s="7">
        <v>3230</v>
      </c>
      <c r="C60" s="51" t="s">
        <v>134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s="43" customFormat="1" ht="15.75" customHeight="1" hidden="1">
      <c r="A61" s="63"/>
      <c r="B61" s="7">
        <v>3240</v>
      </c>
      <c r="C61" s="51" t="s">
        <v>56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s="43" customFormat="1" ht="15.75" customHeight="1" hidden="1">
      <c r="A62" s="63"/>
      <c r="B62" s="7">
        <v>9000</v>
      </c>
      <c r="C62" s="51" t="s">
        <v>57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s="498" customFormat="1" ht="14.25" customHeight="1">
      <c r="A63" s="69"/>
      <c r="B63" s="202"/>
      <c r="C63" s="203" t="s">
        <v>244</v>
      </c>
      <c r="D63" s="204">
        <f>D27</f>
        <v>6037.5</v>
      </c>
      <c r="E63" s="204">
        <f>SUM(E30:E62)</f>
        <v>0</v>
      </c>
      <c r="F63" s="204">
        <f>SUM(F30:F62)</f>
        <v>0</v>
      </c>
      <c r="G63" s="109">
        <f>D63+E63</f>
        <v>6037.5</v>
      </c>
      <c r="H63" s="204">
        <f>H27</f>
        <v>51700</v>
      </c>
      <c r="I63" s="204">
        <f>SUM(I30:I62)</f>
        <v>0</v>
      </c>
      <c r="J63" s="204">
        <f>SUM(J30:J62)</f>
        <v>0</v>
      </c>
      <c r="K63" s="109">
        <f>H63+I63</f>
        <v>51700</v>
      </c>
      <c r="L63" s="204">
        <f>L27</f>
        <v>116396</v>
      </c>
      <c r="M63" s="204">
        <f>SUM(M30:M62)</f>
        <v>0</v>
      </c>
      <c r="N63" s="204">
        <f>SUM(N30:N62)</f>
        <v>0</v>
      </c>
      <c r="O63" s="109">
        <f>L63+M63</f>
        <v>116396</v>
      </c>
    </row>
    <row r="64" s="22" customFormat="1" ht="15"/>
    <row r="65" spans="2:3" s="22" customFormat="1" ht="15">
      <c r="B65" s="24" t="s">
        <v>251</v>
      </c>
      <c r="C65" s="30" t="s">
        <v>259</v>
      </c>
    </row>
    <row r="66" spans="11:15" s="22" customFormat="1" ht="15">
      <c r="K66" s="3"/>
      <c r="O66" s="3" t="s">
        <v>99</v>
      </c>
    </row>
    <row r="67" spans="1:15" s="22" customFormat="1" ht="29.25" customHeight="1">
      <c r="A67" s="324" t="s">
        <v>158</v>
      </c>
      <c r="B67" s="324" t="s">
        <v>258</v>
      </c>
      <c r="C67" s="324" t="s">
        <v>115</v>
      </c>
      <c r="D67" s="301" t="s">
        <v>253</v>
      </c>
      <c r="E67" s="322"/>
      <c r="F67" s="322"/>
      <c r="G67" s="302"/>
      <c r="H67" s="301" t="s">
        <v>359</v>
      </c>
      <c r="I67" s="322"/>
      <c r="J67" s="322"/>
      <c r="K67" s="302"/>
      <c r="L67" s="301" t="s">
        <v>254</v>
      </c>
      <c r="M67" s="322"/>
      <c r="N67" s="322"/>
      <c r="O67" s="332"/>
    </row>
    <row r="68" spans="1:15" s="124" customFormat="1" ht="48" customHeight="1">
      <c r="A68" s="325"/>
      <c r="B68" s="325"/>
      <c r="C68" s="325"/>
      <c r="D68" s="128" t="s">
        <v>100</v>
      </c>
      <c r="E68" s="128" t="s">
        <v>4</v>
      </c>
      <c r="F68" s="129" t="s">
        <v>255</v>
      </c>
      <c r="G68" s="128" t="s">
        <v>102</v>
      </c>
      <c r="H68" s="128" t="s">
        <v>100</v>
      </c>
      <c r="I68" s="128" t="s">
        <v>4</v>
      </c>
      <c r="J68" s="129" t="s">
        <v>255</v>
      </c>
      <c r="K68" s="128" t="s">
        <v>103</v>
      </c>
      <c r="L68" s="130" t="s">
        <v>100</v>
      </c>
      <c r="M68" s="131" t="s">
        <v>4</v>
      </c>
      <c r="N68" s="129" t="s">
        <v>255</v>
      </c>
      <c r="O68" s="131" t="s">
        <v>104</v>
      </c>
    </row>
    <row r="69" spans="1:15" s="124" customFormat="1" ht="13.5">
      <c r="A69" s="7">
        <v>1</v>
      </c>
      <c r="B69" s="7">
        <v>1</v>
      </c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  <c r="O69" s="7">
        <v>14</v>
      </c>
    </row>
    <row r="70" spans="1:15" s="22" customFormat="1" ht="15">
      <c r="A70" s="42"/>
      <c r="B70" s="17" t="s">
        <v>58</v>
      </c>
      <c r="C70" s="51"/>
      <c r="D70" s="7"/>
      <c r="E70" s="133"/>
      <c r="F70" s="133"/>
      <c r="G70" s="133"/>
      <c r="H70" s="7"/>
      <c r="I70" s="133"/>
      <c r="J70" s="133"/>
      <c r="K70" s="133"/>
      <c r="L70" s="40"/>
      <c r="M70" s="134"/>
      <c r="N70" s="134"/>
      <c r="O70" s="134"/>
    </row>
    <row r="71" spans="1:15" s="22" customFormat="1" ht="15">
      <c r="A71" s="42"/>
      <c r="B71" s="7">
        <v>4210</v>
      </c>
      <c r="C71" s="51"/>
      <c r="D71" s="7"/>
      <c r="E71" s="7"/>
      <c r="F71" s="7"/>
      <c r="G71" s="7"/>
      <c r="H71" s="7"/>
      <c r="I71" s="7"/>
      <c r="J71" s="7"/>
      <c r="K71" s="7"/>
      <c r="L71" s="40"/>
      <c r="M71" s="50"/>
      <c r="N71" s="50"/>
      <c r="O71" s="50"/>
    </row>
    <row r="72" spans="1:15" s="22" customFormat="1" ht="15">
      <c r="A72" s="42"/>
      <c r="B72" s="135"/>
      <c r="C72" s="136" t="s">
        <v>244</v>
      </c>
      <c r="D72" s="31"/>
      <c r="E72" s="31"/>
      <c r="F72" s="31"/>
      <c r="G72" s="31"/>
      <c r="H72" s="31"/>
      <c r="I72" s="31"/>
      <c r="J72" s="31"/>
      <c r="K72" s="31"/>
      <c r="L72" s="137"/>
      <c r="M72" s="138"/>
      <c r="N72" s="138"/>
      <c r="O72" s="138"/>
    </row>
    <row r="73" s="2" customFormat="1" ht="15"/>
    <row r="74" s="2" customFormat="1" ht="15"/>
    <row r="75" s="2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  <row r="145" s="10" customFormat="1" ht="15"/>
    <row r="146" s="10" customFormat="1" ht="15"/>
    <row r="147" s="10" customFormat="1" ht="15"/>
    <row r="148" s="10" customFormat="1" ht="15"/>
    <row r="149" s="10" customFormat="1" ht="15"/>
    <row r="150" s="10" customFormat="1" ht="15"/>
    <row r="151" s="10" customFormat="1" ht="15"/>
    <row r="152" s="10" customFormat="1" ht="15"/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  <row r="164" s="10" customFormat="1" ht="15"/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  <row r="188" s="10" customFormat="1" ht="15"/>
    <row r="189" s="10" customFormat="1" ht="15"/>
    <row r="190" s="10" customFormat="1" ht="15"/>
    <row r="191" s="10" customFormat="1" ht="15"/>
    <row r="192" s="10" customFormat="1" ht="15"/>
    <row r="193" s="10" customFormat="1" ht="15"/>
    <row r="194" s="10" customFormat="1" ht="15"/>
    <row r="195" s="10" customFormat="1" ht="15"/>
    <row r="196" s="10" customFormat="1" ht="15"/>
    <row r="197" s="10" customFormat="1" ht="15"/>
    <row r="198" s="10" customFormat="1" ht="15"/>
    <row r="199" s="10" customFormat="1" ht="15"/>
    <row r="200" s="10" customFormat="1" ht="15"/>
    <row r="201" s="10" customFormat="1" ht="15"/>
    <row r="202" s="10" customFormat="1" ht="15"/>
    <row r="203" s="10" customFormat="1" ht="15"/>
    <row r="204" s="10" customFormat="1" ht="15"/>
  </sheetData>
  <sheetProtection/>
  <mergeCells count="12">
    <mergeCell ref="D67:G67"/>
    <mergeCell ref="H67:K67"/>
    <mergeCell ref="A5:A6"/>
    <mergeCell ref="A67:A68"/>
    <mergeCell ref="D5:G5"/>
    <mergeCell ref="H5:K5"/>
    <mergeCell ref="L67:O67"/>
    <mergeCell ref="L5:O5"/>
    <mergeCell ref="B5:B6"/>
    <mergeCell ref="C5:C6"/>
    <mergeCell ref="B67:B68"/>
    <mergeCell ref="C67:C68"/>
  </mergeCells>
  <printOptions horizontalCentered="1"/>
  <pageMargins left="0.2362204724409449" right="0" top="0" bottom="0" header="0" footer="0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O71"/>
  <sheetViews>
    <sheetView view="pageBreakPreview" zoomScale="85" zoomScaleSheetLayoutView="85" zoomScalePageLayoutView="0" workbookViewId="0" topLeftCell="B1">
      <selection activeCell="B8" sqref="C8"/>
    </sheetView>
  </sheetViews>
  <sheetFormatPr defaultColWidth="9.00390625" defaultRowHeight="15.75"/>
  <cols>
    <col min="1" max="1" width="7.875" style="5" hidden="1" customWidth="1"/>
    <col min="2" max="2" width="12.375" style="5" customWidth="1"/>
    <col min="3" max="3" width="40.50390625" style="5" customWidth="1"/>
    <col min="4" max="4" width="9.50390625" style="5" customWidth="1"/>
    <col min="5" max="5" width="10.75390625" style="5" customWidth="1"/>
    <col min="6" max="6" width="11.125" style="5" customWidth="1"/>
    <col min="7" max="8" width="9.625" style="5" customWidth="1"/>
    <col min="9" max="10" width="11.00390625" style="5" customWidth="1"/>
    <col min="11" max="11" width="9.875" style="5" customWidth="1"/>
  </cols>
  <sheetData>
    <row r="1" s="2" customFormat="1" ht="9.75" customHeight="1"/>
    <row r="2" spans="1:3" s="22" customFormat="1" ht="15">
      <c r="A2" s="126"/>
      <c r="B2" s="126" t="s">
        <v>252</v>
      </c>
      <c r="C2" s="127" t="s">
        <v>260</v>
      </c>
    </row>
    <row r="3" spans="8:14" s="22" customFormat="1" ht="15">
      <c r="H3" s="3"/>
      <c r="I3" s="3"/>
      <c r="J3" s="3"/>
      <c r="K3" s="3" t="s">
        <v>99</v>
      </c>
      <c r="L3" s="3"/>
      <c r="M3" s="3"/>
      <c r="N3" s="3"/>
    </row>
    <row r="4" spans="1:15" s="22" customFormat="1" ht="30" customHeight="1">
      <c r="A4" s="324" t="s">
        <v>158</v>
      </c>
      <c r="B4" s="324" t="s">
        <v>258</v>
      </c>
      <c r="C4" s="311" t="s">
        <v>115</v>
      </c>
      <c r="D4" s="348" t="s">
        <v>203</v>
      </c>
      <c r="E4" s="348"/>
      <c r="F4" s="348"/>
      <c r="G4" s="348"/>
      <c r="H4" s="348" t="s">
        <v>261</v>
      </c>
      <c r="I4" s="348"/>
      <c r="J4" s="348"/>
      <c r="K4" s="348"/>
      <c r="L4" s="328"/>
      <c r="M4" s="328"/>
      <c r="N4" s="328"/>
      <c r="O4" s="328"/>
    </row>
    <row r="5" spans="1:15" s="495" customFormat="1" ht="58.5" customHeight="1">
      <c r="A5" s="325"/>
      <c r="B5" s="325"/>
      <c r="C5" s="313"/>
      <c r="D5" s="128" t="s">
        <v>3</v>
      </c>
      <c r="E5" s="128" t="s">
        <v>4</v>
      </c>
      <c r="F5" s="129" t="s">
        <v>255</v>
      </c>
      <c r="G5" s="128" t="s">
        <v>159</v>
      </c>
      <c r="H5" s="128" t="s">
        <v>3</v>
      </c>
      <c r="I5" s="128" t="s">
        <v>4</v>
      </c>
      <c r="J5" s="129" t="s">
        <v>255</v>
      </c>
      <c r="K5" s="128" t="s">
        <v>103</v>
      </c>
      <c r="L5" s="111"/>
      <c r="M5" s="111"/>
      <c r="N5" s="111"/>
      <c r="O5" s="111"/>
    </row>
    <row r="6" spans="1:15" s="495" customFormat="1" ht="12.75">
      <c r="A6" s="7">
        <v>1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111"/>
      <c r="M6" s="111"/>
      <c r="N6" s="111"/>
      <c r="O6" s="111"/>
    </row>
    <row r="7" spans="1:11" s="495" customFormat="1" ht="51" customHeight="1">
      <c r="A7" s="17" t="s">
        <v>214</v>
      </c>
      <c r="B7" s="17"/>
      <c r="C7" s="496" t="s">
        <v>215</v>
      </c>
      <c r="D7" s="7"/>
      <c r="E7" s="7"/>
      <c r="F7" s="7"/>
      <c r="G7" s="7"/>
      <c r="H7" s="7"/>
      <c r="I7" s="7"/>
      <c r="J7" s="7"/>
      <c r="K7" s="7"/>
    </row>
    <row r="8" spans="1:11" s="22" customFormat="1" ht="15" hidden="1">
      <c r="A8" s="17"/>
      <c r="B8" s="17" t="s">
        <v>49</v>
      </c>
      <c r="C8" s="51" t="s">
        <v>124</v>
      </c>
      <c r="D8" s="32"/>
      <c r="E8" s="32"/>
      <c r="F8" s="32"/>
      <c r="G8" s="32">
        <f>D8+E8</f>
        <v>0</v>
      </c>
      <c r="H8" s="32"/>
      <c r="I8" s="32"/>
      <c r="J8" s="32"/>
      <c r="K8" s="32">
        <f>H8+I8</f>
        <v>0</v>
      </c>
    </row>
    <row r="9" spans="1:11" s="22" customFormat="1" ht="15" hidden="1">
      <c r="A9" s="7"/>
      <c r="B9" s="7">
        <v>2120</v>
      </c>
      <c r="C9" s="51" t="s">
        <v>125</v>
      </c>
      <c r="D9" s="212"/>
      <c r="E9" s="32"/>
      <c r="F9" s="32"/>
      <c r="G9" s="32">
        <f>D9+E9</f>
        <v>0</v>
      </c>
      <c r="H9" s="32"/>
      <c r="I9" s="32"/>
      <c r="J9" s="32"/>
      <c r="K9" s="32">
        <f>H9+I9</f>
        <v>0</v>
      </c>
    </row>
    <row r="10" spans="1:11" s="22" customFormat="1" ht="15" hidden="1">
      <c r="A10" s="7"/>
      <c r="B10" s="7">
        <v>2210</v>
      </c>
      <c r="C10" s="51" t="s">
        <v>126</v>
      </c>
      <c r="D10" s="32" t="e">
        <f>'2019-2(6;6.1;6.2)'!#REF!*1.104</f>
        <v>#REF!</v>
      </c>
      <c r="E10" s="32"/>
      <c r="F10" s="32"/>
      <c r="G10" s="32" t="e">
        <f>D10+E10</f>
        <v>#REF!</v>
      </c>
      <c r="H10" s="32" t="e">
        <f>D10*1.075</f>
        <v>#REF!</v>
      </c>
      <c r="I10" s="32"/>
      <c r="J10" s="32"/>
      <c r="K10" s="32" t="e">
        <f>H10+I10</f>
        <v>#REF!</v>
      </c>
    </row>
    <row r="11" spans="1:11" s="22" customFormat="1" ht="15.75" customHeight="1" hidden="1">
      <c r="A11" s="7"/>
      <c r="B11" s="7">
        <v>2220</v>
      </c>
      <c r="C11" s="51" t="s">
        <v>40</v>
      </c>
      <c r="D11" s="32" t="e">
        <f>'[1]2015-2(1;2;3;4;5;.5.1)'!K12*1.035</f>
        <v>#REF!</v>
      </c>
      <c r="E11" s="32"/>
      <c r="F11" s="32"/>
      <c r="G11" s="32"/>
      <c r="H11" s="32" t="e">
        <f>D11*1.056</f>
        <v>#REF!</v>
      </c>
      <c r="I11" s="32"/>
      <c r="J11" s="32"/>
      <c r="K11" s="32"/>
    </row>
    <row r="12" spans="1:11" s="22" customFormat="1" ht="15.75" customHeight="1" hidden="1">
      <c r="A12" s="7"/>
      <c r="B12" s="7">
        <v>2230</v>
      </c>
      <c r="C12" s="51" t="s">
        <v>41</v>
      </c>
      <c r="D12" s="32" t="e">
        <f>'[1]2015-2(1;2;3;4;5;.5.1)'!K13*1.035</f>
        <v>#REF!</v>
      </c>
      <c r="E12" s="32"/>
      <c r="F12" s="32"/>
      <c r="G12" s="32"/>
      <c r="H12" s="32" t="e">
        <f>D12*1.056</f>
        <v>#REF!</v>
      </c>
      <c r="I12" s="32"/>
      <c r="J12" s="32"/>
      <c r="K12" s="32"/>
    </row>
    <row r="13" spans="1:11" s="22" customFormat="1" ht="15" hidden="1">
      <c r="A13" s="7"/>
      <c r="B13" s="7">
        <v>2240</v>
      </c>
      <c r="C13" s="51" t="s">
        <v>42</v>
      </c>
      <c r="D13" s="32" t="e">
        <f>'2019-2(6;6.1;6.2)'!#REF!*1.104</f>
        <v>#REF!</v>
      </c>
      <c r="E13" s="32"/>
      <c r="F13" s="32"/>
      <c r="G13" s="32" t="e">
        <f>D13+E13</f>
        <v>#REF!</v>
      </c>
      <c r="H13" s="32" t="e">
        <f>D13*1.075</f>
        <v>#REF!</v>
      </c>
      <c r="I13" s="32"/>
      <c r="J13" s="32"/>
      <c r="K13" s="32" t="e">
        <f>H13+I13</f>
        <v>#REF!</v>
      </c>
    </row>
    <row r="14" spans="1:11" s="22" customFormat="1" ht="15.75" customHeight="1" hidden="1">
      <c r="A14" s="7"/>
      <c r="B14" s="7">
        <v>2250</v>
      </c>
      <c r="C14" s="51" t="s">
        <v>43</v>
      </c>
      <c r="D14" s="32" t="e">
        <f>'[1]2015-2(1;2;3;4;5;.5.1)'!K15*1.035</f>
        <v>#REF!</v>
      </c>
      <c r="E14" s="32"/>
      <c r="F14" s="32"/>
      <c r="G14" s="32" t="e">
        <f>D14+E14</f>
        <v>#REF!</v>
      </c>
      <c r="H14" s="32" t="e">
        <f>D14*1.032</f>
        <v>#REF!</v>
      </c>
      <c r="I14" s="32"/>
      <c r="J14" s="32"/>
      <c r="K14" s="32" t="e">
        <f>H14+I14</f>
        <v>#REF!</v>
      </c>
    </row>
    <row r="15" spans="1:11" s="22" customFormat="1" ht="15.75" customHeight="1" hidden="1">
      <c r="A15" s="7"/>
      <c r="B15" s="7">
        <v>2260</v>
      </c>
      <c r="C15" s="51" t="s">
        <v>127</v>
      </c>
      <c r="D15" s="32" t="e">
        <f>'[1]2015-2(1;2;3;4;5;.5.1)'!K16*1.035</f>
        <v>#REF!</v>
      </c>
      <c r="E15" s="32"/>
      <c r="F15" s="32"/>
      <c r="G15" s="32"/>
      <c r="H15" s="32" t="e">
        <f>D15*1.032</f>
        <v>#REF!</v>
      </c>
      <c r="I15" s="32"/>
      <c r="J15" s="32"/>
      <c r="K15" s="32"/>
    </row>
    <row r="16" spans="1:11" s="22" customFormat="1" ht="15" hidden="1">
      <c r="A16" s="7"/>
      <c r="B16" s="7">
        <v>2270</v>
      </c>
      <c r="C16" s="51" t="s">
        <v>44</v>
      </c>
      <c r="D16" s="32" t="e">
        <f>'2019-2(6;6.1;6.2)'!#REF!*1.0591</f>
        <v>#REF!</v>
      </c>
      <c r="E16" s="32"/>
      <c r="F16" s="32"/>
      <c r="G16" s="32" t="e">
        <f aca="true" t="shared" si="0" ref="G16:G21">D16+E16</f>
        <v>#REF!</v>
      </c>
      <c r="H16" s="32" t="e">
        <f>D16*1.0562</f>
        <v>#REF!</v>
      </c>
      <c r="I16" s="32"/>
      <c r="J16" s="32"/>
      <c r="K16" s="32" t="e">
        <f aca="true" t="shared" si="1" ref="K16:K21">H16+I16</f>
        <v>#REF!</v>
      </c>
    </row>
    <row r="17" spans="1:11" s="22" customFormat="1" ht="15" hidden="1">
      <c r="A17" s="7"/>
      <c r="B17" s="7">
        <v>2271</v>
      </c>
      <c r="C17" s="51" t="s">
        <v>144</v>
      </c>
      <c r="D17" s="32" t="e">
        <f>'2019-2(6;6.1;6.2)'!#REF!*1.0591</f>
        <v>#REF!</v>
      </c>
      <c r="E17" s="32"/>
      <c r="F17" s="32"/>
      <c r="G17" s="32" t="e">
        <f t="shared" si="0"/>
        <v>#REF!</v>
      </c>
      <c r="H17" s="32" t="e">
        <f>D17*1.0562</f>
        <v>#REF!</v>
      </c>
      <c r="I17" s="32"/>
      <c r="J17" s="32"/>
      <c r="K17" s="32" t="e">
        <f t="shared" si="1"/>
        <v>#REF!</v>
      </c>
    </row>
    <row r="18" spans="1:11" s="22" customFormat="1" ht="15" hidden="1">
      <c r="A18" s="7"/>
      <c r="B18" s="7">
        <v>2272</v>
      </c>
      <c r="C18" s="51" t="s">
        <v>145</v>
      </c>
      <c r="D18" s="32" t="e">
        <f>'2019-2(6;6.1;6.2)'!#REF!*1.0591</f>
        <v>#REF!</v>
      </c>
      <c r="E18" s="32"/>
      <c r="F18" s="32"/>
      <c r="G18" s="32" t="e">
        <f t="shared" si="0"/>
        <v>#REF!</v>
      </c>
      <c r="H18" s="32" t="e">
        <f>D18*1.0562</f>
        <v>#REF!</v>
      </c>
      <c r="I18" s="32"/>
      <c r="J18" s="32"/>
      <c r="K18" s="32" t="e">
        <f t="shared" si="1"/>
        <v>#REF!</v>
      </c>
    </row>
    <row r="19" spans="1:11" s="22" customFormat="1" ht="15" hidden="1">
      <c r="A19" s="7"/>
      <c r="B19" s="7">
        <v>2273</v>
      </c>
      <c r="C19" s="51" t="s">
        <v>146</v>
      </c>
      <c r="D19" s="32" t="e">
        <f>'2019-2(6;6.1;6.2)'!#REF!*1.0591</f>
        <v>#REF!</v>
      </c>
      <c r="E19" s="32"/>
      <c r="F19" s="32"/>
      <c r="G19" s="32" t="e">
        <f t="shared" si="0"/>
        <v>#REF!</v>
      </c>
      <c r="H19" s="32" t="e">
        <f>D19*1.0562</f>
        <v>#REF!</v>
      </c>
      <c r="I19" s="32"/>
      <c r="J19" s="32"/>
      <c r="K19" s="32" t="e">
        <f t="shared" si="1"/>
        <v>#REF!</v>
      </c>
    </row>
    <row r="20" spans="1:11" s="22" customFormat="1" ht="26.25" hidden="1">
      <c r="A20" s="7"/>
      <c r="B20" s="7">
        <v>2281</v>
      </c>
      <c r="C20" s="51" t="s">
        <v>45</v>
      </c>
      <c r="D20" s="32">
        <f>'2019-2(6;6.1;6.2)'!L1*1.0591</f>
        <v>0</v>
      </c>
      <c r="E20" s="32"/>
      <c r="F20" s="32"/>
      <c r="G20" s="32">
        <f t="shared" si="0"/>
        <v>0</v>
      </c>
      <c r="H20" s="32">
        <f>D20*1.032</f>
        <v>0</v>
      </c>
      <c r="I20" s="32"/>
      <c r="J20" s="32"/>
      <c r="K20" s="32">
        <f t="shared" si="1"/>
        <v>0</v>
      </c>
    </row>
    <row r="21" spans="1:11" s="22" customFormat="1" ht="31.5" customHeight="1" hidden="1">
      <c r="A21" s="7"/>
      <c r="B21" s="7">
        <v>2282</v>
      </c>
      <c r="C21" s="51" t="s">
        <v>46</v>
      </c>
      <c r="D21" s="32">
        <f>'2019-2(6;6.1;6.2)'!L2*1.0591</f>
        <v>0</v>
      </c>
      <c r="E21" s="32"/>
      <c r="F21" s="32"/>
      <c r="G21" s="32">
        <f t="shared" si="0"/>
        <v>0</v>
      </c>
      <c r="H21" s="32">
        <f>D21*1.032</f>
        <v>0</v>
      </c>
      <c r="I21" s="32"/>
      <c r="J21" s="32"/>
      <c r="K21" s="32">
        <f t="shared" si="1"/>
        <v>0</v>
      </c>
    </row>
    <row r="22" spans="1:11" s="22" customFormat="1" ht="15" hidden="1">
      <c r="A22" s="7"/>
      <c r="B22" s="7">
        <v>2400</v>
      </c>
      <c r="C22" s="51" t="s">
        <v>128</v>
      </c>
      <c r="D22" s="32">
        <f>'2019-2(6;6.1;6.2)'!L3*1.0591</f>
        <v>0</v>
      </c>
      <c r="E22" s="32"/>
      <c r="F22" s="32"/>
      <c r="G22" s="32"/>
      <c r="H22" s="32"/>
      <c r="I22" s="32"/>
      <c r="J22" s="32"/>
      <c r="K22" s="32"/>
    </row>
    <row r="23" spans="1:11" s="22" customFormat="1" ht="26.25" hidden="1">
      <c r="A23" s="7"/>
      <c r="B23" s="7">
        <v>2610</v>
      </c>
      <c r="C23" s="51" t="s">
        <v>47</v>
      </c>
      <c r="D23" s="32">
        <f>'2019-2(6;6.1;6.2)'!L4*1.0591</f>
        <v>0</v>
      </c>
      <c r="E23" s="32"/>
      <c r="F23" s="32"/>
      <c r="G23" s="32"/>
      <c r="H23" s="32"/>
      <c r="I23" s="32"/>
      <c r="J23" s="32"/>
      <c r="K23" s="32"/>
    </row>
    <row r="24" spans="1:11" s="22" customFormat="1" ht="26.25" hidden="1">
      <c r="A24" s="7"/>
      <c r="B24" s="7">
        <v>2620</v>
      </c>
      <c r="C24" s="51" t="s">
        <v>48</v>
      </c>
      <c r="D24" s="32" t="e">
        <f>'2019-2(6;6.1;6.2)'!L5*1.0591</f>
        <v>#VALUE!</v>
      </c>
      <c r="E24" s="32"/>
      <c r="F24" s="32"/>
      <c r="G24" s="32"/>
      <c r="H24" s="32"/>
      <c r="I24" s="32"/>
      <c r="J24" s="32"/>
      <c r="K24" s="32"/>
    </row>
    <row r="25" spans="1:11" s="22" customFormat="1" ht="26.25" hidden="1">
      <c r="A25" s="7"/>
      <c r="B25" s="7">
        <v>2630</v>
      </c>
      <c r="C25" s="51" t="s">
        <v>129</v>
      </c>
      <c r="D25" s="32" t="e">
        <f>'2019-2(6;6.1;6.2)'!L6*1.0591</f>
        <v>#VALUE!</v>
      </c>
      <c r="E25" s="32"/>
      <c r="F25" s="32"/>
      <c r="G25" s="32"/>
      <c r="H25" s="32"/>
      <c r="I25" s="32"/>
      <c r="J25" s="32"/>
      <c r="K25" s="32"/>
    </row>
    <row r="26" spans="1:11" s="214" customFormat="1" ht="15.75" customHeight="1">
      <c r="A26" s="213"/>
      <c r="B26" s="199">
        <v>2700</v>
      </c>
      <c r="C26" s="200" t="s">
        <v>130</v>
      </c>
      <c r="D26" s="201">
        <f>D27</f>
        <v>124199</v>
      </c>
      <c r="E26" s="201"/>
      <c r="F26" s="201"/>
      <c r="G26" s="201">
        <f>D26+E26</f>
        <v>124199</v>
      </c>
      <c r="H26" s="201">
        <f>H27</f>
        <v>131030</v>
      </c>
      <c r="I26" s="201"/>
      <c r="J26" s="201"/>
      <c r="K26" s="201">
        <f>H26+I26</f>
        <v>131030</v>
      </c>
    </row>
    <row r="27" spans="1:11" s="214" customFormat="1" ht="31.5" customHeight="1">
      <c r="A27" s="213"/>
      <c r="B27" s="199"/>
      <c r="C27" s="51" t="s">
        <v>262</v>
      </c>
      <c r="D27" s="32">
        <f>124208-9</f>
        <v>124199</v>
      </c>
      <c r="E27" s="7"/>
      <c r="F27" s="7"/>
      <c r="G27" s="32">
        <f>D27+E27</f>
        <v>124199</v>
      </c>
      <c r="H27" s="32">
        <f>131040-10</f>
        <v>131030</v>
      </c>
      <c r="I27" s="7"/>
      <c r="J27" s="7"/>
      <c r="K27" s="32">
        <f>H27+I27</f>
        <v>131030</v>
      </c>
    </row>
    <row r="28" spans="1:11" s="498" customFormat="1" ht="51" customHeight="1" hidden="1">
      <c r="A28" s="65" t="s">
        <v>211</v>
      </c>
      <c r="B28" s="65"/>
      <c r="C28" s="497" t="s">
        <v>178</v>
      </c>
      <c r="D28" s="259"/>
      <c r="E28" s="255"/>
      <c r="F28" s="255"/>
      <c r="G28" s="259"/>
      <c r="H28" s="259"/>
      <c r="I28" s="255"/>
      <c r="J28" s="255"/>
      <c r="K28" s="259"/>
    </row>
    <row r="29" spans="1:11" s="43" customFormat="1" ht="15" hidden="1">
      <c r="A29" s="65"/>
      <c r="B29" s="65" t="s">
        <v>49</v>
      </c>
      <c r="C29" s="57" t="s">
        <v>124</v>
      </c>
      <c r="D29" s="259"/>
      <c r="E29" s="259"/>
      <c r="F29" s="259"/>
      <c r="G29" s="259">
        <f>D29+E29</f>
        <v>0</v>
      </c>
      <c r="H29" s="259"/>
      <c r="I29" s="259"/>
      <c r="J29" s="259"/>
      <c r="K29" s="259">
        <f>H29+I29</f>
        <v>0</v>
      </c>
    </row>
    <row r="30" spans="1:11" s="43" customFormat="1" ht="15" hidden="1">
      <c r="A30" s="255"/>
      <c r="B30" s="255">
        <v>2120</v>
      </c>
      <c r="C30" s="57" t="s">
        <v>125</v>
      </c>
      <c r="D30" s="288"/>
      <c r="E30" s="259"/>
      <c r="F30" s="259"/>
      <c r="G30" s="259">
        <f>D30+E30</f>
        <v>0</v>
      </c>
      <c r="H30" s="259"/>
      <c r="I30" s="259"/>
      <c r="J30" s="259"/>
      <c r="K30" s="259">
        <f>H30+I30</f>
        <v>0</v>
      </c>
    </row>
    <row r="31" spans="1:11" s="43" customFormat="1" ht="15" hidden="1">
      <c r="A31" s="255"/>
      <c r="B31" s="255">
        <v>2210</v>
      </c>
      <c r="C31" s="57" t="s">
        <v>126</v>
      </c>
      <c r="D31" s="259">
        <f>'2019-2(6;6.1;6.2)'!L32*1.104</f>
        <v>0</v>
      </c>
      <c r="E31" s="259"/>
      <c r="F31" s="259"/>
      <c r="G31" s="259">
        <f>D31+E31</f>
        <v>0</v>
      </c>
      <c r="H31" s="259">
        <f>D31*1.075</f>
        <v>0</v>
      </c>
      <c r="I31" s="259"/>
      <c r="J31" s="259"/>
      <c r="K31" s="259">
        <f>H31+I31</f>
        <v>0</v>
      </c>
    </row>
    <row r="32" spans="1:11" s="43" customFormat="1" ht="15.75" customHeight="1" hidden="1">
      <c r="A32" s="255"/>
      <c r="B32" s="255">
        <v>2220</v>
      </c>
      <c r="C32" s="57" t="s">
        <v>40</v>
      </c>
      <c r="D32" s="259" t="e">
        <f>'[1]2015-2(1;2;3;4;5;.5.1)'!K32*1.035</f>
        <v>#REF!</v>
      </c>
      <c r="E32" s="259"/>
      <c r="F32" s="259"/>
      <c r="G32" s="259"/>
      <c r="H32" s="259" t="e">
        <f>D32*1.056</f>
        <v>#REF!</v>
      </c>
      <c r="I32" s="259"/>
      <c r="J32" s="259"/>
      <c r="K32" s="259"/>
    </row>
    <row r="33" spans="1:11" s="43" customFormat="1" ht="15.75" customHeight="1" hidden="1">
      <c r="A33" s="255"/>
      <c r="B33" s="255">
        <v>2230</v>
      </c>
      <c r="C33" s="57" t="s">
        <v>41</v>
      </c>
      <c r="D33" s="259" t="e">
        <f>'[1]2015-2(1;2;3;4;5;.5.1)'!K33*1.035</f>
        <v>#REF!</v>
      </c>
      <c r="E33" s="259"/>
      <c r="F33" s="259"/>
      <c r="G33" s="259"/>
      <c r="H33" s="259" t="e">
        <f>D33*1.056</f>
        <v>#REF!</v>
      </c>
      <c r="I33" s="259"/>
      <c r="J33" s="259"/>
      <c r="K33" s="259"/>
    </row>
    <row r="34" spans="1:11" s="43" customFormat="1" ht="15" hidden="1">
      <c r="A34" s="255"/>
      <c r="B34" s="255">
        <v>2240</v>
      </c>
      <c r="C34" s="57" t="s">
        <v>42</v>
      </c>
      <c r="D34" s="259">
        <f>'2019-2(6;6.1;6.2)'!L35*1.104</f>
        <v>0</v>
      </c>
      <c r="E34" s="259"/>
      <c r="F34" s="259"/>
      <c r="G34" s="259">
        <f>D34+E34</f>
        <v>0</v>
      </c>
      <c r="H34" s="259">
        <f>D34*1.075</f>
        <v>0</v>
      </c>
      <c r="I34" s="259"/>
      <c r="J34" s="259"/>
      <c r="K34" s="259">
        <f>H34+I34</f>
        <v>0</v>
      </c>
    </row>
    <row r="35" spans="1:11" s="43" customFormat="1" ht="15.75" customHeight="1" hidden="1">
      <c r="A35" s="255"/>
      <c r="B35" s="255">
        <v>2250</v>
      </c>
      <c r="C35" s="57" t="s">
        <v>43</v>
      </c>
      <c r="D35" s="259" t="e">
        <f>'[1]2015-2(1;2;3;4;5;.5.1)'!K35*1.035</f>
        <v>#REF!</v>
      </c>
      <c r="E35" s="259"/>
      <c r="F35" s="259"/>
      <c r="G35" s="259" t="e">
        <f>D35+E35</f>
        <v>#REF!</v>
      </c>
      <c r="H35" s="259" t="e">
        <f>D35*1.032</f>
        <v>#REF!</v>
      </c>
      <c r="I35" s="259"/>
      <c r="J35" s="259"/>
      <c r="K35" s="259" t="e">
        <f>H35+I35</f>
        <v>#REF!</v>
      </c>
    </row>
    <row r="36" spans="1:11" s="43" customFormat="1" ht="15.75" customHeight="1" hidden="1">
      <c r="A36" s="255"/>
      <c r="B36" s="255">
        <v>2260</v>
      </c>
      <c r="C36" s="57" t="s">
        <v>127</v>
      </c>
      <c r="D36" s="259" t="e">
        <f>'[1]2015-2(1;2;3;4;5;.5.1)'!K36*1.035</f>
        <v>#REF!</v>
      </c>
      <c r="E36" s="259"/>
      <c r="F36" s="259"/>
      <c r="G36" s="259"/>
      <c r="H36" s="259" t="e">
        <f>D36*1.032</f>
        <v>#REF!</v>
      </c>
      <c r="I36" s="259"/>
      <c r="J36" s="259"/>
      <c r="K36" s="259"/>
    </row>
    <row r="37" spans="1:11" s="43" customFormat="1" ht="15" hidden="1">
      <c r="A37" s="255"/>
      <c r="B37" s="255">
        <v>2270</v>
      </c>
      <c r="C37" s="57" t="s">
        <v>44</v>
      </c>
      <c r="D37" s="259">
        <f>'2019-2(6;6.1;6.2)'!L38*1.0591</f>
        <v>0</v>
      </c>
      <c r="E37" s="259"/>
      <c r="F37" s="259"/>
      <c r="G37" s="259">
        <f aca="true" t="shared" si="2" ref="G37:G42">D37+E37</f>
        <v>0</v>
      </c>
      <c r="H37" s="259">
        <f>D37*1.0562</f>
        <v>0</v>
      </c>
      <c r="I37" s="259"/>
      <c r="J37" s="259"/>
      <c r="K37" s="259">
        <f aca="true" t="shared" si="3" ref="K37:K42">H37+I37</f>
        <v>0</v>
      </c>
    </row>
    <row r="38" spans="1:11" s="43" customFormat="1" ht="15" hidden="1">
      <c r="A38" s="255"/>
      <c r="B38" s="255">
        <v>2271</v>
      </c>
      <c r="C38" s="57" t="s">
        <v>144</v>
      </c>
      <c r="D38" s="259">
        <f>'2019-2(6;6.1;6.2)'!L39*1.0591</f>
        <v>0</v>
      </c>
      <c r="E38" s="259"/>
      <c r="F38" s="259"/>
      <c r="G38" s="259">
        <f t="shared" si="2"/>
        <v>0</v>
      </c>
      <c r="H38" s="259">
        <f>D38*1.0562</f>
        <v>0</v>
      </c>
      <c r="I38" s="259"/>
      <c r="J38" s="259"/>
      <c r="K38" s="259">
        <f t="shared" si="3"/>
        <v>0</v>
      </c>
    </row>
    <row r="39" spans="1:11" s="43" customFormat="1" ht="15" hidden="1">
      <c r="A39" s="255"/>
      <c r="B39" s="255">
        <v>2272</v>
      </c>
      <c r="C39" s="57" t="s">
        <v>145</v>
      </c>
      <c r="D39" s="259">
        <f>'2019-2(6;6.1;6.2)'!L40*1.0591</f>
        <v>0</v>
      </c>
      <c r="E39" s="259"/>
      <c r="F39" s="259"/>
      <c r="G39" s="259">
        <f t="shared" si="2"/>
        <v>0</v>
      </c>
      <c r="H39" s="259">
        <f>D39*1.0562</f>
        <v>0</v>
      </c>
      <c r="I39" s="259"/>
      <c r="J39" s="259"/>
      <c r="K39" s="259">
        <f t="shared" si="3"/>
        <v>0</v>
      </c>
    </row>
    <row r="40" spans="1:11" s="43" customFormat="1" ht="15" hidden="1">
      <c r="A40" s="255"/>
      <c r="B40" s="255">
        <v>2273</v>
      </c>
      <c r="C40" s="57" t="s">
        <v>146</v>
      </c>
      <c r="D40" s="259">
        <f>'2019-2(6;6.1;6.2)'!L41*1.0591</f>
        <v>0</v>
      </c>
      <c r="E40" s="259"/>
      <c r="F40" s="259"/>
      <c r="G40" s="259">
        <f t="shared" si="2"/>
        <v>0</v>
      </c>
      <c r="H40" s="259">
        <f>D40*1.0562</f>
        <v>0</v>
      </c>
      <c r="I40" s="259"/>
      <c r="J40" s="259"/>
      <c r="K40" s="259">
        <f t="shared" si="3"/>
        <v>0</v>
      </c>
    </row>
    <row r="41" spans="1:11" s="43" customFormat="1" ht="26.25" hidden="1">
      <c r="A41" s="255"/>
      <c r="B41" s="255">
        <v>2281</v>
      </c>
      <c r="C41" s="57" t="s">
        <v>45</v>
      </c>
      <c r="D41" s="259">
        <f>'2019-2(6;6.1;6.2)'!L42*1.0591</f>
        <v>0</v>
      </c>
      <c r="E41" s="259"/>
      <c r="F41" s="259"/>
      <c r="G41" s="259">
        <f t="shared" si="2"/>
        <v>0</v>
      </c>
      <c r="H41" s="259">
        <f>D41*1.032</f>
        <v>0</v>
      </c>
      <c r="I41" s="259"/>
      <c r="J41" s="259"/>
      <c r="K41" s="259">
        <f t="shared" si="3"/>
        <v>0</v>
      </c>
    </row>
    <row r="42" spans="1:11" s="43" customFormat="1" ht="31.5" customHeight="1" hidden="1">
      <c r="A42" s="255"/>
      <c r="B42" s="255">
        <v>2282</v>
      </c>
      <c r="C42" s="57" t="s">
        <v>46</v>
      </c>
      <c r="D42" s="259">
        <f>'2019-2(6;6.1;6.2)'!L43*1.0591</f>
        <v>0</v>
      </c>
      <c r="E42" s="259"/>
      <c r="F42" s="259"/>
      <c r="G42" s="259">
        <f t="shared" si="2"/>
        <v>0</v>
      </c>
      <c r="H42" s="259">
        <f>D42*1.032</f>
        <v>0</v>
      </c>
      <c r="I42" s="259"/>
      <c r="J42" s="259"/>
      <c r="K42" s="259">
        <f t="shared" si="3"/>
        <v>0</v>
      </c>
    </row>
    <row r="43" spans="1:11" s="43" customFormat="1" ht="15" hidden="1">
      <c r="A43" s="255"/>
      <c r="B43" s="255">
        <v>2400</v>
      </c>
      <c r="C43" s="57" t="s">
        <v>128</v>
      </c>
      <c r="D43" s="259">
        <f>'2019-2(6;6.1;6.2)'!L44*1.0591</f>
        <v>0</v>
      </c>
      <c r="E43" s="259"/>
      <c r="F43" s="259"/>
      <c r="G43" s="259"/>
      <c r="H43" s="259"/>
      <c r="I43" s="259"/>
      <c r="J43" s="259"/>
      <c r="K43" s="259"/>
    </row>
    <row r="44" spans="1:11" s="43" customFormat="1" ht="26.25" hidden="1">
      <c r="A44" s="255"/>
      <c r="B44" s="255">
        <v>2610</v>
      </c>
      <c r="C44" s="57" t="s">
        <v>47</v>
      </c>
      <c r="D44" s="259">
        <f>'2019-2(6;6.1;6.2)'!L45*1.0591</f>
        <v>0</v>
      </c>
      <c r="E44" s="259"/>
      <c r="F44" s="259"/>
      <c r="G44" s="259"/>
      <c r="H44" s="259"/>
      <c r="I44" s="259"/>
      <c r="J44" s="259"/>
      <c r="K44" s="259"/>
    </row>
    <row r="45" spans="1:11" s="43" customFormat="1" ht="26.25" hidden="1">
      <c r="A45" s="255"/>
      <c r="B45" s="255">
        <v>2620</v>
      </c>
      <c r="C45" s="57" t="s">
        <v>48</v>
      </c>
      <c r="D45" s="259">
        <f>'2019-2(6;6.1;6.2)'!L46*1.0591</f>
        <v>0</v>
      </c>
      <c r="E45" s="259"/>
      <c r="F45" s="259"/>
      <c r="G45" s="259"/>
      <c r="H45" s="259"/>
      <c r="I45" s="259"/>
      <c r="J45" s="259"/>
      <c r="K45" s="259"/>
    </row>
    <row r="46" spans="1:11" s="43" customFormat="1" ht="26.25" hidden="1">
      <c r="A46" s="255"/>
      <c r="B46" s="255">
        <v>2630</v>
      </c>
      <c r="C46" s="57" t="s">
        <v>129</v>
      </c>
      <c r="D46" s="259">
        <f>'2019-2(6;6.1;6.2)'!L47*1.0591</f>
        <v>0</v>
      </c>
      <c r="E46" s="259"/>
      <c r="F46" s="259"/>
      <c r="G46" s="259"/>
      <c r="H46" s="259"/>
      <c r="I46" s="259"/>
      <c r="J46" s="259"/>
      <c r="K46" s="259"/>
    </row>
    <row r="47" spans="1:11" s="68" customFormat="1" ht="15.75" customHeight="1" hidden="1">
      <c r="A47" s="67"/>
      <c r="B47" s="262">
        <v>2700</v>
      </c>
      <c r="C47" s="263" t="s">
        <v>130</v>
      </c>
      <c r="D47" s="264">
        <f>D48+D49</f>
        <v>270485</v>
      </c>
      <c r="E47" s="264"/>
      <c r="F47" s="264"/>
      <c r="G47" s="264">
        <f>D47+E47</f>
        <v>270485</v>
      </c>
      <c r="H47" s="264">
        <f>H48+H49</f>
        <v>285361</v>
      </c>
      <c r="I47" s="264"/>
      <c r="J47" s="264"/>
      <c r="K47" s="264">
        <f>H47+I47</f>
        <v>285361</v>
      </c>
    </row>
    <row r="48" spans="1:11" s="43" customFormat="1" ht="40.5" customHeight="1" hidden="1">
      <c r="A48" s="255"/>
      <c r="B48" s="255"/>
      <c r="C48" s="57" t="s">
        <v>229</v>
      </c>
      <c r="D48" s="259">
        <v>86625</v>
      </c>
      <c r="E48" s="259"/>
      <c r="F48" s="259"/>
      <c r="G48" s="259">
        <f>D48+E48</f>
        <v>86625</v>
      </c>
      <c r="H48" s="259">
        <v>91500</v>
      </c>
      <c r="I48" s="259"/>
      <c r="J48" s="259"/>
      <c r="K48" s="259">
        <f>H48+I48</f>
        <v>91500</v>
      </c>
    </row>
    <row r="49" spans="1:11" s="43" customFormat="1" ht="27.75" customHeight="1" hidden="1">
      <c r="A49" s="255"/>
      <c r="B49" s="255"/>
      <c r="C49" s="57" t="s">
        <v>262</v>
      </c>
      <c r="D49" s="259">
        <f>183690+170</f>
        <v>183860</v>
      </c>
      <c r="E49" s="259"/>
      <c r="F49" s="259"/>
      <c r="G49" s="259">
        <f>D49+E49</f>
        <v>183860</v>
      </c>
      <c r="H49" s="259">
        <f>193795+66</f>
        <v>193861</v>
      </c>
      <c r="I49" s="259"/>
      <c r="J49" s="259"/>
      <c r="K49" s="259">
        <f>H49+I49</f>
        <v>193861</v>
      </c>
    </row>
    <row r="50" spans="1:11" s="43" customFormat="1" ht="15" hidden="1">
      <c r="A50" s="255"/>
      <c r="B50" s="7">
        <v>2800</v>
      </c>
      <c r="C50" s="51" t="s">
        <v>131</v>
      </c>
      <c r="D50" s="32">
        <f>'2019-2(6;6.1;6.2)'!L51*1.0591</f>
        <v>0</v>
      </c>
      <c r="E50" s="32"/>
      <c r="F50" s="32"/>
      <c r="G50" s="32"/>
      <c r="H50" s="32"/>
      <c r="I50" s="32"/>
      <c r="J50" s="32"/>
      <c r="K50" s="32"/>
    </row>
    <row r="51" spans="1:11" s="43" customFormat="1" ht="26.25" hidden="1">
      <c r="A51" s="255"/>
      <c r="B51" s="7">
        <v>3110</v>
      </c>
      <c r="C51" s="51" t="s">
        <v>132</v>
      </c>
      <c r="D51" s="32">
        <f>'2019-2(6;6.1;6.2)'!L52*1.0591</f>
        <v>0</v>
      </c>
      <c r="E51" s="32"/>
      <c r="F51" s="32"/>
      <c r="G51" s="32"/>
      <c r="H51" s="32"/>
      <c r="I51" s="32"/>
      <c r="J51" s="32"/>
      <c r="K51" s="32"/>
    </row>
    <row r="52" spans="1:11" s="43" customFormat="1" ht="15" hidden="1">
      <c r="A52" s="255"/>
      <c r="B52" s="7">
        <v>3120</v>
      </c>
      <c r="C52" s="51" t="s">
        <v>50</v>
      </c>
      <c r="D52" s="32">
        <f>'2019-2(6;6.1;6.2)'!L53*1.0591</f>
        <v>0</v>
      </c>
      <c r="E52" s="32"/>
      <c r="F52" s="32"/>
      <c r="G52" s="32"/>
      <c r="H52" s="32"/>
      <c r="I52" s="32"/>
      <c r="J52" s="32"/>
      <c r="K52" s="32"/>
    </row>
    <row r="53" spans="1:11" s="43" customFormat="1" ht="15" hidden="1">
      <c r="A53" s="255"/>
      <c r="B53" s="7">
        <v>3130</v>
      </c>
      <c r="C53" s="51" t="s">
        <v>51</v>
      </c>
      <c r="D53" s="32">
        <f>'2019-2(6;6.1;6.2)'!L54*1.0591</f>
        <v>0</v>
      </c>
      <c r="E53" s="32"/>
      <c r="F53" s="32"/>
      <c r="G53" s="32"/>
      <c r="H53" s="32"/>
      <c r="I53" s="32"/>
      <c r="J53" s="32"/>
      <c r="K53" s="32"/>
    </row>
    <row r="54" spans="1:11" s="43" customFormat="1" ht="15" hidden="1">
      <c r="A54" s="255"/>
      <c r="B54" s="7">
        <v>3140</v>
      </c>
      <c r="C54" s="51" t="s">
        <v>52</v>
      </c>
      <c r="D54" s="32">
        <f>'2019-2(6;6.1;6.2)'!L55*1.0591</f>
        <v>0</v>
      </c>
      <c r="E54" s="32"/>
      <c r="F54" s="32"/>
      <c r="G54" s="32"/>
      <c r="H54" s="32"/>
      <c r="I54" s="32"/>
      <c r="J54" s="32"/>
      <c r="K54" s="32"/>
    </row>
    <row r="55" spans="1:11" s="43" customFormat="1" ht="15" hidden="1">
      <c r="A55" s="255"/>
      <c r="B55" s="7">
        <v>3150</v>
      </c>
      <c r="C55" s="51" t="s">
        <v>53</v>
      </c>
      <c r="D55" s="32">
        <f>'2019-2(6;6.1;6.2)'!L56*1.0591</f>
        <v>0</v>
      </c>
      <c r="E55" s="32"/>
      <c r="F55" s="32"/>
      <c r="G55" s="32"/>
      <c r="H55" s="32"/>
      <c r="I55" s="32"/>
      <c r="J55" s="32"/>
      <c r="K55" s="32"/>
    </row>
    <row r="56" spans="1:11" s="43" customFormat="1" ht="15" hidden="1">
      <c r="A56" s="255"/>
      <c r="B56" s="7">
        <v>3160</v>
      </c>
      <c r="C56" s="51" t="s">
        <v>133</v>
      </c>
      <c r="D56" s="32">
        <f>'2019-2(6;6.1;6.2)'!L57*1.0591</f>
        <v>0</v>
      </c>
      <c r="E56" s="32"/>
      <c r="F56" s="32"/>
      <c r="G56" s="32"/>
      <c r="H56" s="32"/>
      <c r="I56" s="32"/>
      <c r="J56" s="32"/>
      <c r="K56" s="32"/>
    </row>
    <row r="57" spans="1:11" s="43" customFormat="1" ht="26.25" hidden="1">
      <c r="A57" s="255"/>
      <c r="B57" s="7">
        <v>3210</v>
      </c>
      <c r="C57" s="51" t="s">
        <v>54</v>
      </c>
      <c r="D57" s="32">
        <f>'2019-2(6;6.1;6.2)'!L58*1.0591</f>
        <v>0</v>
      </c>
      <c r="E57" s="32"/>
      <c r="F57" s="32"/>
      <c r="G57" s="32"/>
      <c r="H57" s="32"/>
      <c r="I57" s="32"/>
      <c r="J57" s="32"/>
      <c r="K57" s="32"/>
    </row>
    <row r="58" spans="1:11" s="43" customFormat="1" ht="26.25" hidden="1">
      <c r="A58" s="255"/>
      <c r="B58" s="7">
        <v>3220</v>
      </c>
      <c r="C58" s="51" t="s">
        <v>55</v>
      </c>
      <c r="D58" s="32">
        <f>'2019-2(6;6.1;6.2)'!L59*1.0591</f>
        <v>0</v>
      </c>
      <c r="E58" s="32"/>
      <c r="F58" s="32"/>
      <c r="G58" s="32"/>
      <c r="H58" s="32"/>
      <c r="I58" s="32"/>
      <c r="J58" s="32"/>
      <c r="K58" s="32"/>
    </row>
    <row r="59" spans="1:11" s="43" customFormat="1" ht="26.25" hidden="1">
      <c r="A59" s="255"/>
      <c r="B59" s="7">
        <v>3230</v>
      </c>
      <c r="C59" s="51" t="s">
        <v>134</v>
      </c>
      <c r="D59" s="32">
        <f>'2019-2(6;6.1;6.2)'!L60*1.0591</f>
        <v>0</v>
      </c>
      <c r="E59" s="32"/>
      <c r="F59" s="32"/>
      <c r="G59" s="32"/>
      <c r="H59" s="32"/>
      <c r="I59" s="32"/>
      <c r="J59" s="32"/>
      <c r="K59" s="32"/>
    </row>
    <row r="60" spans="1:11" s="43" customFormat="1" ht="15" hidden="1">
      <c r="A60" s="255"/>
      <c r="B60" s="7">
        <v>3240</v>
      </c>
      <c r="C60" s="51" t="s">
        <v>56</v>
      </c>
      <c r="D60" s="32">
        <f>'2019-2(6;6.1;6.2)'!L61*1.0591</f>
        <v>0</v>
      </c>
      <c r="E60" s="32"/>
      <c r="F60" s="32"/>
      <c r="G60" s="32"/>
      <c r="H60" s="32"/>
      <c r="I60" s="32"/>
      <c r="J60" s="32"/>
      <c r="K60" s="32"/>
    </row>
    <row r="61" spans="1:11" s="43" customFormat="1" ht="15" hidden="1">
      <c r="A61" s="255"/>
      <c r="B61" s="7">
        <v>9000</v>
      </c>
      <c r="C61" s="51" t="s">
        <v>57</v>
      </c>
      <c r="D61" s="32">
        <f>'2019-2(6;6.1;6.2)'!L62*1.0591</f>
        <v>0</v>
      </c>
      <c r="E61" s="32"/>
      <c r="F61" s="32"/>
      <c r="G61" s="32"/>
      <c r="H61" s="32"/>
      <c r="I61" s="32"/>
      <c r="J61" s="32"/>
      <c r="K61" s="32"/>
    </row>
    <row r="62" spans="1:11" s="498" customFormat="1" ht="14.25" customHeight="1">
      <c r="A62" s="499"/>
      <c r="B62" s="202"/>
      <c r="C62" s="203" t="s">
        <v>244</v>
      </c>
      <c r="D62" s="204">
        <f>D26</f>
        <v>124199</v>
      </c>
      <c r="E62" s="204">
        <f>SUM(E29:E61)</f>
        <v>0</v>
      </c>
      <c r="F62" s="204">
        <f>SUM(F29:F61)</f>
        <v>0</v>
      </c>
      <c r="G62" s="109">
        <f>D62+E62</f>
        <v>124199</v>
      </c>
      <c r="H62" s="204">
        <f>H26</f>
        <v>131030</v>
      </c>
      <c r="I62" s="204">
        <f>SUM(I29:I61)</f>
        <v>0</v>
      </c>
      <c r="J62" s="204">
        <f>SUM(J29:J61)</f>
        <v>0</v>
      </c>
      <c r="K62" s="109">
        <f>H62+I62</f>
        <v>131030</v>
      </c>
    </row>
    <row r="63" s="22" customFormat="1" ht="15"/>
    <row r="64" spans="1:11" s="43" customFormat="1" ht="15">
      <c r="A64" s="54"/>
      <c r="B64" s="24" t="s">
        <v>263</v>
      </c>
      <c r="C64" s="30" t="s">
        <v>264</v>
      </c>
      <c r="D64" s="22"/>
      <c r="E64" s="22"/>
      <c r="F64" s="22"/>
      <c r="G64" s="22"/>
      <c r="H64" s="22"/>
      <c r="I64" s="22"/>
      <c r="J64" s="22"/>
      <c r="K64" s="22"/>
    </row>
    <row r="65" spans="2:11" s="43" customFormat="1" ht="15">
      <c r="B65" s="22"/>
      <c r="C65" s="22"/>
      <c r="D65" s="22"/>
      <c r="E65" s="22"/>
      <c r="F65" s="22"/>
      <c r="G65" s="22"/>
      <c r="H65" s="22"/>
      <c r="I65" s="22"/>
      <c r="J65" s="22"/>
      <c r="K65" s="3" t="s">
        <v>99</v>
      </c>
    </row>
    <row r="66" spans="1:11" s="43" customFormat="1" ht="15.75" customHeight="1">
      <c r="A66" s="343" t="s">
        <v>158</v>
      </c>
      <c r="B66" s="324" t="s">
        <v>258</v>
      </c>
      <c r="C66" s="324" t="s">
        <v>115</v>
      </c>
      <c r="D66" s="345" t="s">
        <v>203</v>
      </c>
      <c r="E66" s="346"/>
      <c r="F66" s="346"/>
      <c r="G66" s="347"/>
      <c r="H66" s="345" t="s">
        <v>261</v>
      </c>
      <c r="I66" s="346"/>
      <c r="J66" s="346"/>
      <c r="K66" s="347"/>
    </row>
    <row r="67" spans="1:11" s="125" customFormat="1" ht="59.25" customHeight="1">
      <c r="A67" s="344"/>
      <c r="B67" s="325"/>
      <c r="C67" s="325"/>
      <c r="D67" s="128" t="s">
        <v>3</v>
      </c>
      <c r="E67" s="128" t="s">
        <v>4</v>
      </c>
      <c r="F67" s="129" t="s">
        <v>255</v>
      </c>
      <c r="G67" s="128" t="s">
        <v>102</v>
      </c>
      <c r="H67" s="128" t="s">
        <v>3</v>
      </c>
      <c r="I67" s="128" t="s">
        <v>4</v>
      </c>
      <c r="J67" s="129" t="s">
        <v>255</v>
      </c>
      <c r="K67" s="128" t="s">
        <v>103</v>
      </c>
    </row>
    <row r="68" spans="1:11" s="125" customFormat="1" ht="13.5">
      <c r="A68" s="255">
        <v>1</v>
      </c>
      <c r="B68" s="7">
        <v>1</v>
      </c>
      <c r="C68" s="7">
        <v>2</v>
      </c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7">
        <v>9</v>
      </c>
      <c r="K68" s="7">
        <v>10</v>
      </c>
    </row>
    <row r="69" spans="1:11" s="22" customFormat="1" ht="15">
      <c r="A69" s="17"/>
      <c r="B69" s="17" t="s">
        <v>58</v>
      </c>
      <c r="C69" s="51"/>
      <c r="D69" s="7"/>
      <c r="E69" s="133"/>
      <c r="F69" s="133"/>
      <c r="G69" s="133"/>
      <c r="H69" s="7"/>
      <c r="I69" s="133"/>
      <c r="J69" s="133"/>
      <c r="K69" s="133"/>
    </row>
    <row r="70" spans="1:11" s="22" customFormat="1" ht="15">
      <c r="A70" s="7"/>
      <c r="B70" s="7">
        <v>4210</v>
      </c>
      <c r="C70" s="51"/>
      <c r="D70" s="7"/>
      <c r="E70" s="7"/>
      <c r="F70" s="7"/>
      <c r="G70" s="7"/>
      <c r="H70" s="7"/>
      <c r="I70" s="7"/>
      <c r="J70" s="7"/>
      <c r="K70" s="7"/>
    </row>
    <row r="71" spans="1:11" s="22" customFormat="1" ht="15">
      <c r="A71" s="135"/>
      <c r="B71" s="135"/>
      <c r="C71" s="136" t="s">
        <v>244</v>
      </c>
      <c r="D71" s="31"/>
      <c r="E71" s="31"/>
      <c r="F71" s="31"/>
      <c r="G71" s="31"/>
      <c r="H71" s="31"/>
      <c r="I71" s="31"/>
      <c r="J71" s="31"/>
      <c r="K71" s="31"/>
    </row>
    <row r="72" s="2" customFormat="1" ht="15"/>
    <row r="73" s="2" customFormat="1" ht="15"/>
    <row r="74" s="2" customFormat="1" ht="15"/>
    <row r="75" s="2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  <row r="145" s="10" customFormat="1" ht="15"/>
    <row r="146" s="10" customFormat="1" ht="15"/>
    <row r="147" s="10" customFormat="1" ht="15"/>
    <row r="148" s="10" customFormat="1" ht="15"/>
    <row r="149" s="10" customFormat="1" ht="15"/>
    <row r="150" s="10" customFormat="1" ht="15"/>
    <row r="151" s="10" customFormat="1" ht="15"/>
    <row r="152" s="10" customFormat="1" ht="15"/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  <row r="164" s="10" customFormat="1" ht="15"/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  <row r="188" s="10" customFormat="1" ht="15"/>
    <row r="189" s="10" customFormat="1" ht="15"/>
    <row r="190" s="10" customFormat="1" ht="15"/>
    <row r="191" s="10" customFormat="1" ht="15"/>
    <row r="192" s="10" customFormat="1" ht="15"/>
    <row r="193" s="10" customFormat="1" ht="15"/>
    <row r="194" s="10" customFormat="1" ht="15"/>
    <row r="195" s="10" customFormat="1" ht="15"/>
    <row r="196" s="10" customFormat="1" ht="15"/>
    <row r="197" s="10" customFormat="1" ht="15"/>
    <row r="198" s="10" customFormat="1" ht="15"/>
    <row r="199" s="10" customFormat="1" ht="15"/>
    <row r="200" s="10" customFormat="1" ht="15"/>
    <row r="201" s="10" customFormat="1" ht="15"/>
    <row r="202" s="10" customFormat="1" ht="15"/>
    <row r="203" s="10" customFormat="1" ht="15"/>
    <row r="204" s="10" customFormat="1" ht="15"/>
  </sheetData>
  <sheetProtection/>
  <mergeCells count="11">
    <mergeCell ref="C4:C5"/>
    <mergeCell ref="B66:B67"/>
    <mergeCell ref="C66:C67"/>
    <mergeCell ref="D66:G66"/>
    <mergeCell ref="H66:K66"/>
    <mergeCell ref="L4:O4"/>
    <mergeCell ref="A66:A67"/>
    <mergeCell ref="D4:G4"/>
    <mergeCell ref="H4:K4"/>
    <mergeCell ref="A4:A5"/>
    <mergeCell ref="B4:B5"/>
  </mergeCells>
  <printOptions horizontalCentered="1"/>
  <pageMargins left="0.2362204724409449" right="0" top="0" bottom="0" header="0" footer="0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27"/>
  <sheetViews>
    <sheetView view="pageBreakPreview" zoomScale="85" zoomScaleSheetLayoutView="85" zoomScalePageLayoutView="0" workbookViewId="0" topLeftCell="A4">
      <selection activeCell="B8" sqref="C8:N8"/>
    </sheetView>
  </sheetViews>
  <sheetFormatPr defaultColWidth="9.00390625" defaultRowHeight="15.75"/>
  <cols>
    <col min="1" max="1" width="7.625" style="4" customWidth="1"/>
    <col min="2" max="2" width="49.625" style="4" customWidth="1"/>
    <col min="3" max="3" width="9.375" style="4" customWidth="1"/>
    <col min="4" max="6" width="9.00390625" style="4" customWidth="1"/>
    <col min="7" max="7" width="9.25390625" style="4" bestFit="1" customWidth="1"/>
    <col min="8" max="9" width="9.00390625" style="4" customWidth="1"/>
    <col min="10" max="11" width="9.25390625" style="4" bestFit="1" customWidth="1"/>
    <col min="12" max="13" width="9.00390625" style="4" customWidth="1"/>
    <col min="14" max="14" width="11.25390625" style="4" bestFit="1" customWidth="1"/>
  </cols>
  <sheetData>
    <row r="1" spans="1:14" s="43" customFormat="1" ht="15" customHeight="1">
      <c r="A1" s="24" t="s">
        <v>36</v>
      </c>
      <c r="B1" s="321" t="s">
        <v>265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1:14" s="43" customFormat="1" ht="9" customHeight="1">
      <c r="A2" s="22"/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43" customFormat="1" ht="15" customHeight="1">
      <c r="A3" s="24" t="s">
        <v>250</v>
      </c>
      <c r="B3" s="321" t="s">
        <v>266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s="43" customFormat="1" ht="15">
      <c r="A4" s="22"/>
      <c r="B4" s="3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" t="s">
        <v>99</v>
      </c>
    </row>
    <row r="5" spans="1:14" s="43" customFormat="1" ht="30.75" customHeight="1">
      <c r="A5" s="324" t="s">
        <v>108</v>
      </c>
      <c r="B5" s="324" t="s">
        <v>267</v>
      </c>
      <c r="C5" s="301" t="s">
        <v>253</v>
      </c>
      <c r="D5" s="322"/>
      <c r="E5" s="322"/>
      <c r="F5" s="302"/>
      <c r="G5" s="301" t="s">
        <v>359</v>
      </c>
      <c r="H5" s="322"/>
      <c r="I5" s="322"/>
      <c r="J5" s="302"/>
      <c r="K5" s="301" t="s">
        <v>254</v>
      </c>
      <c r="L5" s="322"/>
      <c r="M5" s="322"/>
      <c r="N5" s="332"/>
    </row>
    <row r="6" spans="1:14" s="43" customFormat="1" ht="51" customHeight="1">
      <c r="A6" s="325"/>
      <c r="B6" s="325"/>
      <c r="C6" s="130" t="s">
        <v>3</v>
      </c>
      <c r="D6" s="131" t="s">
        <v>4</v>
      </c>
      <c r="E6" s="139" t="s">
        <v>255</v>
      </c>
      <c r="F6" s="131" t="s">
        <v>102</v>
      </c>
      <c r="G6" s="130" t="s">
        <v>3</v>
      </c>
      <c r="H6" s="131" t="s">
        <v>4</v>
      </c>
      <c r="I6" s="139" t="s">
        <v>255</v>
      </c>
      <c r="J6" s="131" t="s">
        <v>103</v>
      </c>
      <c r="K6" s="130" t="s">
        <v>3</v>
      </c>
      <c r="L6" s="131" t="s">
        <v>4</v>
      </c>
      <c r="M6" s="139" t="s">
        <v>255</v>
      </c>
      <c r="N6" s="131" t="s">
        <v>104</v>
      </c>
    </row>
    <row r="7" spans="1:14" s="43" customFormat="1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43" customFormat="1" ht="45" customHeight="1" hidden="1">
      <c r="A8" s="492" t="s">
        <v>217</v>
      </c>
      <c r="B8" s="72" t="s">
        <v>216</v>
      </c>
      <c r="C8" s="341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42"/>
    </row>
    <row r="9" spans="1:14" s="214" customFormat="1" ht="36.75" customHeight="1">
      <c r="A9" s="493" t="s">
        <v>214</v>
      </c>
      <c r="B9" s="200" t="s">
        <v>215</v>
      </c>
      <c r="C9" s="215">
        <f>C10</f>
        <v>6037.5</v>
      </c>
      <c r="D9" s="216" t="s">
        <v>59</v>
      </c>
      <c r="E9" s="216" t="s">
        <v>59</v>
      </c>
      <c r="F9" s="215">
        <f>C9</f>
        <v>6037.5</v>
      </c>
      <c r="G9" s="215">
        <f>G10</f>
        <v>51700</v>
      </c>
      <c r="H9" s="216" t="s">
        <v>59</v>
      </c>
      <c r="I9" s="216" t="s">
        <v>59</v>
      </c>
      <c r="J9" s="215">
        <f aca="true" t="shared" si="0" ref="J9:J14">G9</f>
        <v>51700</v>
      </c>
      <c r="K9" s="215">
        <f>K10</f>
        <v>116396</v>
      </c>
      <c r="L9" s="216" t="s">
        <v>59</v>
      </c>
      <c r="M9" s="216" t="s">
        <v>59</v>
      </c>
      <c r="N9" s="215">
        <f aca="true" t="shared" si="1" ref="N9:N14">K9</f>
        <v>116396</v>
      </c>
    </row>
    <row r="10" spans="1:14" s="22" customFormat="1" ht="38.25" customHeight="1">
      <c r="A10" s="351"/>
      <c r="B10" s="217" t="s">
        <v>268</v>
      </c>
      <c r="C10" s="212">
        <f>'2019-2(6;6.1;6.2)'!D28</f>
        <v>6037.5</v>
      </c>
      <c r="D10" s="40" t="s">
        <v>59</v>
      </c>
      <c r="E10" s="40" t="s">
        <v>59</v>
      </c>
      <c r="F10" s="212">
        <f>C10</f>
        <v>6037.5</v>
      </c>
      <c r="G10" s="212">
        <f>'2019-2(6;6.1;6.2)'!H28</f>
        <v>51700</v>
      </c>
      <c r="H10" s="40" t="s">
        <v>59</v>
      </c>
      <c r="I10" s="40" t="s">
        <v>59</v>
      </c>
      <c r="J10" s="212">
        <f t="shared" si="0"/>
        <v>51700</v>
      </c>
      <c r="K10" s="212">
        <f>'2019-2(6;6.1;6.2)'!L28</f>
        <v>116396</v>
      </c>
      <c r="L10" s="40" t="s">
        <v>59</v>
      </c>
      <c r="M10" s="40" t="s">
        <v>59</v>
      </c>
      <c r="N10" s="212">
        <f t="shared" si="1"/>
        <v>116396</v>
      </c>
    </row>
    <row r="11" spans="1:14" s="68" customFormat="1" ht="33.75" customHeight="1" hidden="1">
      <c r="A11" s="494" t="s">
        <v>211</v>
      </c>
      <c r="B11" s="263" t="s">
        <v>178</v>
      </c>
      <c r="C11" s="265">
        <f>C12+C13</f>
        <v>6037.5</v>
      </c>
      <c r="D11" s="266" t="s">
        <v>59</v>
      </c>
      <c r="E11" s="266" t="s">
        <v>59</v>
      </c>
      <c r="F11" s="265">
        <f>C11</f>
        <v>6037.5</v>
      </c>
      <c r="G11" s="265">
        <f>G12+G13</f>
        <v>138300</v>
      </c>
      <c r="H11" s="266" t="s">
        <v>59</v>
      </c>
      <c r="I11" s="266" t="s">
        <v>59</v>
      </c>
      <c r="J11" s="265">
        <f t="shared" si="0"/>
        <v>138300</v>
      </c>
      <c r="K11" s="265">
        <f>K12+K13</f>
        <v>253530</v>
      </c>
      <c r="L11" s="266" t="s">
        <v>59</v>
      </c>
      <c r="M11" s="266" t="s">
        <v>59</v>
      </c>
      <c r="N11" s="265">
        <f t="shared" si="1"/>
        <v>253530</v>
      </c>
    </row>
    <row r="12" spans="1:14" s="43" customFormat="1" ht="49.5" customHeight="1" hidden="1">
      <c r="A12" s="349"/>
      <c r="B12" s="267" t="s">
        <v>228</v>
      </c>
      <c r="C12" s="288">
        <f>'2019-2(6;6.1;6.2)'!D63</f>
        <v>6037.5</v>
      </c>
      <c r="D12" s="259" t="s">
        <v>59</v>
      </c>
      <c r="E12" s="259" t="s">
        <v>59</v>
      </c>
      <c r="F12" s="259">
        <f>C12</f>
        <v>6037.5</v>
      </c>
      <c r="G12" s="259">
        <f>'2019-2(6;6.1;6.2)'!H49</f>
        <v>15000</v>
      </c>
      <c r="H12" s="259" t="s">
        <v>59</v>
      </c>
      <c r="I12" s="259" t="s">
        <v>59</v>
      </c>
      <c r="J12" s="259">
        <f t="shared" si="0"/>
        <v>15000</v>
      </c>
      <c r="K12" s="259">
        <f>'2019-2(6;6.1;6.2)'!L49</f>
        <v>81375</v>
      </c>
      <c r="L12" s="259" t="s">
        <v>59</v>
      </c>
      <c r="M12" s="259" t="s">
        <v>59</v>
      </c>
      <c r="N12" s="259">
        <f t="shared" si="1"/>
        <v>81375</v>
      </c>
    </row>
    <row r="13" spans="1:14" s="43" customFormat="1" ht="33.75" customHeight="1" hidden="1">
      <c r="A13" s="350"/>
      <c r="B13" s="267" t="s">
        <v>268</v>
      </c>
      <c r="C13" s="288">
        <f>'2019-2(6;6.1;6.2)'!D64</f>
        <v>0</v>
      </c>
      <c r="D13" s="256" t="s">
        <v>59</v>
      </c>
      <c r="E13" s="256" t="s">
        <v>59</v>
      </c>
      <c r="F13" s="256" t="s">
        <v>59</v>
      </c>
      <c r="G13" s="259">
        <f>'2019-2(6;6.1;6.2)'!H50</f>
        <v>123300</v>
      </c>
      <c r="H13" s="256" t="s">
        <v>59</v>
      </c>
      <c r="I13" s="256" t="s">
        <v>59</v>
      </c>
      <c r="J13" s="288">
        <f t="shared" si="0"/>
        <v>123300</v>
      </c>
      <c r="K13" s="259">
        <f>'2019-2(6;6.1;6.2)'!L50</f>
        <v>172155</v>
      </c>
      <c r="L13" s="256" t="s">
        <v>59</v>
      </c>
      <c r="M13" s="256" t="s">
        <v>59</v>
      </c>
      <c r="N13" s="288">
        <f t="shared" si="1"/>
        <v>172155</v>
      </c>
    </row>
    <row r="14" spans="1:14" s="30" customFormat="1" ht="15">
      <c r="A14" s="180"/>
      <c r="B14" s="180" t="s">
        <v>244</v>
      </c>
      <c r="C14" s="218">
        <f>C9</f>
        <v>6037.5</v>
      </c>
      <c r="D14" s="218" t="str">
        <f>D12</f>
        <v>-</v>
      </c>
      <c r="E14" s="218" t="str">
        <f>E12</f>
        <v>-</v>
      </c>
      <c r="F14" s="218">
        <f>C14</f>
        <v>6037.5</v>
      </c>
      <c r="G14" s="218">
        <f>G9</f>
        <v>51700</v>
      </c>
      <c r="H14" s="218" t="str">
        <f>H12</f>
        <v>-</v>
      </c>
      <c r="I14" s="218" t="str">
        <f>I12</f>
        <v>-</v>
      </c>
      <c r="J14" s="218">
        <f t="shared" si="0"/>
        <v>51700</v>
      </c>
      <c r="K14" s="218">
        <f>K9</f>
        <v>116396</v>
      </c>
      <c r="L14" s="218" t="str">
        <f>L12</f>
        <v>-</v>
      </c>
      <c r="M14" s="218" t="str">
        <f>M12</f>
        <v>-</v>
      </c>
      <c r="N14" s="218">
        <f t="shared" si="1"/>
        <v>116396</v>
      </c>
    </row>
    <row r="15" s="22" customFormat="1" ht="15"/>
    <row r="16" spans="1:2" s="22" customFormat="1" ht="15">
      <c r="A16" s="126" t="s">
        <v>251</v>
      </c>
      <c r="B16" s="127" t="s">
        <v>269</v>
      </c>
    </row>
    <row r="17" spans="6:13" s="22" customFormat="1" ht="15">
      <c r="F17" s="3"/>
      <c r="G17" s="3"/>
      <c r="H17" s="3"/>
      <c r="I17" s="3"/>
      <c r="J17" s="3" t="s">
        <v>99</v>
      </c>
      <c r="K17" s="140"/>
      <c r="L17" s="140"/>
      <c r="M17" s="140"/>
    </row>
    <row r="18" spans="1:10" s="22" customFormat="1" ht="15.75" customHeight="1">
      <c r="A18" s="324" t="s">
        <v>108</v>
      </c>
      <c r="B18" s="324" t="s">
        <v>267</v>
      </c>
      <c r="C18" s="301" t="s">
        <v>203</v>
      </c>
      <c r="D18" s="322"/>
      <c r="E18" s="322"/>
      <c r="F18" s="302"/>
      <c r="G18" s="301" t="s">
        <v>271</v>
      </c>
      <c r="H18" s="322"/>
      <c r="I18" s="322"/>
      <c r="J18" s="302"/>
    </row>
    <row r="19" spans="1:13" s="22" customFormat="1" ht="53.25" customHeight="1">
      <c r="A19" s="325"/>
      <c r="B19" s="325"/>
      <c r="C19" s="128" t="s">
        <v>3</v>
      </c>
      <c r="D19" s="128" t="s">
        <v>4</v>
      </c>
      <c r="E19" s="139" t="s">
        <v>255</v>
      </c>
      <c r="F19" s="128" t="s">
        <v>102</v>
      </c>
      <c r="G19" s="128" t="s">
        <v>3</v>
      </c>
      <c r="H19" s="128" t="s">
        <v>4</v>
      </c>
      <c r="I19" s="139" t="s">
        <v>255</v>
      </c>
      <c r="J19" s="128" t="s">
        <v>103</v>
      </c>
      <c r="K19" s="140"/>
      <c r="L19" s="140"/>
      <c r="M19" s="140"/>
    </row>
    <row r="20" spans="1:10" s="22" customFormat="1" ht="1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</row>
    <row r="21" spans="1:10" s="43" customFormat="1" ht="52.5" hidden="1">
      <c r="A21" s="492" t="s">
        <v>217</v>
      </c>
      <c r="B21" s="72" t="s">
        <v>216</v>
      </c>
      <c r="C21" s="341"/>
      <c r="D21" s="352"/>
      <c r="E21" s="352"/>
      <c r="F21" s="352"/>
      <c r="G21" s="352"/>
      <c r="H21" s="352"/>
      <c r="I21" s="352"/>
      <c r="J21" s="342"/>
    </row>
    <row r="22" spans="1:10" s="22" customFormat="1" ht="35.25" customHeight="1">
      <c r="A22" s="493" t="s">
        <v>214</v>
      </c>
      <c r="B22" s="200" t="s">
        <v>215</v>
      </c>
      <c r="C22" s="215">
        <f>C23</f>
        <v>124199</v>
      </c>
      <c r="D22" s="216" t="s">
        <v>59</v>
      </c>
      <c r="E22" s="216" t="s">
        <v>59</v>
      </c>
      <c r="F22" s="215">
        <f aca="true" t="shared" si="2" ref="F22:F27">C22</f>
        <v>124199</v>
      </c>
      <c r="G22" s="215">
        <f>G23</f>
        <v>131030</v>
      </c>
      <c r="H22" s="216" t="s">
        <v>59</v>
      </c>
      <c r="I22" s="216" t="s">
        <v>59</v>
      </c>
      <c r="J22" s="215">
        <f aca="true" t="shared" si="3" ref="J22:J27">G22</f>
        <v>131030</v>
      </c>
    </row>
    <row r="23" spans="1:10" s="22" customFormat="1" ht="39" customHeight="1">
      <c r="A23" s="351"/>
      <c r="B23" s="217" t="s">
        <v>268</v>
      </c>
      <c r="C23" s="32">
        <f>'2018-2(6.3;6.4)'!D27</f>
        <v>124199</v>
      </c>
      <c r="D23" s="32" t="s">
        <v>59</v>
      </c>
      <c r="E23" s="32" t="s">
        <v>59</v>
      </c>
      <c r="F23" s="32">
        <f t="shared" si="2"/>
        <v>124199</v>
      </c>
      <c r="G23" s="32">
        <f>'2018-2(6.3;6.4)'!H27</f>
        <v>131030</v>
      </c>
      <c r="H23" s="32" t="s">
        <v>59</v>
      </c>
      <c r="I23" s="32" t="s">
        <v>59</v>
      </c>
      <c r="J23" s="32">
        <f t="shared" si="3"/>
        <v>131030</v>
      </c>
    </row>
    <row r="24" spans="1:10" s="43" customFormat="1" ht="36" customHeight="1" hidden="1">
      <c r="A24" s="494" t="s">
        <v>211</v>
      </c>
      <c r="B24" s="263" t="s">
        <v>178</v>
      </c>
      <c r="C24" s="265">
        <f>C25+C26</f>
        <v>270485</v>
      </c>
      <c r="D24" s="266" t="s">
        <v>59</v>
      </c>
      <c r="E24" s="266" t="s">
        <v>59</v>
      </c>
      <c r="F24" s="265">
        <f t="shared" si="2"/>
        <v>270485</v>
      </c>
      <c r="G24" s="265">
        <f>G25+G26</f>
        <v>285361</v>
      </c>
      <c r="H24" s="266" t="s">
        <v>59</v>
      </c>
      <c r="I24" s="266" t="s">
        <v>59</v>
      </c>
      <c r="J24" s="265">
        <f t="shared" si="3"/>
        <v>285361</v>
      </c>
    </row>
    <row r="25" spans="1:10" s="43" customFormat="1" ht="48" customHeight="1" hidden="1">
      <c r="A25" s="349"/>
      <c r="B25" s="267" t="s">
        <v>228</v>
      </c>
      <c r="C25" s="259">
        <f>'2018-2(6.3;6.4)'!D48</f>
        <v>86625</v>
      </c>
      <c r="D25" s="259" t="s">
        <v>59</v>
      </c>
      <c r="E25" s="259" t="s">
        <v>59</v>
      </c>
      <c r="F25" s="259">
        <f t="shared" si="2"/>
        <v>86625</v>
      </c>
      <c r="G25" s="259">
        <f>'2018-2(6.3;6.4)'!H48</f>
        <v>91500</v>
      </c>
      <c r="H25" s="259" t="s">
        <v>59</v>
      </c>
      <c r="I25" s="259" t="s">
        <v>59</v>
      </c>
      <c r="J25" s="259">
        <f t="shared" si="3"/>
        <v>91500</v>
      </c>
    </row>
    <row r="26" spans="1:10" s="43" customFormat="1" ht="44.25" customHeight="1" hidden="1">
      <c r="A26" s="350"/>
      <c r="B26" s="267" t="s">
        <v>268</v>
      </c>
      <c r="C26" s="259">
        <f>'2018-2(6.3;6.4)'!D49</f>
        <v>183860</v>
      </c>
      <c r="D26" s="288" t="s">
        <v>59</v>
      </c>
      <c r="E26" s="288" t="s">
        <v>59</v>
      </c>
      <c r="F26" s="288">
        <f t="shared" si="2"/>
        <v>183860</v>
      </c>
      <c r="G26" s="259">
        <f>'2018-2(6.3;6.4)'!H49</f>
        <v>193861</v>
      </c>
      <c r="H26" s="288" t="s">
        <v>59</v>
      </c>
      <c r="I26" s="288" t="s">
        <v>59</v>
      </c>
      <c r="J26" s="259">
        <f t="shared" si="3"/>
        <v>193861</v>
      </c>
    </row>
    <row r="27" spans="1:10" s="22" customFormat="1" ht="18.75" customHeight="1">
      <c r="A27" s="31"/>
      <c r="B27" s="180" t="s">
        <v>244</v>
      </c>
      <c r="C27" s="218">
        <f>C22</f>
        <v>124199</v>
      </c>
      <c r="D27" s="218" t="str">
        <f>D25</f>
        <v>-</v>
      </c>
      <c r="E27" s="218" t="str">
        <f>E25</f>
        <v>-</v>
      </c>
      <c r="F27" s="218">
        <f t="shared" si="2"/>
        <v>124199</v>
      </c>
      <c r="G27" s="218">
        <f>G22</f>
        <v>131030</v>
      </c>
      <c r="H27" s="218" t="str">
        <f>H25</f>
        <v>-</v>
      </c>
      <c r="I27" s="218" t="str">
        <f>I25</f>
        <v>-</v>
      </c>
      <c r="J27" s="218">
        <f t="shared" si="3"/>
        <v>131030</v>
      </c>
    </row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  <row r="145" s="10" customFormat="1" ht="15"/>
    <row r="146" s="10" customFormat="1" ht="15"/>
    <row r="147" s="10" customFormat="1" ht="15"/>
    <row r="148" s="10" customFormat="1" ht="15"/>
    <row r="149" s="10" customFormat="1" ht="15"/>
    <row r="150" s="10" customFormat="1" ht="15"/>
    <row r="151" s="10" customFormat="1" ht="15"/>
    <row r="152" s="10" customFormat="1" ht="15"/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  <row r="164" s="10" customFormat="1" ht="15"/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  <row r="188" s="10" customFormat="1" ht="15"/>
    <row r="189" s="10" customFormat="1" ht="15"/>
  </sheetData>
  <sheetProtection/>
  <mergeCells count="17">
    <mergeCell ref="C8:N8"/>
    <mergeCell ref="A22:A23"/>
    <mergeCell ref="C21:J21"/>
    <mergeCell ref="B18:B19"/>
    <mergeCell ref="C18:F18"/>
    <mergeCell ref="A18:A19"/>
    <mergeCell ref="A11:A13"/>
    <mergeCell ref="A24:A26"/>
    <mergeCell ref="G18:J18"/>
    <mergeCell ref="B1:N1"/>
    <mergeCell ref="B3:N3"/>
    <mergeCell ref="A5:A6"/>
    <mergeCell ref="B5:B6"/>
    <mergeCell ref="C5:F5"/>
    <mergeCell ref="G5:J5"/>
    <mergeCell ref="K5:N5"/>
    <mergeCell ref="A9:A10"/>
  </mergeCells>
  <printOptions horizontalCentered="1"/>
  <pageMargins left="0.2362204724409449" right="0.15748031496062992" top="0.2362204724409449" bottom="0.2755905511811024" header="0.1968503937007874" footer="0.2362204724409449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M85"/>
  <sheetViews>
    <sheetView view="pageBreakPreview" zoomScale="70" zoomScaleSheetLayoutView="70" zoomScalePageLayoutView="0" workbookViewId="0" topLeftCell="A10">
      <selection activeCell="B8" sqref="B8:L8"/>
    </sheetView>
  </sheetViews>
  <sheetFormatPr defaultColWidth="9.00390625" defaultRowHeight="15.75"/>
  <cols>
    <col min="1" max="1" width="10.50390625" style="4" customWidth="1"/>
    <col min="2" max="2" width="71.875" style="4" customWidth="1"/>
    <col min="3" max="3" width="14.75390625" style="4" customWidth="1"/>
    <col min="4" max="4" width="38.00390625" style="4" customWidth="1"/>
    <col min="5" max="5" width="11.875" style="4" customWidth="1"/>
    <col min="6" max="7" width="10.75390625" style="4" customWidth="1"/>
    <col min="8" max="8" width="11.625" style="4" customWidth="1"/>
    <col min="9" max="10" width="11.00390625" style="4" customWidth="1"/>
    <col min="11" max="11" width="11.375" style="4" customWidth="1"/>
    <col min="12" max="13" width="10.50390625" style="4" customWidth="1"/>
  </cols>
  <sheetData>
    <row r="1" spans="1:13" s="43" customFormat="1" ht="15">
      <c r="A1" s="24" t="s">
        <v>65</v>
      </c>
      <c r="B1" s="321" t="s">
        <v>340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s="43" customFormat="1" ht="10.5" customHeight="1">
      <c r="A2" s="22"/>
      <c r="B2" s="30"/>
      <c r="C2" s="30"/>
      <c r="D2" s="30"/>
      <c r="E2" s="22"/>
      <c r="F2" s="22"/>
      <c r="G2" s="22"/>
      <c r="H2" s="22"/>
      <c r="I2" s="22"/>
      <c r="J2" s="22"/>
      <c r="K2" s="22"/>
      <c r="L2" s="22"/>
      <c r="M2" s="22"/>
    </row>
    <row r="3" spans="1:13" s="43" customFormat="1" ht="15">
      <c r="A3" s="24" t="s">
        <v>250</v>
      </c>
      <c r="B3" s="321" t="s">
        <v>341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3" s="43" customFormat="1" ht="15">
      <c r="A4" s="22"/>
      <c r="B4" s="30"/>
      <c r="C4" s="30"/>
      <c r="D4" s="30"/>
      <c r="E4" s="22"/>
      <c r="F4" s="22"/>
      <c r="G4" s="22"/>
      <c r="H4" s="22"/>
      <c r="I4" s="22"/>
      <c r="J4" s="22"/>
      <c r="K4" s="22"/>
      <c r="L4" s="22"/>
      <c r="M4" s="141" t="s">
        <v>99</v>
      </c>
    </row>
    <row r="5" spans="1:13" s="480" customFormat="1" ht="46.5" customHeight="1">
      <c r="A5" s="324" t="s">
        <v>108</v>
      </c>
      <c r="B5" s="309" t="s">
        <v>66</v>
      </c>
      <c r="C5" s="309" t="s">
        <v>67</v>
      </c>
      <c r="D5" s="309" t="s">
        <v>68</v>
      </c>
      <c r="E5" s="309" t="s">
        <v>253</v>
      </c>
      <c r="F5" s="309"/>
      <c r="G5" s="309"/>
      <c r="H5" s="309" t="s">
        <v>359</v>
      </c>
      <c r="I5" s="309"/>
      <c r="J5" s="309"/>
      <c r="K5" s="309" t="s">
        <v>254</v>
      </c>
      <c r="L5" s="309"/>
      <c r="M5" s="309"/>
    </row>
    <row r="6" spans="1:13" s="43" customFormat="1" ht="30.75" customHeight="1">
      <c r="A6" s="325"/>
      <c r="B6" s="309"/>
      <c r="C6" s="309"/>
      <c r="D6" s="309"/>
      <c r="E6" s="7" t="s">
        <v>3</v>
      </c>
      <c r="F6" s="7" t="s">
        <v>4</v>
      </c>
      <c r="G6" s="7" t="s">
        <v>270</v>
      </c>
      <c r="H6" s="7" t="s">
        <v>3</v>
      </c>
      <c r="I6" s="7" t="s">
        <v>4</v>
      </c>
      <c r="J6" s="7" t="s">
        <v>160</v>
      </c>
      <c r="K6" s="7" t="s">
        <v>3</v>
      </c>
      <c r="L6" s="7" t="s">
        <v>4</v>
      </c>
      <c r="M6" s="7" t="s">
        <v>104</v>
      </c>
    </row>
    <row r="7" spans="1:13" s="43" customFormat="1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s="43" customFormat="1" ht="20.25" customHeight="1" hidden="1">
      <c r="A8" s="276" t="s">
        <v>217</v>
      </c>
      <c r="B8" s="481" t="s">
        <v>216</v>
      </c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270"/>
    </row>
    <row r="9" spans="1:13" s="22" customFormat="1" ht="21" customHeight="1">
      <c r="A9" s="233" t="s">
        <v>214</v>
      </c>
      <c r="B9" s="482" t="s">
        <v>360</v>
      </c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229"/>
    </row>
    <row r="10" spans="1:13" s="22" customFormat="1" ht="44.25" customHeight="1">
      <c r="A10" s="227"/>
      <c r="B10" s="228" t="s">
        <v>320</v>
      </c>
      <c r="C10" s="227"/>
      <c r="D10" s="229"/>
      <c r="E10" s="230"/>
      <c r="F10" s="230"/>
      <c r="G10" s="227"/>
      <c r="H10" s="230"/>
      <c r="I10" s="230"/>
      <c r="J10" s="230"/>
      <c r="K10" s="230"/>
      <c r="L10" s="230"/>
      <c r="M10" s="230"/>
    </row>
    <row r="11" spans="1:13" s="22" customFormat="1" ht="17.25" customHeight="1">
      <c r="A11" s="231" t="s">
        <v>28</v>
      </c>
      <c r="B11" s="232" t="s">
        <v>70</v>
      </c>
      <c r="C11" s="42"/>
      <c r="D11" s="42"/>
      <c r="E11" s="44"/>
      <c r="F11" s="44"/>
      <c r="G11" s="238"/>
      <c r="H11" s="44"/>
      <c r="I11" s="44"/>
      <c r="J11" s="44"/>
      <c r="K11" s="44"/>
      <c r="L11" s="44"/>
      <c r="M11" s="44"/>
    </row>
    <row r="12" spans="1:13" s="22" customFormat="1" ht="52.5" customHeight="1">
      <c r="A12" s="233" t="s">
        <v>139</v>
      </c>
      <c r="B12" s="234" t="s">
        <v>321</v>
      </c>
      <c r="C12" s="227" t="s">
        <v>88</v>
      </c>
      <c r="D12" s="234" t="s">
        <v>150</v>
      </c>
      <c r="E12" s="230">
        <f>'2019-2(6;6.1;6.2)'!D28</f>
        <v>6037.5</v>
      </c>
      <c r="F12" s="227" t="s">
        <v>59</v>
      </c>
      <c r="G12" s="230">
        <f>E12</f>
        <v>6037.5</v>
      </c>
      <c r="H12" s="230">
        <f>'2019-2(6;6.1;6.2)'!H28</f>
        <v>51700</v>
      </c>
      <c r="I12" s="227" t="s">
        <v>59</v>
      </c>
      <c r="J12" s="230">
        <f>H12</f>
        <v>51700</v>
      </c>
      <c r="K12" s="230">
        <f>'2019-2(6;6.1;6.2)'!L28</f>
        <v>116396</v>
      </c>
      <c r="L12" s="227" t="s">
        <v>59</v>
      </c>
      <c r="M12" s="230">
        <f>K12</f>
        <v>116396</v>
      </c>
    </row>
    <row r="13" spans="1:13" s="22" customFormat="1" ht="15.75">
      <c r="A13" s="231" t="s">
        <v>20</v>
      </c>
      <c r="B13" s="232" t="s">
        <v>71</v>
      </c>
      <c r="C13" s="42"/>
      <c r="D13" s="42"/>
      <c r="E13" s="227"/>
      <c r="F13" s="227"/>
      <c r="G13" s="238"/>
      <c r="H13" s="227"/>
      <c r="I13" s="227"/>
      <c r="J13" s="238"/>
      <c r="K13" s="227"/>
      <c r="L13" s="227"/>
      <c r="M13" s="238"/>
    </row>
    <row r="14" spans="1:13" s="22" customFormat="1" ht="78.75" customHeight="1">
      <c r="A14" s="233" t="s">
        <v>140</v>
      </c>
      <c r="B14" s="235" t="s">
        <v>185</v>
      </c>
      <c r="C14" s="227" t="s">
        <v>87</v>
      </c>
      <c r="D14" s="236" t="s">
        <v>323</v>
      </c>
      <c r="E14" s="230">
        <v>26454</v>
      </c>
      <c r="F14" s="227" t="s">
        <v>59</v>
      </c>
      <c r="G14" s="230">
        <f>E14</f>
        <v>26454</v>
      </c>
      <c r="H14" s="230">
        <v>26454</v>
      </c>
      <c r="I14" s="227" t="s">
        <v>59</v>
      </c>
      <c r="J14" s="230">
        <f>H14</f>
        <v>26454</v>
      </c>
      <c r="K14" s="227">
        <v>26454</v>
      </c>
      <c r="L14" s="227" t="s">
        <v>59</v>
      </c>
      <c r="M14" s="230">
        <f>K14</f>
        <v>26454</v>
      </c>
    </row>
    <row r="15" spans="1:13" s="22" customFormat="1" ht="35.25" customHeight="1">
      <c r="A15" s="233" t="s">
        <v>183</v>
      </c>
      <c r="B15" s="235" t="s">
        <v>324</v>
      </c>
      <c r="C15" s="227" t="s">
        <v>87</v>
      </c>
      <c r="D15" s="234" t="s">
        <v>143</v>
      </c>
      <c r="E15" s="230">
        <f>E12/1.5</f>
        <v>4025</v>
      </c>
      <c r="F15" s="227" t="s">
        <v>59</v>
      </c>
      <c r="G15" s="230">
        <f>E15</f>
        <v>4025</v>
      </c>
      <c r="H15" s="230">
        <f>3406+(H12-3406*1.5)/1.75</f>
        <v>30029.428571428572</v>
      </c>
      <c r="I15" s="227" t="s">
        <v>59</v>
      </c>
      <c r="J15" s="230">
        <f>H15</f>
        <v>30029.428571428572</v>
      </c>
      <c r="K15" s="230">
        <f>K12/1.75</f>
        <v>66512</v>
      </c>
      <c r="L15" s="227" t="s">
        <v>59</v>
      </c>
      <c r="M15" s="230">
        <f>K15</f>
        <v>66512</v>
      </c>
    </row>
    <row r="16" spans="1:13" s="22" customFormat="1" ht="54.75" customHeight="1">
      <c r="A16" s="233" t="s">
        <v>184</v>
      </c>
      <c r="B16" s="235" t="s">
        <v>233</v>
      </c>
      <c r="C16" s="227" t="s">
        <v>86</v>
      </c>
      <c r="D16" s="236" t="s">
        <v>193</v>
      </c>
      <c r="E16" s="227">
        <v>1</v>
      </c>
      <c r="F16" s="227" t="s">
        <v>59</v>
      </c>
      <c r="G16" s="230">
        <f>E16</f>
        <v>1</v>
      </c>
      <c r="H16" s="227" t="s">
        <v>59</v>
      </c>
      <c r="I16" s="227" t="s">
        <v>59</v>
      </c>
      <c r="J16" s="230" t="str">
        <f>H16</f>
        <v>-</v>
      </c>
      <c r="K16" s="227">
        <v>1</v>
      </c>
      <c r="L16" s="227" t="s">
        <v>59</v>
      </c>
      <c r="M16" s="230">
        <f>K16</f>
        <v>1</v>
      </c>
    </row>
    <row r="17" spans="1:13" s="22" customFormat="1" ht="15.75">
      <c r="A17" s="231" t="s">
        <v>25</v>
      </c>
      <c r="B17" s="232" t="s">
        <v>72</v>
      </c>
      <c r="C17" s="42"/>
      <c r="D17" s="42"/>
      <c r="E17" s="227"/>
      <c r="F17" s="227"/>
      <c r="G17" s="238"/>
      <c r="H17" s="227"/>
      <c r="I17" s="227"/>
      <c r="J17" s="238"/>
      <c r="K17" s="227"/>
      <c r="L17" s="227"/>
      <c r="M17" s="238"/>
    </row>
    <row r="18" spans="1:13" s="22" customFormat="1" ht="21.75" customHeight="1">
      <c r="A18" s="233" t="s">
        <v>141</v>
      </c>
      <c r="B18" s="235" t="s">
        <v>188</v>
      </c>
      <c r="C18" s="227" t="s">
        <v>88</v>
      </c>
      <c r="D18" s="227" t="s">
        <v>143</v>
      </c>
      <c r="E18" s="230">
        <f>E12/6</f>
        <v>1006.25</v>
      </c>
      <c r="F18" s="230" t="s">
        <v>59</v>
      </c>
      <c r="G18" s="230">
        <f>E18</f>
        <v>1006.25</v>
      </c>
      <c r="H18" s="230">
        <f>H12/12</f>
        <v>4308.333333333333</v>
      </c>
      <c r="I18" s="230" t="s">
        <v>59</v>
      </c>
      <c r="J18" s="230">
        <f>H18</f>
        <v>4308.333333333333</v>
      </c>
      <c r="K18" s="230">
        <f>K12/12</f>
        <v>9699.666666666666</v>
      </c>
      <c r="L18" s="230" t="s">
        <v>59</v>
      </c>
      <c r="M18" s="230">
        <f>K18</f>
        <v>9699.666666666666</v>
      </c>
    </row>
    <row r="19" spans="1:13" s="22" customFormat="1" ht="15.75">
      <c r="A19" s="231" t="s">
        <v>26</v>
      </c>
      <c r="B19" s="232" t="s">
        <v>73</v>
      </c>
      <c r="C19" s="42"/>
      <c r="D19" s="42"/>
      <c r="E19" s="230"/>
      <c r="F19" s="230"/>
      <c r="G19" s="227"/>
      <c r="H19" s="227"/>
      <c r="I19" s="227"/>
      <c r="J19" s="227"/>
      <c r="K19" s="227"/>
      <c r="L19" s="227"/>
      <c r="M19" s="227"/>
    </row>
    <row r="20" spans="1:13" s="22" customFormat="1" ht="28.5" customHeight="1">
      <c r="A20" s="233" t="s">
        <v>142</v>
      </c>
      <c r="B20" s="235" t="s">
        <v>189</v>
      </c>
      <c r="C20" s="227" t="s">
        <v>149</v>
      </c>
      <c r="D20" s="227" t="s">
        <v>143</v>
      </c>
      <c r="E20" s="237">
        <v>100</v>
      </c>
      <c r="F20" s="237" t="s">
        <v>59</v>
      </c>
      <c r="G20" s="237">
        <f>E20</f>
        <v>100</v>
      </c>
      <c r="H20" s="237">
        <v>100</v>
      </c>
      <c r="I20" s="237" t="s">
        <v>59</v>
      </c>
      <c r="J20" s="237">
        <f>H20</f>
        <v>100</v>
      </c>
      <c r="K20" s="237">
        <v>100</v>
      </c>
      <c r="L20" s="237" t="s">
        <v>59</v>
      </c>
      <c r="M20" s="237">
        <f>K20</f>
        <v>100</v>
      </c>
    </row>
    <row r="21" spans="1:13" s="43" customFormat="1" ht="21" customHeight="1" hidden="1">
      <c r="A21" s="276" t="s">
        <v>211</v>
      </c>
      <c r="B21" s="481" t="s">
        <v>180</v>
      </c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270"/>
    </row>
    <row r="22" spans="1:13" s="43" customFormat="1" ht="66.75" customHeight="1" hidden="1">
      <c r="A22" s="268"/>
      <c r="B22" s="269" t="s">
        <v>181</v>
      </c>
      <c r="C22" s="268"/>
      <c r="D22" s="270"/>
      <c r="E22" s="271"/>
      <c r="F22" s="271"/>
      <c r="G22" s="268"/>
      <c r="H22" s="271"/>
      <c r="I22" s="271"/>
      <c r="J22" s="271"/>
      <c r="K22" s="271"/>
      <c r="L22" s="271"/>
      <c r="M22" s="271"/>
    </row>
    <row r="23" spans="1:13" s="43" customFormat="1" ht="17.25" customHeight="1" hidden="1">
      <c r="A23" s="272" t="s">
        <v>28</v>
      </c>
      <c r="B23" s="273" t="s">
        <v>70</v>
      </c>
      <c r="C23" s="63"/>
      <c r="D23" s="63"/>
      <c r="E23" s="274"/>
      <c r="F23" s="274"/>
      <c r="G23" s="275"/>
      <c r="H23" s="274"/>
      <c r="I23" s="274"/>
      <c r="J23" s="274"/>
      <c r="K23" s="274"/>
      <c r="L23" s="274"/>
      <c r="M23" s="274"/>
    </row>
    <row r="24" spans="1:13" s="43" customFormat="1" ht="52.5" customHeight="1" hidden="1">
      <c r="A24" s="276" t="s">
        <v>139</v>
      </c>
      <c r="B24" s="277" t="s">
        <v>182</v>
      </c>
      <c r="C24" s="268" t="s">
        <v>88</v>
      </c>
      <c r="D24" s="277" t="s">
        <v>150</v>
      </c>
      <c r="E24" s="271">
        <f>'2019-2(6;6.1;6.2)'!G49</f>
        <v>4296.5</v>
      </c>
      <c r="F24" s="268" t="s">
        <v>59</v>
      </c>
      <c r="G24" s="271">
        <f>E24</f>
        <v>4296.5</v>
      </c>
      <c r="H24" s="271">
        <f>'2019-2(6;6.1;6.2)'!H49</f>
        <v>15000</v>
      </c>
      <c r="I24" s="268" t="s">
        <v>59</v>
      </c>
      <c r="J24" s="271">
        <f>H24</f>
        <v>15000</v>
      </c>
      <c r="K24" s="271">
        <f>'2019-2(6;6.1;6.2)'!L49</f>
        <v>81375</v>
      </c>
      <c r="L24" s="268" t="s">
        <v>59</v>
      </c>
      <c r="M24" s="271">
        <f>K24</f>
        <v>81375</v>
      </c>
    </row>
    <row r="25" spans="1:13" s="43" customFormat="1" ht="15.75" hidden="1">
      <c r="A25" s="272" t="s">
        <v>20</v>
      </c>
      <c r="B25" s="273" t="s">
        <v>71</v>
      </c>
      <c r="C25" s="63"/>
      <c r="D25" s="63"/>
      <c r="E25" s="268"/>
      <c r="F25" s="268"/>
      <c r="G25" s="275"/>
      <c r="H25" s="268"/>
      <c r="I25" s="268"/>
      <c r="J25" s="275"/>
      <c r="K25" s="268"/>
      <c r="L25" s="268"/>
      <c r="M25" s="275"/>
    </row>
    <row r="26" spans="1:13" s="43" customFormat="1" ht="83.25" customHeight="1" hidden="1">
      <c r="A26" s="276" t="s">
        <v>140</v>
      </c>
      <c r="B26" s="278" t="s">
        <v>185</v>
      </c>
      <c r="C26" s="268" t="s">
        <v>87</v>
      </c>
      <c r="D26" s="279" t="s">
        <v>325</v>
      </c>
      <c r="E26" s="271">
        <v>16500</v>
      </c>
      <c r="F26" s="268" t="s">
        <v>59</v>
      </c>
      <c r="G26" s="271">
        <f>E26</f>
        <v>16500</v>
      </c>
      <c r="H26" s="268">
        <v>16500</v>
      </c>
      <c r="I26" s="268" t="s">
        <v>59</v>
      </c>
      <c r="J26" s="271">
        <f>H26</f>
        <v>16500</v>
      </c>
      <c r="K26" s="268">
        <v>16500</v>
      </c>
      <c r="L26" s="268" t="s">
        <v>59</v>
      </c>
      <c r="M26" s="271">
        <f>K26</f>
        <v>16500</v>
      </c>
    </row>
    <row r="27" spans="1:13" s="43" customFormat="1" ht="35.25" customHeight="1" hidden="1">
      <c r="A27" s="276" t="s">
        <v>183</v>
      </c>
      <c r="B27" s="278" t="s">
        <v>186</v>
      </c>
      <c r="C27" s="268" t="s">
        <v>87</v>
      </c>
      <c r="D27" s="277" t="s">
        <v>143</v>
      </c>
      <c r="E27" s="271">
        <f>E24/52/10</f>
        <v>8.2625</v>
      </c>
      <c r="F27" s="268" t="s">
        <v>59</v>
      </c>
      <c r="G27" s="271">
        <f>E27</f>
        <v>8.2625</v>
      </c>
      <c r="H27" s="268">
        <f>H24/37.5/10</f>
        <v>40</v>
      </c>
      <c r="I27" s="268" t="s">
        <v>59</v>
      </c>
      <c r="J27" s="271">
        <f>H27</f>
        <v>40</v>
      </c>
      <c r="K27" s="271">
        <f>K24/37.5/10</f>
        <v>217</v>
      </c>
      <c r="L27" s="268" t="s">
        <v>59</v>
      </c>
      <c r="M27" s="271">
        <f>K27</f>
        <v>217</v>
      </c>
    </row>
    <row r="28" spans="1:13" s="43" customFormat="1" ht="73.5" customHeight="1" hidden="1">
      <c r="A28" s="276" t="s">
        <v>184</v>
      </c>
      <c r="B28" s="278" t="s">
        <v>187</v>
      </c>
      <c r="C28" s="268" t="s">
        <v>86</v>
      </c>
      <c r="D28" s="279" t="s">
        <v>325</v>
      </c>
      <c r="E28" s="268">
        <v>1</v>
      </c>
      <c r="F28" s="268" t="s">
        <v>59</v>
      </c>
      <c r="G28" s="271">
        <f>E28</f>
        <v>1</v>
      </c>
      <c r="H28" s="268">
        <v>1</v>
      </c>
      <c r="I28" s="268" t="s">
        <v>59</v>
      </c>
      <c r="J28" s="271">
        <f>H28</f>
        <v>1</v>
      </c>
      <c r="K28" s="268">
        <v>1</v>
      </c>
      <c r="L28" s="268" t="s">
        <v>59</v>
      </c>
      <c r="M28" s="271">
        <f>K28</f>
        <v>1</v>
      </c>
    </row>
    <row r="29" spans="1:13" s="43" customFormat="1" ht="15.75" hidden="1">
      <c r="A29" s="272" t="s">
        <v>25</v>
      </c>
      <c r="B29" s="273" t="s">
        <v>72</v>
      </c>
      <c r="C29" s="63"/>
      <c r="D29" s="63"/>
      <c r="E29" s="268"/>
      <c r="F29" s="268"/>
      <c r="G29" s="275"/>
      <c r="H29" s="268"/>
      <c r="I29" s="268"/>
      <c r="J29" s="275"/>
      <c r="K29" s="268"/>
      <c r="L29" s="268"/>
      <c r="M29" s="275"/>
    </row>
    <row r="30" spans="1:13" s="43" customFormat="1" ht="21.75" customHeight="1" hidden="1">
      <c r="A30" s="276" t="s">
        <v>141</v>
      </c>
      <c r="B30" s="278" t="s">
        <v>188</v>
      </c>
      <c r="C30" s="268" t="s">
        <v>88</v>
      </c>
      <c r="D30" s="268" t="s">
        <v>143</v>
      </c>
      <c r="E30" s="271">
        <f>E24/10</f>
        <v>429.65</v>
      </c>
      <c r="F30" s="271" t="s">
        <v>59</v>
      </c>
      <c r="G30" s="271">
        <f>E30</f>
        <v>429.65</v>
      </c>
      <c r="H30" s="271">
        <f>H24/10</f>
        <v>1500</v>
      </c>
      <c r="I30" s="271" t="s">
        <v>59</v>
      </c>
      <c r="J30" s="271">
        <f>H30</f>
        <v>1500</v>
      </c>
      <c r="K30" s="271">
        <f>K24/10</f>
        <v>8137.5</v>
      </c>
      <c r="L30" s="271" t="s">
        <v>59</v>
      </c>
      <c r="M30" s="271">
        <f>K30</f>
        <v>8137.5</v>
      </c>
    </row>
    <row r="31" spans="1:13" s="43" customFormat="1" ht="15.75" hidden="1">
      <c r="A31" s="272" t="s">
        <v>26</v>
      </c>
      <c r="B31" s="273" t="s">
        <v>73</v>
      </c>
      <c r="C31" s="63"/>
      <c r="D31" s="63"/>
      <c r="E31" s="271"/>
      <c r="F31" s="271"/>
      <c r="G31" s="268"/>
      <c r="H31" s="268"/>
      <c r="I31" s="268"/>
      <c r="J31" s="268"/>
      <c r="K31" s="268"/>
      <c r="L31" s="268"/>
      <c r="M31" s="268"/>
    </row>
    <row r="32" spans="1:13" s="43" customFormat="1" ht="26.25" customHeight="1" hidden="1">
      <c r="A32" s="276" t="s">
        <v>142</v>
      </c>
      <c r="B32" s="278" t="s">
        <v>189</v>
      </c>
      <c r="C32" s="268" t="s">
        <v>149</v>
      </c>
      <c r="D32" s="268" t="s">
        <v>143</v>
      </c>
      <c r="E32" s="280">
        <v>100</v>
      </c>
      <c r="F32" s="280" t="s">
        <v>59</v>
      </c>
      <c r="G32" s="280">
        <f>E32</f>
        <v>100</v>
      </c>
      <c r="H32" s="280">
        <v>100</v>
      </c>
      <c r="I32" s="280" t="s">
        <v>59</v>
      </c>
      <c r="J32" s="280">
        <f>H32</f>
        <v>100</v>
      </c>
      <c r="K32" s="280">
        <v>100</v>
      </c>
      <c r="L32" s="280" t="s">
        <v>59</v>
      </c>
      <c r="M32" s="280">
        <f>K32</f>
        <v>100</v>
      </c>
    </row>
    <row r="33" spans="1:13" s="43" customFormat="1" ht="60" customHeight="1" hidden="1">
      <c r="A33" s="268"/>
      <c r="B33" s="269" t="s">
        <v>322</v>
      </c>
      <c r="C33" s="268"/>
      <c r="D33" s="270"/>
      <c r="E33" s="271"/>
      <c r="F33" s="271"/>
      <c r="G33" s="268"/>
      <c r="H33" s="271"/>
      <c r="I33" s="271"/>
      <c r="J33" s="271"/>
      <c r="K33" s="271"/>
      <c r="L33" s="271"/>
      <c r="M33" s="271"/>
    </row>
    <row r="34" spans="1:13" s="43" customFormat="1" ht="17.25" customHeight="1" hidden="1">
      <c r="A34" s="272" t="s">
        <v>28</v>
      </c>
      <c r="B34" s="273" t="s">
        <v>70</v>
      </c>
      <c r="C34" s="63"/>
      <c r="D34" s="63"/>
      <c r="E34" s="274"/>
      <c r="F34" s="274"/>
      <c r="G34" s="275"/>
      <c r="H34" s="274"/>
      <c r="I34" s="274"/>
      <c r="J34" s="274"/>
      <c r="K34" s="274"/>
      <c r="L34" s="274"/>
      <c r="M34" s="274"/>
    </row>
    <row r="35" spans="1:13" s="43" customFormat="1" ht="52.5" customHeight="1" hidden="1">
      <c r="A35" s="276" t="s">
        <v>139</v>
      </c>
      <c r="B35" s="277" t="s">
        <v>326</v>
      </c>
      <c r="C35" s="268" t="s">
        <v>88</v>
      </c>
      <c r="D35" s="277" t="s">
        <v>150</v>
      </c>
      <c r="E35" s="271">
        <f>'2019-2(6;6.1;6.2)'!D50</f>
        <v>26314</v>
      </c>
      <c r="F35" s="268" t="s">
        <v>59</v>
      </c>
      <c r="G35" s="271">
        <f>E35</f>
        <v>26314</v>
      </c>
      <c r="H35" s="271">
        <f>'2019-2(6;6.1;6.2)'!H50</f>
        <v>123300</v>
      </c>
      <c r="I35" s="268" t="s">
        <v>59</v>
      </c>
      <c r="J35" s="271">
        <f>H35</f>
        <v>123300</v>
      </c>
      <c r="K35" s="271">
        <f>'2019-2(6;6.1;6.2)'!L50</f>
        <v>172155</v>
      </c>
      <c r="L35" s="268" t="s">
        <v>59</v>
      </c>
      <c r="M35" s="271">
        <f>K35</f>
        <v>172155</v>
      </c>
    </row>
    <row r="36" spans="1:13" s="43" customFormat="1" ht="15.75" hidden="1">
      <c r="A36" s="272" t="s">
        <v>20</v>
      </c>
      <c r="B36" s="273" t="s">
        <v>71</v>
      </c>
      <c r="C36" s="63"/>
      <c r="D36" s="63"/>
      <c r="E36" s="268"/>
      <c r="F36" s="268"/>
      <c r="G36" s="275"/>
      <c r="H36" s="268"/>
      <c r="I36" s="268"/>
      <c r="J36" s="275"/>
      <c r="K36" s="268"/>
      <c r="L36" s="268"/>
      <c r="M36" s="275"/>
    </row>
    <row r="37" spans="1:13" s="43" customFormat="1" ht="72.75" customHeight="1" hidden="1">
      <c r="A37" s="276" t="s">
        <v>140</v>
      </c>
      <c r="B37" s="278" t="s">
        <v>185</v>
      </c>
      <c r="C37" s="268" t="s">
        <v>87</v>
      </c>
      <c r="D37" s="279" t="s">
        <v>323</v>
      </c>
      <c r="E37" s="271">
        <v>26454</v>
      </c>
      <c r="F37" s="268" t="s">
        <v>59</v>
      </c>
      <c r="G37" s="271">
        <f>E37</f>
        <v>26454</v>
      </c>
      <c r="H37" s="271">
        <v>26454</v>
      </c>
      <c r="I37" s="268" t="s">
        <v>59</v>
      </c>
      <c r="J37" s="271">
        <f>H37</f>
        <v>26454</v>
      </c>
      <c r="K37" s="271">
        <v>26454</v>
      </c>
      <c r="L37" s="268" t="s">
        <v>59</v>
      </c>
      <c r="M37" s="271">
        <f>K37</f>
        <v>26454</v>
      </c>
    </row>
    <row r="38" spans="1:13" s="43" customFormat="1" ht="35.25" customHeight="1" hidden="1">
      <c r="A38" s="276" t="s">
        <v>183</v>
      </c>
      <c r="B38" s="278" t="s">
        <v>324</v>
      </c>
      <c r="C38" s="268" t="s">
        <v>87</v>
      </c>
      <c r="D38" s="277" t="s">
        <v>143</v>
      </c>
      <c r="E38" s="271">
        <f>E35/1</f>
        <v>26314</v>
      </c>
      <c r="F38" s="268" t="s">
        <v>59</v>
      </c>
      <c r="G38" s="271">
        <f>E38</f>
        <v>26314</v>
      </c>
      <c r="H38" s="271">
        <f>7104+(H35-7104*1)/1.25</f>
        <v>100060.8</v>
      </c>
      <c r="I38" s="268" t="s">
        <v>59</v>
      </c>
      <c r="J38" s="271">
        <f>H38</f>
        <v>100060.8</v>
      </c>
      <c r="K38" s="271">
        <f>K35/1.25</f>
        <v>137724</v>
      </c>
      <c r="L38" s="268" t="s">
        <v>59</v>
      </c>
      <c r="M38" s="271">
        <f>K38</f>
        <v>137724</v>
      </c>
    </row>
    <row r="39" spans="1:13" s="43" customFormat="1" ht="80.25" customHeight="1" hidden="1">
      <c r="A39" s="276" t="s">
        <v>184</v>
      </c>
      <c r="B39" s="278" t="s">
        <v>233</v>
      </c>
      <c r="C39" s="268" t="s">
        <v>86</v>
      </c>
      <c r="D39" s="279" t="s">
        <v>323</v>
      </c>
      <c r="E39" s="268">
        <v>1</v>
      </c>
      <c r="F39" s="268" t="s">
        <v>59</v>
      </c>
      <c r="G39" s="271">
        <f>E39</f>
        <v>1</v>
      </c>
      <c r="H39" s="268">
        <v>1</v>
      </c>
      <c r="I39" s="268" t="s">
        <v>59</v>
      </c>
      <c r="J39" s="271">
        <f>H39</f>
        <v>1</v>
      </c>
      <c r="K39" s="268">
        <v>1</v>
      </c>
      <c r="L39" s="268" t="s">
        <v>59</v>
      </c>
      <c r="M39" s="271">
        <f>K39</f>
        <v>1</v>
      </c>
    </row>
    <row r="40" spans="1:13" s="43" customFormat="1" ht="15.75" hidden="1">
      <c r="A40" s="272" t="s">
        <v>25</v>
      </c>
      <c r="B40" s="273" t="s">
        <v>72</v>
      </c>
      <c r="C40" s="63"/>
      <c r="D40" s="63"/>
      <c r="E40" s="268"/>
      <c r="F40" s="268"/>
      <c r="G40" s="275"/>
      <c r="H40" s="268"/>
      <c r="I40" s="268"/>
      <c r="J40" s="275"/>
      <c r="K40" s="268"/>
      <c r="L40" s="268"/>
      <c r="M40" s="275"/>
    </row>
    <row r="41" spans="1:13" s="43" customFormat="1" ht="21.75" customHeight="1" hidden="1">
      <c r="A41" s="276" t="s">
        <v>141</v>
      </c>
      <c r="B41" s="278" t="s">
        <v>188</v>
      </c>
      <c r="C41" s="268" t="s">
        <v>88</v>
      </c>
      <c r="D41" s="268" t="s">
        <v>143</v>
      </c>
      <c r="E41" s="271">
        <f>E35/6</f>
        <v>4385.666666666667</v>
      </c>
      <c r="F41" s="271" t="s">
        <v>59</v>
      </c>
      <c r="G41" s="271">
        <f>E41</f>
        <v>4385.666666666667</v>
      </c>
      <c r="H41" s="271">
        <f>H35/12</f>
        <v>10275</v>
      </c>
      <c r="I41" s="271" t="s">
        <v>59</v>
      </c>
      <c r="J41" s="271">
        <f>H41</f>
        <v>10275</v>
      </c>
      <c r="K41" s="271">
        <f>K35/12</f>
        <v>14346.25</v>
      </c>
      <c r="L41" s="271" t="s">
        <v>59</v>
      </c>
      <c r="M41" s="271">
        <f>K41</f>
        <v>14346.25</v>
      </c>
    </row>
    <row r="42" spans="1:13" s="43" customFormat="1" ht="15.75" hidden="1">
      <c r="A42" s="272" t="s">
        <v>26</v>
      </c>
      <c r="B42" s="273" t="s">
        <v>73</v>
      </c>
      <c r="C42" s="63"/>
      <c r="D42" s="63"/>
      <c r="E42" s="271"/>
      <c r="F42" s="271"/>
      <c r="G42" s="268"/>
      <c r="H42" s="268"/>
      <c r="I42" s="268"/>
      <c r="J42" s="268"/>
      <c r="K42" s="268"/>
      <c r="L42" s="268"/>
      <c r="M42" s="268"/>
    </row>
    <row r="43" spans="1:13" s="43" customFormat="1" ht="26.25" customHeight="1" hidden="1">
      <c r="A43" s="276" t="s">
        <v>142</v>
      </c>
      <c r="B43" s="278" t="s">
        <v>189</v>
      </c>
      <c r="C43" s="268" t="s">
        <v>149</v>
      </c>
      <c r="D43" s="268" t="s">
        <v>143</v>
      </c>
      <c r="E43" s="280">
        <v>100</v>
      </c>
      <c r="F43" s="280" t="s">
        <v>59</v>
      </c>
      <c r="G43" s="280">
        <f>E43</f>
        <v>100</v>
      </c>
      <c r="H43" s="280">
        <v>100</v>
      </c>
      <c r="I43" s="280" t="s">
        <v>59</v>
      </c>
      <c r="J43" s="280">
        <f>H43</f>
        <v>100</v>
      </c>
      <c r="K43" s="280">
        <v>100</v>
      </c>
      <c r="L43" s="280" t="s">
        <v>59</v>
      </c>
      <c r="M43" s="280">
        <f>K43</f>
        <v>100</v>
      </c>
    </row>
    <row r="44" s="22" customFormat="1" ht="15"/>
    <row r="45" spans="1:13" s="43" customFormat="1" ht="15">
      <c r="A45" s="24" t="s">
        <v>251</v>
      </c>
      <c r="B45" s="321" t="s">
        <v>342</v>
      </c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</row>
    <row r="46" spans="1:13" s="43" customFormat="1" ht="15">
      <c r="A46" s="22"/>
      <c r="B46" s="30"/>
      <c r="C46" s="30"/>
      <c r="D46" s="30"/>
      <c r="E46" s="22"/>
      <c r="F46" s="22"/>
      <c r="G46" s="22"/>
      <c r="H46" s="22"/>
      <c r="I46" s="22"/>
      <c r="J46" s="141" t="s">
        <v>99</v>
      </c>
      <c r="K46" s="22"/>
      <c r="L46" s="22"/>
      <c r="M46" s="22"/>
    </row>
    <row r="47" spans="1:13" s="43" customFormat="1" ht="33.75" customHeight="1">
      <c r="A47" s="324" t="s">
        <v>108</v>
      </c>
      <c r="B47" s="324" t="s">
        <v>66</v>
      </c>
      <c r="C47" s="324" t="s">
        <v>67</v>
      </c>
      <c r="D47" s="324" t="s">
        <v>68</v>
      </c>
      <c r="E47" s="322" t="s">
        <v>203</v>
      </c>
      <c r="F47" s="322"/>
      <c r="G47" s="322"/>
      <c r="H47" s="301" t="s">
        <v>271</v>
      </c>
      <c r="I47" s="322"/>
      <c r="J47" s="302"/>
      <c r="K47" s="142"/>
      <c r="L47" s="142"/>
      <c r="M47" s="142"/>
    </row>
    <row r="48" spans="1:13" s="43" customFormat="1" ht="36" customHeight="1">
      <c r="A48" s="325"/>
      <c r="B48" s="325">
        <v>2</v>
      </c>
      <c r="C48" s="353"/>
      <c r="D48" s="353"/>
      <c r="E48" s="40" t="s">
        <v>3</v>
      </c>
      <c r="F48" s="50" t="s">
        <v>4</v>
      </c>
      <c r="G48" s="7" t="s">
        <v>270</v>
      </c>
      <c r="H48" s="40" t="s">
        <v>3</v>
      </c>
      <c r="I48" s="50" t="s">
        <v>4</v>
      </c>
      <c r="J48" s="7" t="s">
        <v>160</v>
      </c>
      <c r="K48" s="111"/>
      <c r="L48" s="111"/>
      <c r="M48" s="111"/>
    </row>
    <row r="49" spans="1:13" s="43" customFormat="1" ht="15">
      <c r="A49" s="7">
        <v>1</v>
      </c>
      <c r="B49" s="40">
        <v>2</v>
      </c>
      <c r="C49" s="40">
        <v>3</v>
      </c>
      <c r="D49" s="40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111"/>
      <c r="L49" s="111"/>
      <c r="M49" s="111"/>
    </row>
    <row r="50" spans="1:13" s="43" customFormat="1" ht="27" customHeight="1" hidden="1">
      <c r="A50" s="483" t="s">
        <v>217</v>
      </c>
      <c r="B50" s="484" t="s">
        <v>216</v>
      </c>
      <c r="C50" s="485"/>
      <c r="D50" s="485"/>
      <c r="E50" s="485"/>
      <c r="F50" s="485"/>
      <c r="G50" s="485"/>
      <c r="H50" s="485"/>
      <c r="I50" s="485"/>
      <c r="J50" s="486"/>
      <c r="K50" s="289"/>
      <c r="L50" s="289"/>
      <c r="M50" s="289"/>
    </row>
    <row r="51" spans="1:13" s="22" customFormat="1" ht="19.5" customHeight="1">
      <c r="A51" s="487" t="s">
        <v>214</v>
      </c>
      <c r="B51" s="488" t="s">
        <v>360</v>
      </c>
      <c r="C51" s="489" t="s">
        <v>59</v>
      </c>
      <c r="D51" s="489" t="s">
        <v>59</v>
      </c>
      <c r="E51" s="489" t="s">
        <v>59</v>
      </c>
      <c r="F51" s="489" t="s">
        <v>59</v>
      </c>
      <c r="G51" s="489" t="s">
        <v>59</v>
      </c>
      <c r="H51" s="489" t="s">
        <v>59</v>
      </c>
      <c r="I51" s="489" t="s">
        <v>59</v>
      </c>
      <c r="J51" s="490"/>
      <c r="K51" s="111"/>
      <c r="L51" s="111"/>
      <c r="M51" s="111"/>
    </row>
    <row r="52" spans="1:13" s="22" customFormat="1" ht="51" customHeight="1">
      <c r="A52" s="227"/>
      <c r="B52" s="247" t="s">
        <v>320</v>
      </c>
      <c r="C52" s="248"/>
      <c r="D52" s="249"/>
      <c r="E52" s="230"/>
      <c r="F52" s="238"/>
      <c r="G52" s="227"/>
      <c r="H52" s="230"/>
      <c r="I52" s="230"/>
      <c r="J52" s="230"/>
      <c r="K52" s="23"/>
      <c r="L52" s="23"/>
      <c r="M52" s="23"/>
    </row>
    <row r="53" spans="1:13" s="22" customFormat="1" ht="19.5" customHeight="1">
      <c r="A53" s="250" t="s">
        <v>28</v>
      </c>
      <c r="B53" s="251" t="s">
        <v>70</v>
      </c>
      <c r="C53" s="252"/>
      <c r="D53" s="246" t="s">
        <v>135</v>
      </c>
      <c r="E53" s="227"/>
      <c r="F53" s="246"/>
      <c r="G53" s="246"/>
      <c r="H53" s="227"/>
      <c r="I53" s="227"/>
      <c r="J53" s="227"/>
      <c r="K53" s="23"/>
      <c r="L53" s="23"/>
      <c r="M53" s="23"/>
    </row>
    <row r="54" spans="1:13" s="2" customFormat="1" ht="51.75" customHeight="1">
      <c r="A54" s="239" t="s">
        <v>139</v>
      </c>
      <c r="B54" s="240" t="s">
        <v>321</v>
      </c>
      <c r="C54" s="241" t="s">
        <v>88</v>
      </c>
      <c r="D54" s="234" t="s">
        <v>327</v>
      </c>
      <c r="E54" s="230">
        <f>'2018-2(6.3;6.4)'!G27</f>
        <v>124199</v>
      </c>
      <c r="F54" s="230" t="s">
        <v>59</v>
      </c>
      <c r="G54" s="230">
        <f>E54</f>
        <v>124199</v>
      </c>
      <c r="H54" s="230">
        <f>'2018-2(6.3;6.4)'!K27</f>
        <v>131030</v>
      </c>
      <c r="I54" s="227" t="s">
        <v>59</v>
      </c>
      <c r="J54" s="230">
        <f>H54</f>
        <v>131030</v>
      </c>
      <c r="K54" s="253"/>
      <c r="L54" s="253"/>
      <c r="M54" s="253"/>
    </row>
    <row r="55" spans="1:10" s="2" customFormat="1" ht="17.25" customHeight="1">
      <c r="A55" s="243" t="s">
        <v>20</v>
      </c>
      <c r="B55" s="244" t="s">
        <v>71</v>
      </c>
      <c r="C55" s="245"/>
      <c r="D55" s="246"/>
      <c r="E55" s="227"/>
      <c r="F55" s="227"/>
      <c r="G55" s="246"/>
      <c r="H55" s="227"/>
      <c r="I55" s="227"/>
      <c r="J55" s="227"/>
    </row>
    <row r="56" spans="1:10" s="22" customFormat="1" ht="24.75" customHeight="1">
      <c r="A56" s="239" t="s">
        <v>140</v>
      </c>
      <c r="B56" s="242" t="s">
        <v>185</v>
      </c>
      <c r="C56" s="241" t="s">
        <v>87</v>
      </c>
      <c r="D56" s="236" t="s">
        <v>328</v>
      </c>
      <c r="E56" s="230">
        <v>26454</v>
      </c>
      <c r="F56" s="227" t="s">
        <v>59</v>
      </c>
      <c r="G56" s="230">
        <f>E56</f>
        <v>26454</v>
      </c>
      <c r="H56" s="230">
        <v>26454</v>
      </c>
      <c r="I56" s="237" t="s">
        <v>59</v>
      </c>
      <c r="J56" s="230">
        <f>H56</f>
        <v>26454</v>
      </c>
    </row>
    <row r="57" spans="1:10" s="22" customFormat="1" ht="30.75">
      <c r="A57" s="239" t="s">
        <v>183</v>
      </c>
      <c r="B57" s="242" t="s">
        <v>324</v>
      </c>
      <c r="C57" s="241" t="s">
        <v>87</v>
      </c>
      <c r="D57" s="234" t="s">
        <v>143</v>
      </c>
      <c r="E57" s="230">
        <f>E54/1.75</f>
        <v>70970.85714285714</v>
      </c>
      <c r="F57" s="227" t="s">
        <v>59</v>
      </c>
      <c r="G57" s="230">
        <f>E57</f>
        <v>70970.85714285714</v>
      </c>
      <c r="H57" s="230">
        <f>H54/1.75</f>
        <v>74874.28571428571</v>
      </c>
      <c r="I57" s="237" t="s">
        <v>59</v>
      </c>
      <c r="J57" s="230">
        <f>H57</f>
        <v>74874.28571428571</v>
      </c>
    </row>
    <row r="58" spans="1:10" s="22" customFormat="1" ht="21" customHeight="1">
      <c r="A58" s="239" t="s">
        <v>184</v>
      </c>
      <c r="B58" s="242" t="s">
        <v>233</v>
      </c>
      <c r="C58" s="241" t="s">
        <v>86</v>
      </c>
      <c r="D58" s="236" t="s">
        <v>328</v>
      </c>
      <c r="E58" s="230">
        <v>1</v>
      </c>
      <c r="F58" s="227" t="s">
        <v>59</v>
      </c>
      <c r="G58" s="230">
        <f>E58</f>
        <v>1</v>
      </c>
      <c r="H58" s="254">
        <v>1</v>
      </c>
      <c r="I58" s="237" t="s">
        <v>59</v>
      </c>
      <c r="J58" s="230">
        <f>H58</f>
        <v>1</v>
      </c>
    </row>
    <row r="59" spans="1:10" s="2" customFormat="1" ht="15.75">
      <c r="A59" s="243" t="s">
        <v>25</v>
      </c>
      <c r="B59" s="244" t="s">
        <v>72</v>
      </c>
      <c r="C59" s="245"/>
      <c r="D59" s="245"/>
      <c r="E59" s="230"/>
      <c r="F59" s="227"/>
      <c r="G59" s="230"/>
      <c r="H59" s="227"/>
      <c r="I59" s="227"/>
      <c r="J59" s="227"/>
    </row>
    <row r="60" spans="1:10" s="2" customFormat="1" ht="21.75" customHeight="1">
      <c r="A60" s="239" t="s">
        <v>141</v>
      </c>
      <c r="B60" s="242" t="s">
        <v>188</v>
      </c>
      <c r="C60" s="241" t="s">
        <v>88</v>
      </c>
      <c r="D60" s="241" t="s">
        <v>143</v>
      </c>
      <c r="E60" s="230">
        <f>E54/12</f>
        <v>10349.916666666666</v>
      </c>
      <c r="F60" s="227" t="s">
        <v>59</v>
      </c>
      <c r="G60" s="230">
        <f>E60</f>
        <v>10349.916666666666</v>
      </c>
      <c r="H60" s="230">
        <f>H54/12</f>
        <v>10919.166666666666</v>
      </c>
      <c r="I60" s="230" t="s">
        <v>59</v>
      </c>
      <c r="J60" s="230">
        <f>H60</f>
        <v>10919.166666666666</v>
      </c>
    </row>
    <row r="61" spans="1:10" s="2" customFormat="1" ht="15.75">
      <c r="A61" s="243" t="s">
        <v>26</v>
      </c>
      <c r="B61" s="244" t="s">
        <v>73</v>
      </c>
      <c r="C61" s="245"/>
      <c r="D61" s="245"/>
      <c r="E61" s="227"/>
      <c r="F61" s="227"/>
      <c r="G61" s="246"/>
      <c r="H61" s="230"/>
      <c r="I61" s="230"/>
      <c r="J61" s="230"/>
    </row>
    <row r="62" spans="1:10" s="2" customFormat="1" ht="19.5" customHeight="1">
      <c r="A62" s="239" t="s">
        <v>142</v>
      </c>
      <c r="B62" s="242" t="s">
        <v>189</v>
      </c>
      <c r="C62" s="241" t="s">
        <v>149</v>
      </c>
      <c r="D62" s="241" t="s">
        <v>143</v>
      </c>
      <c r="E62" s="237">
        <v>100</v>
      </c>
      <c r="F62" s="230" t="s">
        <v>59</v>
      </c>
      <c r="G62" s="237">
        <f>E62</f>
        <v>100</v>
      </c>
      <c r="H62" s="237">
        <v>100</v>
      </c>
      <c r="I62" s="237" t="s">
        <v>59</v>
      </c>
      <c r="J62" s="237">
        <f>H62</f>
        <v>100</v>
      </c>
    </row>
    <row r="63" spans="1:10" s="220" customFormat="1" ht="19.5" customHeight="1" hidden="1">
      <c r="A63" s="483" t="s">
        <v>211</v>
      </c>
      <c r="B63" s="491" t="s">
        <v>180</v>
      </c>
      <c r="C63" s="491"/>
      <c r="D63" s="491"/>
      <c r="E63" s="491"/>
      <c r="F63" s="491"/>
      <c r="G63" s="491"/>
      <c r="H63" s="491"/>
      <c r="I63" s="491"/>
      <c r="J63" s="491"/>
    </row>
    <row r="64" spans="1:10" s="43" customFormat="1" ht="64.5" hidden="1">
      <c r="A64" s="268"/>
      <c r="B64" s="269" t="s">
        <v>181</v>
      </c>
      <c r="C64" s="268"/>
      <c r="D64" s="270"/>
      <c r="E64" s="268"/>
      <c r="F64" s="268"/>
      <c r="G64" s="268"/>
      <c r="H64" s="268"/>
      <c r="I64" s="268"/>
      <c r="J64" s="268"/>
    </row>
    <row r="65" spans="1:10" s="43" customFormat="1" ht="15.75" hidden="1">
      <c r="A65" s="281" t="s">
        <v>28</v>
      </c>
      <c r="B65" s="282" t="s">
        <v>70</v>
      </c>
      <c r="C65" s="283"/>
      <c r="D65" s="283" t="s">
        <v>135</v>
      </c>
      <c r="E65" s="268"/>
      <c r="F65" s="268"/>
      <c r="G65" s="268"/>
      <c r="H65" s="268"/>
      <c r="I65" s="268"/>
      <c r="J65" s="268"/>
    </row>
    <row r="66" spans="1:10" s="43" customFormat="1" ht="36" customHeight="1" hidden="1">
      <c r="A66" s="276" t="s">
        <v>139</v>
      </c>
      <c r="B66" s="277" t="s">
        <v>182</v>
      </c>
      <c r="C66" s="268" t="s">
        <v>88</v>
      </c>
      <c r="D66" s="277" t="s">
        <v>327</v>
      </c>
      <c r="E66" s="271">
        <f>'2018-2(6.3;6.4)'!G48</f>
        <v>86625</v>
      </c>
      <c r="F66" s="268" t="s">
        <v>59</v>
      </c>
      <c r="G66" s="271">
        <f>E66</f>
        <v>86625</v>
      </c>
      <c r="H66" s="271">
        <f>'2018-2(6.3;6.4)'!K48</f>
        <v>91500</v>
      </c>
      <c r="I66" s="268" t="s">
        <v>59</v>
      </c>
      <c r="J66" s="271">
        <f>H66</f>
        <v>91500</v>
      </c>
    </row>
    <row r="67" spans="1:10" s="43" customFormat="1" ht="15.75" hidden="1">
      <c r="A67" s="281" t="s">
        <v>20</v>
      </c>
      <c r="B67" s="282" t="s">
        <v>71</v>
      </c>
      <c r="C67" s="283"/>
      <c r="D67" s="283"/>
      <c r="E67" s="268"/>
      <c r="F67" s="268"/>
      <c r="G67" s="268"/>
      <c r="H67" s="268"/>
      <c r="I67" s="268"/>
      <c r="J67" s="268"/>
    </row>
    <row r="68" spans="1:10" s="43" customFormat="1" ht="21.75" customHeight="1" hidden="1">
      <c r="A68" s="276" t="s">
        <v>140</v>
      </c>
      <c r="B68" s="278" t="s">
        <v>185</v>
      </c>
      <c r="C68" s="268" t="s">
        <v>87</v>
      </c>
      <c r="D68" s="279" t="s">
        <v>328</v>
      </c>
      <c r="E68" s="268">
        <v>16500</v>
      </c>
      <c r="F68" s="268" t="s">
        <v>59</v>
      </c>
      <c r="G68" s="271">
        <f>E68</f>
        <v>16500</v>
      </c>
      <c r="H68" s="268">
        <v>16500</v>
      </c>
      <c r="I68" s="268" t="s">
        <v>59</v>
      </c>
      <c r="J68" s="271">
        <f>H68</f>
        <v>16500</v>
      </c>
    </row>
    <row r="69" spans="1:10" s="43" customFormat="1" ht="30.75" hidden="1">
      <c r="A69" s="276" t="s">
        <v>183</v>
      </c>
      <c r="B69" s="278" t="s">
        <v>186</v>
      </c>
      <c r="C69" s="268" t="s">
        <v>87</v>
      </c>
      <c r="D69" s="277" t="s">
        <v>143</v>
      </c>
      <c r="E69" s="271">
        <f>E66/37.5/10</f>
        <v>231</v>
      </c>
      <c r="F69" s="268" t="s">
        <v>59</v>
      </c>
      <c r="G69" s="271">
        <f>E69</f>
        <v>231</v>
      </c>
      <c r="H69" s="271">
        <f>H66/37.5/10</f>
        <v>244</v>
      </c>
      <c r="I69" s="268" t="s">
        <v>59</v>
      </c>
      <c r="J69" s="271">
        <f>H69</f>
        <v>244</v>
      </c>
    </row>
    <row r="70" spans="1:10" s="43" customFormat="1" ht="36" customHeight="1" hidden="1">
      <c r="A70" s="276" t="s">
        <v>184</v>
      </c>
      <c r="B70" s="278" t="s">
        <v>187</v>
      </c>
      <c r="C70" s="268" t="s">
        <v>86</v>
      </c>
      <c r="D70" s="279" t="s">
        <v>328</v>
      </c>
      <c r="E70" s="268">
        <v>1</v>
      </c>
      <c r="F70" s="268" t="s">
        <v>59</v>
      </c>
      <c r="G70" s="271">
        <f>E70</f>
        <v>1</v>
      </c>
      <c r="H70" s="268">
        <v>1</v>
      </c>
      <c r="I70" s="268" t="s">
        <v>59</v>
      </c>
      <c r="J70" s="271">
        <f>H70</f>
        <v>1</v>
      </c>
    </row>
    <row r="71" spans="1:10" s="43" customFormat="1" ht="15.75" hidden="1">
      <c r="A71" s="281" t="s">
        <v>25</v>
      </c>
      <c r="B71" s="282" t="s">
        <v>72</v>
      </c>
      <c r="C71" s="283"/>
      <c r="D71" s="283"/>
      <c r="E71" s="268"/>
      <c r="F71" s="268"/>
      <c r="G71" s="268"/>
      <c r="H71" s="268"/>
      <c r="I71" s="268"/>
      <c r="J71" s="268"/>
    </row>
    <row r="72" spans="1:10" s="43" customFormat="1" ht="21" customHeight="1" hidden="1">
      <c r="A72" s="276" t="s">
        <v>141</v>
      </c>
      <c r="B72" s="278" t="s">
        <v>188</v>
      </c>
      <c r="C72" s="268" t="s">
        <v>88</v>
      </c>
      <c r="D72" s="268" t="s">
        <v>143</v>
      </c>
      <c r="E72" s="271">
        <f>E66/10</f>
        <v>8662.5</v>
      </c>
      <c r="F72" s="268" t="s">
        <v>59</v>
      </c>
      <c r="G72" s="271">
        <f>E72</f>
        <v>8662.5</v>
      </c>
      <c r="H72" s="271">
        <f>H66/10</f>
        <v>9150</v>
      </c>
      <c r="I72" s="268" t="s">
        <v>59</v>
      </c>
      <c r="J72" s="271">
        <f>H72</f>
        <v>9150</v>
      </c>
    </row>
    <row r="73" spans="1:10" s="43" customFormat="1" ht="15.75" hidden="1">
      <c r="A73" s="281" t="s">
        <v>26</v>
      </c>
      <c r="B73" s="282" t="s">
        <v>73</v>
      </c>
      <c r="C73" s="283"/>
      <c r="D73" s="283"/>
      <c r="E73" s="268"/>
      <c r="F73" s="268"/>
      <c r="G73" s="268"/>
      <c r="H73" s="268"/>
      <c r="I73" s="268"/>
      <c r="J73" s="268"/>
    </row>
    <row r="74" spans="1:10" s="43" customFormat="1" ht="19.5" customHeight="1" hidden="1">
      <c r="A74" s="276" t="s">
        <v>142</v>
      </c>
      <c r="B74" s="278" t="s">
        <v>189</v>
      </c>
      <c r="C74" s="268" t="s">
        <v>149</v>
      </c>
      <c r="D74" s="268" t="s">
        <v>143</v>
      </c>
      <c r="E74" s="280">
        <v>100</v>
      </c>
      <c r="F74" s="268" t="s">
        <v>59</v>
      </c>
      <c r="G74" s="280">
        <f>E74</f>
        <v>100</v>
      </c>
      <c r="H74" s="280">
        <v>100</v>
      </c>
      <c r="I74" s="268" t="s">
        <v>59</v>
      </c>
      <c r="J74" s="280">
        <f>H74</f>
        <v>100</v>
      </c>
    </row>
    <row r="75" spans="1:10" s="43" customFormat="1" ht="48" hidden="1">
      <c r="A75" s="268"/>
      <c r="B75" s="269" t="s">
        <v>329</v>
      </c>
      <c r="C75" s="268"/>
      <c r="D75" s="270"/>
      <c r="E75" s="268"/>
      <c r="F75" s="268"/>
      <c r="G75" s="268"/>
      <c r="H75" s="268"/>
      <c r="I75" s="268"/>
      <c r="J75" s="268"/>
    </row>
    <row r="76" spans="1:10" s="43" customFormat="1" ht="15.75" hidden="1">
      <c r="A76" s="281" t="s">
        <v>28</v>
      </c>
      <c r="B76" s="282" t="s">
        <v>70</v>
      </c>
      <c r="C76" s="283"/>
      <c r="D76" s="283" t="s">
        <v>135</v>
      </c>
      <c r="E76" s="268"/>
      <c r="F76" s="268"/>
      <c r="G76" s="268"/>
      <c r="H76" s="268"/>
      <c r="I76" s="268"/>
      <c r="J76" s="268"/>
    </row>
    <row r="77" spans="1:10" s="43" customFormat="1" ht="30.75" hidden="1">
      <c r="A77" s="276" t="s">
        <v>139</v>
      </c>
      <c r="B77" s="277" t="s">
        <v>326</v>
      </c>
      <c r="C77" s="268" t="s">
        <v>88</v>
      </c>
      <c r="D77" s="277" t="s">
        <v>327</v>
      </c>
      <c r="E77" s="271">
        <f>'2018-2(6.3;6.4)'!G49</f>
        <v>183860</v>
      </c>
      <c r="F77" s="271" t="s">
        <v>59</v>
      </c>
      <c r="G77" s="271">
        <f>E77</f>
        <v>183860</v>
      </c>
      <c r="H77" s="271">
        <f>'2018-2(6.3;6.4)'!K49</f>
        <v>193861</v>
      </c>
      <c r="I77" s="271" t="s">
        <v>59</v>
      </c>
      <c r="J77" s="271">
        <f>H77</f>
        <v>193861</v>
      </c>
    </row>
    <row r="78" spans="1:10" s="43" customFormat="1" ht="15.75" hidden="1">
      <c r="A78" s="281" t="s">
        <v>20</v>
      </c>
      <c r="B78" s="282" t="s">
        <v>71</v>
      </c>
      <c r="C78" s="283"/>
      <c r="D78" s="283"/>
      <c r="E78" s="268"/>
      <c r="F78" s="268"/>
      <c r="G78" s="283"/>
      <c r="H78" s="268"/>
      <c r="I78" s="268"/>
      <c r="J78" s="283"/>
    </row>
    <row r="79" spans="1:10" s="43" customFormat="1" ht="24.75" customHeight="1" hidden="1">
      <c r="A79" s="276" t="s">
        <v>140</v>
      </c>
      <c r="B79" s="278" t="s">
        <v>185</v>
      </c>
      <c r="C79" s="268" t="s">
        <v>87</v>
      </c>
      <c r="D79" s="279" t="s">
        <v>328</v>
      </c>
      <c r="E79" s="271">
        <v>26454</v>
      </c>
      <c r="F79" s="268" t="s">
        <v>59</v>
      </c>
      <c r="G79" s="271">
        <f>E79</f>
        <v>26454</v>
      </c>
      <c r="H79" s="271">
        <v>26454</v>
      </c>
      <c r="I79" s="268" t="s">
        <v>59</v>
      </c>
      <c r="J79" s="271">
        <f>H79</f>
        <v>26454</v>
      </c>
    </row>
    <row r="80" spans="1:10" s="43" customFormat="1" ht="36.75" customHeight="1" hidden="1">
      <c r="A80" s="276" t="s">
        <v>183</v>
      </c>
      <c r="B80" s="278" t="s">
        <v>324</v>
      </c>
      <c r="C80" s="268" t="s">
        <v>87</v>
      </c>
      <c r="D80" s="277" t="s">
        <v>143</v>
      </c>
      <c r="E80" s="271">
        <f>E77/1.25</f>
        <v>147088</v>
      </c>
      <c r="F80" s="268" t="s">
        <v>59</v>
      </c>
      <c r="G80" s="271">
        <f>E80</f>
        <v>147088</v>
      </c>
      <c r="H80" s="271">
        <f>H77/1.25</f>
        <v>155088.8</v>
      </c>
      <c r="I80" s="268" t="s">
        <v>59</v>
      </c>
      <c r="J80" s="271">
        <f>H80</f>
        <v>155088.8</v>
      </c>
    </row>
    <row r="81" spans="1:10" s="43" customFormat="1" ht="21" customHeight="1" hidden="1">
      <c r="A81" s="276" t="s">
        <v>184</v>
      </c>
      <c r="B81" s="278" t="s">
        <v>233</v>
      </c>
      <c r="C81" s="268" t="s">
        <v>86</v>
      </c>
      <c r="D81" s="279" t="s">
        <v>328</v>
      </c>
      <c r="E81" s="268">
        <v>1</v>
      </c>
      <c r="F81" s="268" t="s">
        <v>59</v>
      </c>
      <c r="G81" s="271">
        <f>E81</f>
        <v>1</v>
      </c>
      <c r="H81" s="268">
        <v>1</v>
      </c>
      <c r="I81" s="268" t="s">
        <v>59</v>
      </c>
      <c r="J81" s="271">
        <f>H81</f>
        <v>1</v>
      </c>
    </row>
    <row r="82" spans="1:10" s="43" customFormat="1" ht="15.75" hidden="1">
      <c r="A82" s="281" t="s">
        <v>25</v>
      </c>
      <c r="B82" s="282" t="s">
        <v>72</v>
      </c>
      <c r="C82" s="283"/>
      <c r="D82" s="283"/>
      <c r="E82" s="268"/>
      <c r="F82" s="268"/>
      <c r="G82" s="271"/>
      <c r="H82" s="268"/>
      <c r="I82" s="268"/>
      <c r="J82" s="271"/>
    </row>
    <row r="83" spans="1:10" s="43" customFormat="1" ht="21" customHeight="1" hidden="1">
      <c r="A83" s="276" t="s">
        <v>141</v>
      </c>
      <c r="B83" s="278" t="s">
        <v>188</v>
      </c>
      <c r="C83" s="268" t="s">
        <v>88</v>
      </c>
      <c r="D83" s="268" t="s">
        <v>143</v>
      </c>
      <c r="E83" s="271">
        <f>E77/12</f>
        <v>15321.666666666666</v>
      </c>
      <c r="F83" s="268" t="s">
        <v>59</v>
      </c>
      <c r="G83" s="271">
        <f>E83</f>
        <v>15321.666666666666</v>
      </c>
      <c r="H83" s="271">
        <f>H77/12</f>
        <v>16155.083333333334</v>
      </c>
      <c r="I83" s="268" t="s">
        <v>59</v>
      </c>
      <c r="J83" s="271">
        <f>H83</f>
        <v>16155.083333333334</v>
      </c>
    </row>
    <row r="84" spans="1:10" s="43" customFormat="1" ht="15.75" hidden="1">
      <c r="A84" s="281" t="s">
        <v>26</v>
      </c>
      <c r="B84" s="282" t="s">
        <v>73</v>
      </c>
      <c r="C84" s="283"/>
      <c r="D84" s="283"/>
      <c r="E84" s="268"/>
      <c r="F84" s="268"/>
      <c r="G84" s="283"/>
      <c r="H84" s="268"/>
      <c r="I84" s="268"/>
      <c r="J84" s="283"/>
    </row>
    <row r="85" spans="1:10" s="43" customFormat="1" ht="27" customHeight="1" hidden="1">
      <c r="A85" s="276" t="s">
        <v>142</v>
      </c>
      <c r="B85" s="278" t="s">
        <v>189</v>
      </c>
      <c r="C85" s="268" t="s">
        <v>149</v>
      </c>
      <c r="D85" s="268" t="s">
        <v>143</v>
      </c>
      <c r="E85" s="280">
        <v>100</v>
      </c>
      <c r="F85" s="271" t="s">
        <v>59</v>
      </c>
      <c r="G85" s="280">
        <f>E85</f>
        <v>100</v>
      </c>
      <c r="H85" s="280">
        <v>100</v>
      </c>
      <c r="I85" s="271" t="s">
        <v>59</v>
      </c>
      <c r="J85" s="280">
        <f>H85</f>
        <v>100</v>
      </c>
    </row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  <row r="145" s="10" customFormat="1" ht="15"/>
    <row r="146" s="10" customFormat="1" ht="15"/>
    <row r="147" s="10" customFormat="1" ht="15"/>
    <row r="148" s="10" customFormat="1" ht="15"/>
    <row r="149" s="10" customFormat="1" ht="15"/>
    <row r="150" s="10" customFormat="1" ht="15"/>
    <row r="151" s="10" customFormat="1" ht="15"/>
    <row r="152" s="10" customFormat="1" ht="15"/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  <row r="164" s="10" customFormat="1" ht="15"/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  <row r="188" s="10" customFormat="1" ht="15"/>
    <row r="189" s="10" customFormat="1" ht="15"/>
    <row r="190" s="10" customFormat="1" ht="15"/>
    <row r="191" s="10" customFormat="1" ht="15"/>
    <row r="192" s="10" customFormat="1" ht="15"/>
    <row r="193" s="10" customFormat="1" ht="15"/>
    <row r="194" s="10" customFormat="1" ht="15"/>
    <row r="195" s="10" customFormat="1" ht="15"/>
    <row r="196" s="10" customFormat="1" ht="15"/>
    <row r="197" s="10" customFormat="1" ht="15"/>
    <row r="198" s="10" customFormat="1" ht="15"/>
    <row r="199" s="10" customFormat="1" ht="15"/>
  </sheetData>
  <sheetProtection/>
  <mergeCells count="22">
    <mergeCell ref="B50:J50"/>
    <mergeCell ref="B51:J51"/>
    <mergeCell ref="B63:J63"/>
    <mergeCell ref="E47:G47"/>
    <mergeCell ref="B9:L9"/>
    <mergeCell ref="B8:L8"/>
    <mergeCell ref="E5:G5"/>
    <mergeCell ref="B1:M1"/>
    <mergeCell ref="B3:M3"/>
    <mergeCell ref="H5:J5"/>
    <mergeCell ref="K5:M5"/>
    <mergeCell ref="B45:M45"/>
    <mergeCell ref="A47:A48"/>
    <mergeCell ref="B47:B48"/>
    <mergeCell ref="C47:C48"/>
    <mergeCell ref="D47:D48"/>
    <mergeCell ref="A5:A6"/>
    <mergeCell ref="B5:B6"/>
    <mergeCell ref="C5:C6"/>
    <mergeCell ref="D5:D6"/>
    <mergeCell ref="B21:L21"/>
    <mergeCell ref="H47:J47"/>
  </mergeCells>
  <printOptions horizontalCentered="1"/>
  <pageMargins left="0.2362204724409449" right="0.15748031496062992" top="0.2362204724409449" bottom="0.2362204724409449" header="0.1968503937007874" footer="0.1968503937007874"/>
  <pageSetup fitToHeight="2" horizontalDpi="600" verticalDpi="600" orientation="landscape" paperSize="9" scale="56" r:id="rId1"/>
  <rowBreaks count="2" manualBreakCount="2">
    <brk id="32" max="12" man="1"/>
    <brk id="6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Q260"/>
  <sheetViews>
    <sheetView zoomScaleSheetLayoutView="100" zoomScalePageLayoutView="0" workbookViewId="0" topLeftCell="B13">
      <selection activeCell="B8" sqref="B8:C8"/>
    </sheetView>
  </sheetViews>
  <sheetFormatPr defaultColWidth="9.00390625" defaultRowHeight="15.75"/>
  <cols>
    <col min="1" max="1" width="7.125" style="175" hidden="1" customWidth="1"/>
    <col min="2" max="2" width="5.75390625" style="175" customWidth="1"/>
    <col min="3" max="3" width="29.375" style="176" customWidth="1"/>
    <col min="4" max="4" width="8.625" style="176" customWidth="1"/>
    <col min="5" max="5" width="9.375" style="176" customWidth="1"/>
    <col min="6" max="6" width="8.625" style="176" customWidth="1"/>
    <col min="7" max="7" width="9.50390625" style="176" customWidth="1"/>
    <col min="8" max="8" width="9.00390625" style="176" customWidth="1"/>
    <col min="9" max="9" width="9.50390625" style="176" customWidth="1"/>
    <col min="10" max="10" width="9.00390625" style="176" customWidth="1"/>
    <col min="11" max="11" width="9.25390625" style="176" customWidth="1"/>
    <col min="12" max="12" width="7.875" style="176" customWidth="1"/>
    <col min="13" max="13" width="9.50390625" style="176" customWidth="1"/>
    <col min="14" max="14" width="6.75390625" style="176" customWidth="1"/>
    <col min="15" max="15" width="6.00390625" style="176" customWidth="1"/>
    <col min="16" max="17" width="6.50390625" style="176" customWidth="1"/>
    <col min="18" max="16384" width="8.75390625" style="177" customWidth="1"/>
  </cols>
  <sheetData>
    <row r="1" spans="1:3" s="145" customFormat="1" ht="15">
      <c r="A1" s="143" t="s">
        <v>161</v>
      </c>
      <c r="B1" s="143"/>
      <c r="C1" s="144" t="s">
        <v>272</v>
      </c>
    </row>
    <row r="2" spans="9:15" s="145" customFormat="1" ht="15">
      <c r="I2" s="146"/>
      <c r="M2" s="146" t="s">
        <v>99</v>
      </c>
      <c r="N2" s="147"/>
      <c r="O2" s="147"/>
    </row>
    <row r="3" spans="1:15" s="145" customFormat="1" ht="42" customHeight="1">
      <c r="A3" s="354" t="s">
        <v>158</v>
      </c>
      <c r="B3" s="356" t="s">
        <v>115</v>
      </c>
      <c r="C3" s="357"/>
      <c r="D3" s="360" t="s">
        <v>253</v>
      </c>
      <c r="E3" s="361"/>
      <c r="F3" s="360" t="s">
        <v>359</v>
      </c>
      <c r="G3" s="361"/>
      <c r="H3" s="362" t="s">
        <v>254</v>
      </c>
      <c r="I3" s="362"/>
      <c r="J3" s="360" t="s">
        <v>203</v>
      </c>
      <c r="K3" s="361"/>
      <c r="L3" s="362" t="s">
        <v>273</v>
      </c>
      <c r="M3" s="362"/>
      <c r="N3" s="150"/>
      <c r="O3" s="150"/>
    </row>
    <row r="4" spans="1:15" s="145" customFormat="1" ht="28.5" customHeight="1">
      <c r="A4" s="355"/>
      <c r="B4" s="358"/>
      <c r="C4" s="359"/>
      <c r="D4" s="151" t="s">
        <v>3</v>
      </c>
      <c r="E4" s="151" t="s">
        <v>4</v>
      </c>
      <c r="F4" s="151" t="s">
        <v>3</v>
      </c>
      <c r="G4" s="151" t="s">
        <v>4</v>
      </c>
      <c r="H4" s="149" t="s">
        <v>3</v>
      </c>
      <c r="I4" s="149" t="s">
        <v>4</v>
      </c>
      <c r="J4" s="151" t="s">
        <v>3</v>
      </c>
      <c r="K4" s="151" t="s">
        <v>4</v>
      </c>
      <c r="L4" s="149" t="s">
        <v>3</v>
      </c>
      <c r="M4" s="149" t="s">
        <v>4</v>
      </c>
      <c r="N4" s="147"/>
      <c r="O4" s="152"/>
    </row>
    <row r="5" spans="1:15" s="145" customFormat="1" ht="15">
      <c r="A5" s="149">
        <v>1</v>
      </c>
      <c r="B5" s="360">
        <v>1</v>
      </c>
      <c r="C5" s="361"/>
      <c r="D5" s="149">
        <v>2</v>
      </c>
      <c r="E5" s="149">
        <v>3</v>
      </c>
      <c r="F5" s="149">
        <v>4</v>
      </c>
      <c r="G5" s="149">
        <v>5</v>
      </c>
      <c r="H5" s="149">
        <v>6</v>
      </c>
      <c r="I5" s="149">
        <v>7</v>
      </c>
      <c r="J5" s="149">
        <v>8</v>
      </c>
      <c r="K5" s="149">
        <v>9</v>
      </c>
      <c r="L5" s="149">
        <v>10</v>
      </c>
      <c r="M5" s="149">
        <v>11</v>
      </c>
      <c r="N5" s="147"/>
      <c r="O5" s="152"/>
    </row>
    <row r="6" spans="1:15" s="145" customFormat="1" ht="15" hidden="1">
      <c r="A6" s="153"/>
      <c r="B6" s="153"/>
      <c r="C6" s="154" t="s">
        <v>105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47"/>
      <c r="O6" s="152"/>
    </row>
    <row r="7" spans="1:15" s="145" customFormat="1" ht="15">
      <c r="A7" s="156"/>
      <c r="B7" s="363" t="s">
        <v>10</v>
      </c>
      <c r="C7" s="364"/>
      <c r="D7" s="157" t="s">
        <v>59</v>
      </c>
      <c r="E7" s="157" t="s">
        <v>59</v>
      </c>
      <c r="F7" s="157" t="s">
        <v>59</v>
      </c>
      <c r="G7" s="157" t="s">
        <v>59</v>
      </c>
      <c r="H7" s="157" t="s">
        <v>59</v>
      </c>
      <c r="I7" s="157" t="s">
        <v>59</v>
      </c>
      <c r="J7" s="157" t="s">
        <v>59</v>
      </c>
      <c r="K7" s="157" t="s">
        <v>59</v>
      </c>
      <c r="L7" s="157" t="s">
        <v>59</v>
      </c>
      <c r="M7" s="157" t="s">
        <v>59</v>
      </c>
      <c r="N7" s="147"/>
      <c r="O7" s="158"/>
    </row>
    <row r="8" spans="1:15" s="145" customFormat="1" ht="15">
      <c r="A8" s="156"/>
      <c r="B8" s="363" t="s">
        <v>11</v>
      </c>
      <c r="C8" s="364"/>
      <c r="D8" s="157" t="s">
        <v>59</v>
      </c>
      <c r="E8" s="157" t="s">
        <v>59</v>
      </c>
      <c r="F8" s="157" t="s">
        <v>59</v>
      </c>
      <c r="G8" s="157" t="s">
        <v>59</v>
      </c>
      <c r="H8" s="157" t="s">
        <v>59</v>
      </c>
      <c r="I8" s="157" t="s">
        <v>59</v>
      </c>
      <c r="J8" s="157" t="s">
        <v>59</v>
      </c>
      <c r="K8" s="157" t="s">
        <v>59</v>
      </c>
      <c r="L8" s="157" t="s">
        <v>59</v>
      </c>
      <c r="M8" s="157" t="s">
        <v>59</v>
      </c>
      <c r="N8" s="147"/>
      <c r="O8" s="158"/>
    </row>
    <row r="9" spans="1:15" s="145" customFormat="1" ht="15">
      <c r="A9" s="156"/>
      <c r="B9" s="363" t="s">
        <v>12</v>
      </c>
      <c r="C9" s="364"/>
      <c r="D9" s="157" t="s">
        <v>59</v>
      </c>
      <c r="E9" s="157" t="s">
        <v>59</v>
      </c>
      <c r="F9" s="157" t="s">
        <v>59</v>
      </c>
      <c r="G9" s="157" t="s">
        <v>59</v>
      </c>
      <c r="H9" s="157" t="s">
        <v>59</v>
      </c>
      <c r="I9" s="157" t="s">
        <v>59</v>
      </c>
      <c r="J9" s="157" t="s">
        <v>59</v>
      </c>
      <c r="K9" s="157" t="s">
        <v>59</v>
      </c>
      <c r="L9" s="157" t="s">
        <v>59</v>
      </c>
      <c r="M9" s="157" t="s">
        <v>59</v>
      </c>
      <c r="N9" s="147"/>
      <c r="O9" s="158"/>
    </row>
    <row r="10" spans="1:15" s="145" customFormat="1" ht="15">
      <c r="A10" s="156"/>
      <c r="B10" s="363" t="s">
        <v>13</v>
      </c>
      <c r="C10" s="364"/>
      <c r="D10" s="157" t="s">
        <v>59</v>
      </c>
      <c r="E10" s="157" t="s">
        <v>59</v>
      </c>
      <c r="F10" s="157" t="s">
        <v>59</v>
      </c>
      <c r="G10" s="157" t="s">
        <v>59</v>
      </c>
      <c r="H10" s="157" t="s">
        <v>59</v>
      </c>
      <c r="I10" s="157" t="s">
        <v>59</v>
      </c>
      <c r="J10" s="157" t="s">
        <v>59</v>
      </c>
      <c r="K10" s="157" t="s">
        <v>59</v>
      </c>
      <c r="L10" s="157" t="s">
        <v>59</v>
      </c>
      <c r="M10" s="157" t="s">
        <v>59</v>
      </c>
      <c r="N10" s="147"/>
      <c r="O10" s="158"/>
    </row>
    <row r="11" spans="1:15" s="145" customFormat="1" ht="15">
      <c r="A11" s="159"/>
      <c r="B11" s="367" t="s">
        <v>244</v>
      </c>
      <c r="C11" s="368"/>
      <c r="D11" s="160" t="s">
        <v>59</v>
      </c>
      <c r="E11" s="160" t="s">
        <v>59</v>
      </c>
      <c r="F11" s="160" t="s">
        <v>59</v>
      </c>
      <c r="G11" s="160" t="s">
        <v>59</v>
      </c>
      <c r="H11" s="160" t="s">
        <v>59</v>
      </c>
      <c r="I11" s="160" t="s">
        <v>59</v>
      </c>
      <c r="J11" s="160" t="s">
        <v>59</v>
      </c>
      <c r="K11" s="160" t="s">
        <v>59</v>
      </c>
      <c r="L11" s="160" t="s">
        <v>59</v>
      </c>
      <c r="M11" s="157" t="s">
        <v>59</v>
      </c>
      <c r="N11" s="147"/>
      <c r="O11" s="158"/>
    </row>
    <row r="12" spans="1:15" s="145" customFormat="1" ht="42.75" customHeight="1">
      <c r="A12" s="161"/>
      <c r="B12" s="369" t="s">
        <v>274</v>
      </c>
      <c r="C12" s="370"/>
      <c r="D12" s="149" t="s">
        <v>7</v>
      </c>
      <c r="E12" s="162" t="s">
        <v>59</v>
      </c>
      <c r="F12" s="149" t="s">
        <v>7</v>
      </c>
      <c r="G12" s="162" t="s">
        <v>59</v>
      </c>
      <c r="H12" s="149" t="s">
        <v>7</v>
      </c>
      <c r="I12" s="162" t="s">
        <v>59</v>
      </c>
      <c r="J12" s="149" t="s">
        <v>7</v>
      </c>
      <c r="K12" s="162" t="s">
        <v>59</v>
      </c>
      <c r="L12" s="149" t="s">
        <v>7</v>
      </c>
      <c r="M12" s="162" t="s">
        <v>59</v>
      </c>
      <c r="N12" s="147"/>
      <c r="O12" s="163"/>
    </row>
    <row r="13" spans="1:15" s="145" customFormat="1" ht="15">
      <c r="A13" s="164"/>
      <c r="B13" s="164"/>
      <c r="C13" s="165"/>
      <c r="D13" s="152"/>
      <c r="E13" s="166"/>
      <c r="F13" s="152"/>
      <c r="G13" s="166"/>
      <c r="H13" s="152"/>
      <c r="I13" s="166"/>
      <c r="J13" s="152"/>
      <c r="M13" s="147"/>
      <c r="N13" s="147"/>
      <c r="O13" s="163"/>
    </row>
    <row r="14" spans="1:15" s="145" customFormat="1" ht="15">
      <c r="A14" s="164"/>
      <c r="B14" s="164"/>
      <c r="C14" s="165"/>
      <c r="D14" s="152"/>
      <c r="E14" s="166"/>
      <c r="F14" s="152"/>
      <c r="G14" s="166"/>
      <c r="H14" s="152"/>
      <c r="I14" s="166"/>
      <c r="J14" s="152"/>
      <c r="M14" s="147"/>
      <c r="N14" s="147"/>
      <c r="O14" s="163"/>
    </row>
    <row r="15" spans="1:3" s="145" customFormat="1" ht="15">
      <c r="A15" s="143" t="s">
        <v>74</v>
      </c>
      <c r="B15" s="143"/>
      <c r="C15" s="167" t="s">
        <v>275</v>
      </c>
    </row>
    <row r="16" spans="1:17" s="145" customFormat="1" ht="17.25" customHeight="1">
      <c r="A16" s="354" t="s">
        <v>158</v>
      </c>
      <c r="B16" s="354" t="s">
        <v>108</v>
      </c>
      <c r="C16" s="354" t="s">
        <v>30</v>
      </c>
      <c r="D16" s="360" t="s">
        <v>253</v>
      </c>
      <c r="E16" s="373"/>
      <c r="F16" s="373"/>
      <c r="G16" s="361"/>
      <c r="H16" s="360" t="s">
        <v>162</v>
      </c>
      <c r="I16" s="373"/>
      <c r="J16" s="373"/>
      <c r="K16" s="361"/>
      <c r="L16" s="360" t="s">
        <v>191</v>
      </c>
      <c r="M16" s="361"/>
      <c r="N16" s="360" t="s">
        <v>276</v>
      </c>
      <c r="O16" s="361"/>
      <c r="P16" s="360" t="s">
        <v>277</v>
      </c>
      <c r="Q16" s="361"/>
    </row>
    <row r="17" spans="1:17" s="145" customFormat="1" ht="16.5" customHeight="1">
      <c r="A17" s="371"/>
      <c r="B17" s="371"/>
      <c r="C17" s="371"/>
      <c r="D17" s="356" t="s">
        <v>3</v>
      </c>
      <c r="E17" s="357"/>
      <c r="F17" s="356" t="s">
        <v>4</v>
      </c>
      <c r="G17" s="357"/>
      <c r="H17" s="356" t="s">
        <v>3</v>
      </c>
      <c r="I17" s="357"/>
      <c r="J17" s="356" t="s">
        <v>4</v>
      </c>
      <c r="K17" s="357"/>
      <c r="L17" s="365" t="s">
        <v>6</v>
      </c>
      <c r="M17" s="365" t="s">
        <v>31</v>
      </c>
      <c r="N17" s="365" t="s">
        <v>6</v>
      </c>
      <c r="O17" s="365" t="s">
        <v>31</v>
      </c>
      <c r="P17" s="374" t="s">
        <v>6</v>
      </c>
      <c r="Q17" s="374" t="s">
        <v>31</v>
      </c>
    </row>
    <row r="18" spans="1:17" s="145" customFormat="1" ht="18" customHeight="1" hidden="1">
      <c r="A18" s="371"/>
      <c r="B18" s="371"/>
      <c r="C18" s="371"/>
      <c r="D18" s="358"/>
      <c r="E18" s="359"/>
      <c r="F18" s="358"/>
      <c r="G18" s="359"/>
      <c r="H18" s="358"/>
      <c r="I18" s="359"/>
      <c r="J18" s="358"/>
      <c r="K18" s="359"/>
      <c r="L18" s="365"/>
      <c r="M18" s="365"/>
      <c r="N18" s="365"/>
      <c r="O18" s="365"/>
      <c r="P18" s="374"/>
      <c r="Q18" s="374"/>
    </row>
    <row r="19" spans="1:17" s="145" customFormat="1" ht="48.75" customHeight="1">
      <c r="A19" s="372"/>
      <c r="B19" s="355"/>
      <c r="C19" s="355"/>
      <c r="D19" s="169" t="s">
        <v>32</v>
      </c>
      <c r="E19" s="169" t="s">
        <v>9</v>
      </c>
      <c r="F19" s="169" t="s">
        <v>32</v>
      </c>
      <c r="G19" s="169" t="s">
        <v>9</v>
      </c>
      <c r="H19" s="169" t="s">
        <v>32</v>
      </c>
      <c r="I19" s="169" t="s">
        <v>9</v>
      </c>
      <c r="J19" s="169" t="s">
        <v>32</v>
      </c>
      <c r="K19" s="169" t="s">
        <v>9</v>
      </c>
      <c r="L19" s="366"/>
      <c r="M19" s="366"/>
      <c r="N19" s="366"/>
      <c r="O19" s="366"/>
      <c r="P19" s="374"/>
      <c r="Q19" s="374"/>
    </row>
    <row r="20" spans="1:17" s="145" customFormat="1" ht="12" customHeight="1">
      <c r="A20" s="149">
        <v>1</v>
      </c>
      <c r="B20" s="149">
        <v>1</v>
      </c>
      <c r="C20" s="148">
        <v>2</v>
      </c>
      <c r="D20" s="148">
        <v>3</v>
      </c>
      <c r="E20" s="148">
        <v>4</v>
      </c>
      <c r="F20" s="148">
        <v>5</v>
      </c>
      <c r="G20" s="148">
        <v>6</v>
      </c>
      <c r="H20" s="148">
        <v>7</v>
      </c>
      <c r="I20" s="148">
        <v>8</v>
      </c>
      <c r="J20" s="148">
        <v>9</v>
      </c>
      <c r="K20" s="148">
        <v>10</v>
      </c>
      <c r="L20" s="148">
        <v>11</v>
      </c>
      <c r="M20" s="148">
        <v>12</v>
      </c>
      <c r="N20" s="168">
        <v>13</v>
      </c>
      <c r="O20" s="149">
        <v>14</v>
      </c>
      <c r="P20" s="149">
        <v>15</v>
      </c>
      <c r="Q20" s="149">
        <v>16</v>
      </c>
    </row>
    <row r="21" spans="1:17" s="145" customFormat="1" ht="12" customHeight="1">
      <c r="A21" s="149"/>
      <c r="B21" s="149"/>
      <c r="C21" s="170" t="s">
        <v>59</v>
      </c>
      <c r="D21" s="170" t="s">
        <v>59</v>
      </c>
      <c r="E21" s="170" t="s">
        <v>59</v>
      </c>
      <c r="F21" s="170" t="s">
        <v>59</v>
      </c>
      <c r="G21" s="170" t="s">
        <v>59</v>
      </c>
      <c r="H21" s="170" t="s">
        <v>59</v>
      </c>
      <c r="I21" s="170" t="s">
        <v>59</v>
      </c>
      <c r="J21" s="170" t="s">
        <v>59</v>
      </c>
      <c r="K21" s="170" t="s">
        <v>59</v>
      </c>
      <c r="L21" s="170" t="s">
        <v>59</v>
      </c>
      <c r="M21" s="170" t="s">
        <v>59</v>
      </c>
      <c r="N21" s="170" t="s">
        <v>59</v>
      </c>
      <c r="O21" s="170" t="s">
        <v>59</v>
      </c>
      <c r="P21" s="170" t="s">
        <v>59</v>
      </c>
      <c r="Q21" s="170" t="s">
        <v>59</v>
      </c>
    </row>
    <row r="22" spans="1:17" s="145" customFormat="1" ht="12" customHeight="1">
      <c r="A22" s="149"/>
      <c r="B22" s="149"/>
      <c r="C22" s="170" t="s">
        <v>59</v>
      </c>
      <c r="D22" s="149" t="s">
        <v>59</v>
      </c>
      <c r="E22" s="149" t="s">
        <v>59</v>
      </c>
      <c r="F22" s="149" t="s">
        <v>59</v>
      </c>
      <c r="G22" s="149" t="s">
        <v>59</v>
      </c>
      <c r="H22" s="149" t="s">
        <v>59</v>
      </c>
      <c r="I22" s="149" t="s">
        <v>59</v>
      </c>
      <c r="J22" s="149" t="s">
        <v>59</v>
      </c>
      <c r="K22" s="149" t="s">
        <v>59</v>
      </c>
      <c r="L22" s="149" t="s">
        <v>59</v>
      </c>
      <c r="M22" s="149" t="s">
        <v>59</v>
      </c>
      <c r="N22" s="149" t="s">
        <v>59</v>
      </c>
      <c r="O22" s="149" t="s">
        <v>59</v>
      </c>
      <c r="P22" s="149" t="s">
        <v>59</v>
      </c>
      <c r="Q22" s="149" t="s">
        <v>59</v>
      </c>
    </row>
    <row r="23" spans="1:17" s="145" customFormat="1" ht="15">
      <c r="A23" s="171"/>
      <c r="B23" s="171"/>
      <c r="C23" s="172" t="s">
        <v>278</v>
      </c>
      <c r="D23" s="149" t="s">
        <v>59</v>
      </c>
      <c r="E23" s="149" t="s">
        <v>59</v>
      </c>
      <c r="F23" s="149" t="s">
        <v>59</v>
      </c>
      <c r="G23" s="149" t="s">
        <v>59</v>
      </c>
      <c r="H23" s="149" t="s">
        <v>59</v>
      </c>
      <c r="I23" s="149" t="s">
        <v>59</v>
      </c>
      <c r="J23" s="149" t="s">
        <v>59</v>
      </c>
      <c r="K23" s="149" t="s">
        <v>59</v>
      </c>
      <c r="L23" s="149" t="s">
        <v>59</v>
      </c>
      <c r="M23" s="149" t="s">
        <v>59</v>
      </c>
      <c r="N23" s="149" t="s">
        <v>59</v>
      </c>
      <c r="O23" s="149" t="s">
        <v>59</v>
      </c>
      <c r="P23" s="149" t="s">
        <v>59</v>
      </c>
      <c r="Q23" s="149" t="s">
        <v>59</v>
      </c>
    </row>
    <row r="24" spans="1:17" s="145" customFormat="1" ht="39">
      <c r="A24" s="171"/>
      <c r="B24" s="171"/>
      <c r="C24" s="173" t="s">
        <v>279</v>
      </c>
      <c r="D24" s="149" t="s">
        <v>7</v>
      </c>
      <c r="E24" s="149" t="s">
        <v>7</v>
      </c>
      <c r="F24" s="149" t="s">
        <v>59</v>
      </c>
      <c r="G24" s="149" t="s">
        <v>59</v>
      </c>
      <c r="H24" s="149" t="s">
        <v>7</v>
      </c>
      <c r="I24" s="149" t="s">
        <v>7</v>
      </c>
      <c r="J24" s="149" t="s">
        <v>59</v>
      </c>
      <c r="K24" s="149" t="s">
        <v>59</v>
      </c>
      <c r="L24" s="149" t="s">
        <v>7</v>
      </c>
      <c r="M24" s="149" t="s">
        <v>59</v>
      </c>
      <c r="N24" s="149" t="s">
        <v>7</v>
      </c>
      <c r="O24" s="149" t="s">
        <v>59</v>
      </c>
      <c r="P24" s="149" t="s">
        <v>7</v>
      </c>
      <c r="Q24" s="149" t="s">
        <v>59</v>
      </c>
    </row>
    <row r="25" spans="1:17" s="145" customFormat="1" ht="15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5"/>
      <c r="P25" s="475"/>
      <c r="Q25" s="475"/>
    </row>
    <row r="26" spans="1:17" s="145" customFormat="1" ht="15">
      <c r="A26" s="476"/>
      <c r="B26" s="476"/>
      <c r="C26" s="477"/>
      <c r="D26" s="477"/>
      <c r="E26" s="475"/>
      <c r="F26" s="475"/>
      <c r="G26" s="475"/>
      <c r="H26" s="478"/>
      <c r="I26" s="475"/>
      <c r="J26" s="475"/>
      <c r="K26" s="475"/>
      <c r="L26" s="479"/>
      <c r="M26" s="475"/>
      <c r="N26" s="475"/>
      <c r="O26" s="475"/>
      <c r="P26" s="475"/>
      <c r="Q26" s="475"/>
    </row>
    <row r="27" spans="1:17" s="145" customFormat="1" ht="15">
      <c r="A27" s="476"/>
      <c r="B27" s="476"/>
      <c r="C27" s="477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</row>
    <row r="28" spans="1:17" s="145" customFormat="1" ht="15">
      <c r="A28" s="475"/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</row>
    <row r="29" spans="1:17" s="145" customFormat="1" ht="15">
      <c r="A29" s="475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</row>
    <row r="30" spans="1:17" s="145" customFormat="1" ht="15">
      <c r="A30" s="475"/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</row>
    <row r="31" spans="1:17" s="145" customFormat="1" ht="15">
      <c r="A31" s="475"/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</row>
    <row r="32" spans="1:17" s="145" customFormat="1" ht="15">
      <c r="A32" s="475"/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</row>
    <row r="33" spans="1:17" s="145" customFormat="1" ht="15">
      <c r="A33" s="475"/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</row>
    <row r="34" spans="1:17" s="145" customFormat="1" ht="15">
      <c r="A34" s="475"/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</row>
    <row r="35" spans="1:17" s="145" customFormat="1" ht="15">
      <c r="A35" s="475"/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</row>
    <row r="36" spans="1:17" s="145" customFormat="1" ht="15">
      <c r="A36" s="475"/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</row>
    <row r="37" spans="1:17" s="145" customFormat="1" ht="15">
      <c r="A37" s="475"/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</row>
    <row r="38" spans="1:17" s="145" customFormat="1" ht="15">
      <c r="A38" s="475"/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</row>
    <row r="39" spans="1:17" s="145" customFormat="1" ht="15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</row>
    <row r="40" spans="1:17" s="145" customFormat="1" ht="15">
      <c r="A40" s="475"/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</row>
    <row r="41" spans="1:17" s="145" customFormat="1" ht="15">
      <c r="A41" s="475"/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</row>
    <row r="42" spans="1:17" s="145" customFormat="1" ht="15">
      <c r="A42" s="475"/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</row>
    <row r="43" spans="1:17" s="145" customFormat="1" ht="15">
      <c r="A43" s="475"/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</row>
    <row r="44" spans="1:17" s="145" customFormat="1" ht="15">
      <c r="A44" s="475"/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</row>
    <row r="45" spans="1:17" s="145" customFormat="1" ht="15">
      <c r="A45" s="475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</row>
    <row r="46" spans="1:17" s="145" customFormat="1" ht="15">
      <c r="A46" s="475"/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</row>
    <row r="47" spans="1:17" s="145" customFormat="1" ht="15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</row>
    <row r="48" spans="1:17" s="145" customFormat="1" ht="15">
      <c r="A48" s="475"/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</row>
    <row r="49" spans="1:17" s="145" customFormat="1" ht="15">
      <c r="A49" s="475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</row>
    <row r="50" spans="1:17" s="145" customFormat="1" ht="15">
      <c r="A50" s="475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</row>
    <row r="51" spans="1:17" s="145" customFormat="1" ht="15">
      <c r="A51" s="475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</row>
    <row r="52" spans="1:17" s="145" customFormat="1" ht="15">
      <c r="A52" s="475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</row>
    <row r="53" spans="1:17" s="145" customFormat="1" ht="15">
      <c r="A53" s="475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</row>
    <row r="54" spans="1:17" s="145" customFormat="1" ht="15">
      <c r="A54" s="475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</row>
    <row r="55" spans="1:17" s="145" customFormat="1" ht="15">
      <c r="A55" s="475"/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</row>
    <row r="56" spans="1:17" s="145" customFormat="1" ht="15">
      <c r="A56" s="475"/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</row>
    <row r="57" spans="1:17" s="145" customFormat="1" ht="15">
      <c r="A57" s="475"/>
      <c r="B57" s="475"/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</row>
    <row r="58" spans="1:17" s="145" customFormat="1" ht="15">
      <c r="A58" s="475"/>
      <c r="B58" s="475"/>
      <c r="C58" s="475"/>
      <c r="D58" s="475"/>
      <c r="E58" s="475"/>
      <c r="F58" s="475"/>
      <c r="G58" s="475"/>
      <c r="H58" s="475"/>
      <c r="I58" s="475"/>
      <c r="J58" s="475"/>
      <c r="K58" s="475"/>
      <c r="L58" s="475"/>
      <c r="M58" s="475"/>
      <c r="N58" s="475"/>
      <c r="O58" s="475"/>
      <c r="P58" s="475"/>
      <c r="Q58" s="475"/>
    </row>
    <row r="59" spans="1:17" s="145" customFormat="1" ht="15">
      <c r="A59" s="475"/>
      <c r="B59" s="475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</row>
    <row r="60" spans="1:17" s="145" customFormat="1" ht="15">
      <c r="A60" s="475"/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</row>
    <row r="61" spans="1:17" s="145" customFormat="1" ht="15">
      <c r="A61" s="475"/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</row>
    <row r="62" spans="1:17" s="145" customFormat="1" ht="15">
      <c r="A62" s="475"/>
      <c r="B62" s="475"/>
      <c r="C62" s="475"/>
      <c r="D62" s="475"/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475"/>
    </row>
    <row r="63" spans="1:17" s="145" customFormat="1" ht="15">
      <c r="A63" s="475"/>
      <c r="B63" s="475"/>
      <c r="C63" s="475"/>
      <c r="D63" s="475"/>
      <c r="E63" s="475"/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475"/>
    </row>
    <row r="64" spans="1:17" s="145" customFormat="1" ht="15">
      <c r="A64" s="475"/>
      <c r="B64" s="475"/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5"/>
      <c r="O64" s="475"/>
      <c r="P64" s="475"/>
      <c r="Q64" s="475"/>
    </row>
    <row r="65" spans="1:17" s="145" customFormat="1" ht="15">
      <c r="A65" s="475"/>
      <c r="B65" s="475"/>
      <c r="C65" s="475"/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</row>
    <row r="66" spans="1:17" s="145" customFormat="1" ht="15">
      <c r="A66" s="475"/>
      <c r="B66" s="475"/>
      <c r="C66" s="475"/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</row>
    <row r="67" spans="1:17" s="145" customFormat="1" ht="15">
      <c r="A67" s="475"/>
      <c r="B67" s="475"/>
      <c r="C67" s="475"/>
      <c r="D67" s="475"/>
      <c r="E67" s="475"/>
      <c r="F67" s="475"/>
      <c r="G67" s="475"/>
      <c r="H67" s="475"/>
      <c r="I67" s="475"/>
      <c r="J67" s="475"/>
      <c r="K67" s="475"/>
      <c r="L67" s="475"/>
      <c r="M67" s="475"/>
      <c r="N67" s="475"/>
      <c r="O67" s="475"/>
      <c r="P67" s="475"/>
      <c r="Q67" s="475"/>
    </row>
    <row r="68" spans="1:17" s="145" customFormat="1" ht="15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  <c r="O68" s="475"/>
      <c r="P68" s="475"/>
      <c r="Q68" s="475"/>
    </row>
    <row r="69" spans="1:17" s="145" customFormat="1" ht="15">
      <c r="A69" s="475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</row>
    <row r="70" spans="1:17" s="145" customFormat="1" ht="15">
      <c r="A70" s="475"/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</row>
    <row r="71" spans="1:17" s="145" customFormat="1" ht="15">
      <c r="A71" s="475"/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</row>
    <row r="72" spans="1:17" s="145" customFormat="1" ht="15">
      <c r="A72" s="475"/>
      <c r="B72" s="475"/>
      <c r="C72" s="475"/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</row>
    <row r="73" spans="1:17" s="145" customFormat="1" ht="15">
      <c r="A73" s="475"/>
      <c r="B73" s="475"/>
      <c r="C73" s="475"/>
      <c r="D73" s="475"/>
      <c r="E73" s="475"/>
      <c r="F73" s="475"/>
      <c r="G73" s="475"/>
      <c r="H73" s="475"/>
      <c r="I73" s="475"/>
      <c r="J73" s="475"/>
      <c r="K73" s="475"/>
      <c r="L73" s="475"/>
      <c r="M73" s="475"/>
      <c r="N73" s="475"/>
      <c r="O73" s="475"/>
      <c r="P73" s="475"/>
      <c r="Q73" s="475"/>
    </row>
    <row r="74" spans="1:17" s="145" customFormat="1" ht="15">
      <c r="A74" s="475"/>
      <c r="B74" s="475"/>
      <c r="C74" s="475"/>
      <c r="D74" s="475"/>
      <c r="E74" s="475"/>
      <c r="F74" s="475"/>
      <c r="G74" s="475"/>
      <c r="H74" s="475"/>
      <c r="I74" s="475"/>
      <c r="J74" s="475"/>
      <c r="K74" s="475"/>
      <c r="L74" s="475"/>
      <c r="M74" s="475"/>
      <c r="N74" s="475"/>
      <c r="O74" s="475"/>
      <c r="P74" s="475"/>
      <c r="Q74" s="475"/>
    </row>
    <row r="75" spans="1:17" s="145" customFormat="1" ht="15">
      <c r="A75" s="475"/>
      <c r="B75" s="475"/>
      <c r="C75" s="475"/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475"/>
      <c r="O75" s="475"/>
      <c r="P75" s="475"/>
      <c r="Q75" s="475"/>
    </row>
    <row r="76" spans="1:17" s="155" customFormat="1" ht="1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</row>
    <row r="77" spans="1:17" s="155" customFormat="1" ht="1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</row>
    <row r="78" spans="1:17" s="155" customFormat="1" ht="1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</row>
    <row r="79" spans="1:17" s="155" customFormat="1" ht="1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</row>
    <row r="80" spans="1:17" s="155" customFormat="1" ht="1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</row>
    <row r="81" spans="1:17" s="155" customFormat="1" ht="1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</row>
    <row r="82" spans="1:17" s="155" customFormat="1" ht="1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</row>
    <row r="83" spans="1:17" s="155" customFormat="1" ht="1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</row>
    <row r="84" spans="1:17" s="155" customFormat="1" ht="1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</row>
    <row r="85" spans="1:17" s="155" customFormat="1" ht="1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</row>
    <row r="86" spans="1:17" s="155" customFormat="1" ht="1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</row>
    <row r="87" spans="1:17" s="155" customFormat="1" ht="1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</row>
    <row r="88" spans="1:17" s="155" customFormat="1" ht="1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</row>
    <row r="89" spans="1:17" s="155" customFormat="1" ht="1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</row>
    <row r="90" spans="1:17" s="155" customFormat="1" ht="1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</row>
    <row r="91" spans="1:17" s="155" customFormat="1" ht="1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</row>
    <row r="92" spans="1:17" s="155" customFormat="1" ht="1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</row>
    <row r="93" spans="1:17" s="155" customFormat="1" ht="1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</row>
    <row r="94" spans="1:17" s="155" customFormat="1" ht="1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</row>
    <row r="95" spans="1:17" s="155" customFormat="1" ht="15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</row>
    <row r="96" spans="1:17" s="155" customFormat="1" ht="15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</row>
    <row r="97" spans="1:17" s="155" customFormat="1" ht="1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</row>
    <row r="98" spans="1:17" s="155" customFormat="1" ht="15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</row>
    <row r="99" spans="1:17" s="155" customFormat="1" ht="15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</row>
    <row r="100" spans="1:17" s="155" customFormat="1" ht="15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</row>
    <row r="101" spans="1:17" s="155" customFormat="1" ht="15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</row>
    <row r="102" spans="1:17" s="155" customFormat="1" ht="1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</row>
    <row r="103" spans="1:17" s="155" customFormat="1" ht="1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</row>
    <row r="104" spans="1:17" s="155" customFormat="1" ht="1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</row>
    <row r="105" spans="1:17" s="155" customFormat="1" ht="1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</row>
    <row r="106" spans="1:17" s="155" customFormat="1" ht="15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1:17" s="155" customFormat="1" ht="15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</row>
    <row r="108" spans="1:17" s="155" customFormat="1" ht="15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</row>
    <row r="109" spans="1:17" s="155" customFormat="1" ht="15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</row>
    <row r="110" spans="1:17" s="155" customFormat="1" ht="15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</row>
    <row r="111" spans="1:17" s="155" customFormat="1" ht="15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</row>
    <row r="112" spans="1:17" s="155" customFormat="1" ht="15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</row>
    <row r="113" spans="1:17" s="155" customFormat="1" ht="15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</row>
    <row r="114" spans="1:17" s="155" customFormat="1" ht="15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</row>
    <row r="115" spans="1:17" s="155" customFormat="1" ht="1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</row>
    <row r="116" spans="1:17" s="155" customFormat="1" ht="15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</row>
    <row r="117" spans="1:17" s="155" customFormat="1" ht="15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</row>
    <row r="118" spans="1:17" s="155" customFormat="1" ht="15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</row>
    <row r="119" spans="1:17" s="155" customFormat="1" ht="15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</row>
    <row r="120" spans="1:17" s="155" customFormat="1" ht="15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</row>
    <row r="121" spans="1:17" s="155" customFormat="1" ht="15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</row>
    <row r="122" spans="1:17" s="155" customFormat="1" ht="15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</row>
    <row r="123" spans="1:17" s="155" customFormat="1" ht="15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</row>
    <row r="124" spans="1:17" s="155" customFormat="1" ht="15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1:17" s="155" customFormat="1" ht="15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</row>
    <row r="126" spans="1:17" s="155" customFormat="1" ht="15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</row>
    <row r="127" spans="1:17" s="155" customFormat="1" ht="15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</row>
    <row r="128" spans="1:17" s="155" customFormat="1" ht="15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</row>
    <row r="129" spans="1:17" s="155" customFormat="1" ht="15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</row>
    <row r="130" spans="1:17" s="155" customFormat="1" ht="15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</row>
    <row r="131" spans="1:17" s="155" customFormat="1" ht="1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</row>
    <row r="132" spans="1:17" s="155" customFormat="1" ht="15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</row>
    <row r="133" spans="1:17" s="155" customFormat="1" ht="1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</row>
    <row r="134" spans="1:17" s="155" customFormat="1" ht="15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</row>
    <row r="135" spans="1:17" s="155" customFormat="1" ht="15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</row>
    <row r="136" spans="1:17" s="155" customFormat="1" ht="15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</row>
    <row r="137" spans="1:17" s="155" customFormat="1" ht="15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</row>
    <row r="138" spans="1:17" s="155" customFormat="1" ht="15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</row>
    <row r="139" spans="1:17" s="155" customFormat="1" ht="15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</row>
    <row r="140" spans="1:17" s="155" customFormat="1" ht="15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</row>
    <row r="141" spans="1:17" s="155" customFormat="1" ht="15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</row>
    <row r="142" spans="1:17" s="155" customFormat="1" ht="15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</row>
    <row r="143" spans="1:17" s="155" customFormat="1" ht="15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1:17" s="155" customFormat="1" ht="15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</row>
    <row r="145" spans="1:17" s="155" customFormat="1" ht="15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</row>
    <row r="146" spans="1:17" s="155" customFormat="1" ht="15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</row>
    <row r="147" spans="1:17" s="155" customFormat="1" ht="15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</row>
    <row r="148" spans="1:17" s="155" customFormat="1" ht="15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</row>
    <row r="149" spans="1:17" s="155" customFormat="1" ht="15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</row>
    <row r="150" spans="1:17" s="155" customFormat="1" ht="15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</row>
    <row r="151" spans="1:17" s="155" customFormat="1" ht="15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</row>
    <row r="152" spans="1:17" s="155" customFormat="1" ht="15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</row>
    <row r="153" spans="1:17" s="155" customFormat="1" ht="15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</row>
    <row r="154" spans="1:17" s="155" customFormat="1" ht="15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</row>
    <row r="155" spans="1:17" s="155" customFormat="1" ht="15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</row>
    <row r="156" spans="1:17" s="155" customFormat="1" ht="15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</row>
    <row r="157" spans="1:17" s="155" customFormat="1" ht="15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</row>
    <row r="158" spans="1:17" s="155" customFormat="1" ht="15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</row>
    <row r="159" spans="1:17" s="155" customFormat="1" ht="15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</row>
    <row r="160" spans="1:17" s="155" customFormat="1" ht="15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</row>
    <row r="161" spans="1:17" s="155" customFormat="1" ht="15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</row>
    <row r="162" spans="1:17" s="155" customFormat="1" ht="15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</row>
    <row r="163" spans="1:17" s="155" customFormat="1" ht="15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</row>
    <row r="164" spans="1:17" s="155" customFormat="1" ht="15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</row>
    <row r="165" spans="1:17" s="155" customFormat="1" ht="15">
      <c r="A165" s="174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</row>
    <row r="166" spans="1:17" s="155" customFormat="1" ht="15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</row>
    <row r="167" spans="1:17" s="155" customFormat="1" ht="15">
      <c r="A167" s="174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</row>
    <row r="168" spans="1:17" s="155" customFormat="1" ht="15">
      <c r="A168" s="174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</row>
    <row r="169" spans="1:17" s="155" customFormat="1" ht="15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</row>
    <row r="170" spans="1:17" s="155" customFormat="1" ht="15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</row>
    <row r="171" spans="1:17" s="155" customFormat="1" ht="15">
      <c r="A171" s="174"/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</row>
    <row r="172" spans="1:17" s="155" customFormat="1" ht="15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</row>
    <row r="173" spans="1:17" s="155" customFormat="1" ht="15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</row>
    <row r="174" spans="1:17" s="155" customFormat="1" ht="15">
      <c r="A174" s="174"/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</row>
    <row r="175" spans="1:17" s="155" customFormat="1" ht="15">
      <c r="A175" s="174"/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</row>
    <row r="176" spans="1:17" s="155" customFormat="1" ht="15">
      <c r="A176" s="174"/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</row>
    <row r="177" spans="1:17" s="155" customFormat="1" ht="15">
      <c r="A177" s="174"/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</row>
    <row r="178" spans="1:17" s="155" customFormat="1" ht="15">
      <c r="A178" s="174"/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</row>
    <row r="179" spans="1:17" s="155" customFormat="1" ht="15">
      <c r="A179" s="174"/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</row>
    <row r="180" spans="1:17" s="155" customFormat="1" ht="15">
      <c r="A180" s="174"/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</row>
    <row r="181" spans="1:17" s="155" customFormat="1" ht="15">
      <c r="A181" s="174"/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</row>
    <row r="182" spans="1:17" s="155" customFormat="1" ht="15">
      <c r="A182" s="174"/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</row>
    <row r="183" spans="1:17" s="155" customFormat="1" ht="15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</row>
    <row r="184" spans="1:17" s="155" customFormat="1" ht="15">
      <c r="A184" s="174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</row>
    <row r="185" spans="1:17" s="155" customFormat="1" ht="15">
      <c r="A185" s="174"/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</row>
    <row r="186" spans="1:17" s="155" customFormat="1" ht="15">
      <c r="A186" s="174"/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</row>
    <row r="187" spans="1:17" s="155" customFormat="1" ht="15">
      <c r="A187" s="174"/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</row>
    <row r="188" spans="1:17" s="155" customFormat="1" ht="15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</row>
    <row r="189" spans="1:17" s="155" customFormat="1" ht="15">
      <c r="A189" s="174"/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</row>
    <row r="190" spans="1:17" s="155" customFormat="1" ht="15">
      <c r="A190" s="174"/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</row>
    <row r="191" spans="1:17" s="155" customFormat="1" ht="15">
      <c r="A191" s="174"/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</row>
    <row r="192" spans="1:17" s="155" customFormat="1" ht="15">
      <c r="A192" s="174"/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</row>
    <row r="193" spans="1:17" s="155" customFormat="1" ht="15">
      <c r="A193" s="174"/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</row>
    <row r="194" spans="1:17" s="155" customFormat="1" ht="15">
      <c r="A194" s="174"/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</row>
    <row r="195" spans="1:17" s="155" customFormat="1" ht="15">
      <c r="A195" s="17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</row>
    <row r="196" spans="1:17" s="155" customFormat="1" ht="15">
      <c r="A196" s="174"/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</row>
    <row r="197" spans="1:17" s="155" customFormat="1" ht="15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</row>
    <row r="198" spans="1:17" s="155" customFormat="1" ht="15">
      <c r="A198" s="17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</row>
    <row r="199" spans="1:17" s="155" customFormat="1" ht="15">
      <c r="A199" s="174"/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</row>
    <row r="200" spans="1:17" s="155" customFormat="1" ht="15">
      <c r="A200" s="174"/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</row>
    <row r="201" spans="1:17" s="155" customFormat="1" ht="15">
      <c r="A201" s="174"/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</row>
    <row r="202" spans="1:17" s="155" customFormat="1" ht="15">
      <c r="A202" s="174"/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</row>
    <row r="203" spans="1:17" s="155" customFormat="1" ht="15">
      <c r="A203" s="174"/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</row>
    <row r="204" spans="1:17" s="155" customFormat="1" ht="15">
      <c r="A204" s="174"/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</row>
    <row r="205" spans="1:17" s="155" customFormat="1" ht="15">
      <c r="A205" s="174"/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</row>
    <row r="206" spans="1:17" s="155" customFormat="1" ht="15">
      <c r="A206" s="174"/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</row>
    <row r="207" spans="1:17" s="155" customFormat="1" ht="15">
      <c r="A207" s="174"/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</row>
    <row r="208" spans="1:17" s="155" customFormat="1" ht="15">
      <c r="A208" s="174"/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</row>
    <row r="209" spans="1:17" s="155" customFormat="1" ht="15">
      <c r="A209" s="174"/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</row>
    <row r="210" spans="1:17" s="155" customFormat="1" ht="15">
      <c r="A210" s="174"/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</row>
    <row r="211" spans="1:17" s="155" customFormat="1" ht="15">
      <c r="A211" s="174"/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</row>
    <row r="212" spans="1:17" s="155" customFormat="1" ht="15">
      <c r="A212" s="174"/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</row>
    <row r="213" spans="1:17" s="155" customFormat="1" ht="15">
      <c r="A213" s="174"/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</row>
    <row r="214" spans="1:17" s="155" customFormat="1" ht="15">
      <c r="A214" s="174"/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</row>
    <row r="215" spans="1:17" s="155" customFormat="1" ht="15">
      <c r="A215" s="174"/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</row>
    <row r="216" spans="1:17" s="155" customFormat="1" ht="15">
      <c r="A216" s="174"/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</row>
    <row r="217" spans="1:17" s="155" customFormat="1" ht="15">
      <c r="A217" s="174"/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</row>
    <row r="218" spans="1:17" s="155" customFormat="1" ht="15">
      <c r="A218" s="174"/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</row>
    <row r="219" spans="1:17" s="155" customFormat="1" ht="15">
      <c r="A219" s="174"/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</row>
    <row r="220" spans="1:17" s="155" customFormat="1" ht="15">
      <c r="A220" s="174"/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</row>
    <row r="221" spans="1:17" s="155" customFormat="1" ht="15">
      <c r="A221" s="174"/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</row>
    <row r="222" spans="1:17" s="155" customFormat="1" ht="15">
      <c r="A222" s="174"/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</row>
    <row r="223" spans="1:17" s="155" customFormat="1" ht="15">
      <c r="A223" s="174"/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</row>
    <row r="224" spans="1:17" s="155" customFormat="1" ht="15">
      <c r="A224" s="174"/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</row>
    <row r="225" spans="1:17" s="155" customFormat="1" ht="15">
      <c r="A225" s="174"/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</row>
    <row r="226" spans="1:17" s="155" customFormat="1" ht="15">
      <c r="A226" s="174"/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</row>
    <row r="227" spans="1:17" s="155" customFormat="1" ht="15">
      <c r="A227" s="174"/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</row>
    <row r="228" spans="1:17" s="155" customFormat="1" ht="15">
      <c r="A228" s="174"/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</row>
    <row r="229" spans="1:17" s="155" customFormat="1" ht="15">
      <c r="A229" s="174"/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</row>
    <row r="230" spans="1:17" s="155" customFormat="1" ht="15">
      <c r="A230" s="174"/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</row>
    <row r="231" spans="1:17" s="155" customFormat="1" ht="15">
      <c r="A231" s="174"/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</row>
    <row r="232" spans="1:17" s="155" customFormat="1" ht="15">
      <c r="A232" s="174"/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</row>
    <row r="233" spans="1:17" s="155" customFormat="1" ht="15">
      <c r="A233" s="174"/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</row>
    <row r="234" spans="1:17" s="155" customFormat="1" ht="15">
      <c r="A234" s="174"/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</row>
    <row r="235" spans="1:17" s="155" customFormat="1" ht="15">
      <c r="A235" s="174"/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</row>
    <row r="236" spans="1:17" s="155" customFormat="1" ht="15">
      <c r="A236" s="174"/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</row>
    <row r="237" spans="1:17" s="155" customFormat="1" ht="15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</row>
    <row r="238" spans="1:17" s="155" customFormat="1" ht="15">
      <c r="A238" s="174"/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</row>
    <row r="239" spans="1:17" s="155" customFormat="1" ht="15">
      <c r="A239" s="174"/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</row>
    <row r="240" spans="1:17" s="155" customFormat="1" ht="15">
      <c r="A240" s="174"/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</row>
    <row r="241" spans="1:17" s="155" customFormat="1" ht="15">
      <c r="A241" s="174"/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</row>
    <row r="242" spans="1:17" s="155" customFormat="1" ht="15">
      <c r="A242" s="174"/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</row>
    <row r="243" spans="1:17" s="155" customFormat="1" ht="15">
      <c r="A243" s="174"/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</row>
    <row r="244" spans="1:17" s="155" customFormat="1" ht="15">
      <c r="A244" s="174"/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</row>
    <row r="245" spans="1:17" s="155" customFormat="1" ht="15">
      <c r="A245" s="174"/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</row>
    <row r="246" spans="1:17" s="155" customFormat="1" ht="15">
      <c r="A246" s="174"/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</row>
    <row r="247" spans="1:17" s="155" customFormat="1" ht="15">
      <c r="A247" s="174"/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</row>
    <row r="248" spans="1:17" s="155" customFormat="1" ht="15">
      <c r="A248" s="174"/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</row>
    <row r="249" spans="1:17" s="155" customFormat="1" ht="15">
      <c r="A249" s="174"/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</row>
    <row r="250" spans="1:17" s="155" customFormat="1" ht="15">
      <c r="A250" s="174"/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</row>
    <row r="251" spans="1:17" s="155" customFormat="1" ht="15">
      <c r="A251" s="174"/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</row>
    <row r="252" spans="1:17" s="155" customFormat="1" ht="15">
      <c r="A252" s="174"/>
      <c r="B252" s="174"/>
      <c r="C252" s="174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</row>
    <row r="253" spans="1:17" s="155" customFormat="1" ht="15">
      <c r="A253" s="174"/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</row>
    <row r="254" spans="1:17" s="155" customFormat="1" ht="15">
      <c r="A254" s="174"/>
      <c r="B254" s="174"/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</row>
    <row r="255" spans="1:17" s="155" customFormat="1" ht="15">
      <c r="A255" s="174"/>
      <c r="B255" s="174"/>
      <c r="C255" s="174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</row>
    <row r="256" spans="1:17" s="155" customFormat="1" ht="15">
      <c r="A256" s="174"/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</row>
    <row r="257" spans="1:17" s="155" customFormat="1" ht="15">
      <c r="A257" s="174"/>
      <c r="B257" s="174"/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</row>
    <row r="258" spans="1:17" s="155" customFormat="1" ht="15">
      <c r="A258" s="174"/>
      <c r="B258" s="174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</row>
    <row r="259" spans="1:17" s="155" customFormat="1" ht="15">
      <c r="A259" s="174"/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</row>
    <row r="260" spans="1:17" s="155" customFormat="1" ht="15">
      <c r="A260" s="174"/>
      <c r="B260" s="174"/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</row>
  </sheetData>
  <sheetProtection/>
  <mergeCells count="32">
    <mergeCell ref="P17:P19"/>
    <mergeCell ref="Q17:Q19"/>
    <mergeCell ref="H16:K16"/>
    <mergeCell ref="L16:M16"/>
    <mergeCell ref="N16:O16"/>
    <mergeCell ref="P16:Q16"/>
    <mergeCell ref="H17:I18"/>
    <mergeCell ref="J17:K18"/>
    <mergeCell ref="L17:L19"/>
    <mergeCell ref="M17:M19"/>
    <mergeCell ref="N17:N19"/>
    <mergeCell ref="O17:O19"/>
    <mergeCell ref="B11:C11"/>
    <mergeCell ref="B12:C12"/>
    <mergeCell ref="A16:A19"/>
    <mergeCell ref="B16:B19"/>
    <mergeCell ref="C16:C19"/>
    <mergeCell ref="D16:G16"/>
    <mergeCell ref="D17:E18"/>
    <mergeCell ref="F17:G18"/>
    <mergeCell ref="L3:M3"/>
    <mergeCell ref="B5:C5"/>
    <mergeCell ref="B7:C7"/>
    <mergeCell ref="B8:C8"/>
    <mergeCell ref="B9:C9"/>
    <mergeCell ref="B10:C10"/>
    <mergeCell ref="A3:A4"/>
    <mergeCell ref="B3:C4"/>
    <mergeCell ref="D3:E3"/>
    <mergeCell ref="F3:G3"/>
    <mergeCell ref="H3:I3"/>
    <mergeCell ref="J3:K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190"/>
  <sheetViews>
    <sheetView view="pageBreakPreview" zoomScaleSheetLayoutView="100" zoomScalePageLayoutView="0" workbookViewId="0" topLeftCell="A1">
      <selection activeCell="B8" sqref="C8"/>
    </sheetView>
  </sheetViews>
  <sheetFormatPr defaultColWidth="9.00390625" defaultRowHeight="15.75"/>
  <cols>
    <col min="1" max="1" width="5.125" style="4" customWidth="1"/>
    <col min="2" max="2" width="3.875" style="4" hidden="1" customWidth="1"/>
    <col min="3" max="3" width="25.375" style="4" customWidth="1"/>
    <col min="4" max="4" width="40.375" style="4" customWidth="1"/>
    <col min="5" max="5" width="2.25390625" style="221" hidden="1" customWidth="1"/>
    <col min="6" max="6" width="9.75390625" style="4" customWidth="1"/>
    <col min="7" max="8" width="10.00390625" style="4" customWidth="1"/>
    <col min="9" max="9" width="9.00390625" style="4" customWidth="1"/>
    <col min="10" max="11" width="9.875" style="4" customWidth="1"/>
    <col min="12" max="12" width="9.00390625" style="4" customWidth="1"/>
    <col min="13" max="13" width="10.125" style="4" customWidth="1"/>
  </cols>
  <sheetData>
    <row r="1" spans="1:5" s="2" customFormat="1" ht="15">
      <c r="A1" s="467"/>
      <c r="B1" s="467"/>
      <c r="E1" s="43"/>
    </row>
    <row r="2" spans="1:14" s="43" customFormat="1" ht="15">
      <c r="A2" s="30" t="s">
        <v>75</v>
      </c>
      <c r="B2" s="24" t="s">
        <v>75</v>
      </c>
      <c r="C2" s="30" t="s">
        <v>343</v>
      </c>
      <c r="D2" s="30"/>
      <c r="E2" s="220"/>
      <c r="F2" s="30"/>
      <c r="G2" s="22"/>
      <c r="H2" s="22"/>
      <c r="I2" s="22"/>
      <c r="J2" s="178"/>
      <c r="K2" s="178"/>
      <c r="L2" s="22"/>
      <c r="M2" s="22"/>
      <c r="N2" s="22"/>
    </row>
    <row r="3" spans="1:14" s="43" customFormat="1" ht="15">
      <c r="A3" s="22"/>
      <c r="B3" s="24"/>
      <c r="C3" s="30"/>
      <c r="D3" s="30"/>
      <c r="E3" s="220"/>
      <c r="F3" s="30"/>
      <c r="G3" s="22"/>
      <c r="H3" s="22"/>
      <c r="I3" s="22"/>
      <c r="J3" s="178"/>
      <c r="K3" s="178"/>
      <c r="L3" s="22"/>
      <c r="M3" s="22"/>
      <c r="N3" s="22"/>
    </row>
    <row r="4" spans="1:14" s="43" customFormat="1" ht="15">
      <c r="A4" s="30" t="s">
        <v>250</v>
      </c>
      <c r="B4" s="24" t="s">
        <v>76</v>
      </c>
      <c r="C4" s="30" t="s">
        <v>344</v>
      </c>
      <c r="D4" s="30"/>
      <c r="E4" s="220"/>
      <c r="F4" s="22"/>
      <c r="G4" s="22"/>
      <c r="H4" s="22"/>
      <c r="I4" s="22"/>
      <c r="J4" s="22"/>
      <c r="K4" s="22"/>
      <c r="L4" s="22"/>
      <c r="M4" s="22"/>
      <c r="N4" s="22"/>
    </row>
    <row r="5" spans="1:14" s="43" customFormat="1" ht="23.25" customHeight="1">
      <c r="A5" s="22"/>
      <c r="B5" s="22"/>
      <c r="C5" s="22"/>
      <c r="D5" s="22"/>
      <c r="F5" s="22"/>
      <c r="G5" s="22"/>
      <c r="H5" s="22"/>
      <c r="I5" s="22"/>
      <c r="J5" s="22"/>
      <c r="K5" s="22"/>
      <c r="L5" s="22"/>
      <c r="M5" s="3"/>
      <c r="N5" s="3" t="s">
        <v>99</v>
      </c>
    </row>
    <row r="6" spans="1:14" s="43" customFormat="1" ht="39" customHeight="1">
      <c r="A6" s="324" t="s">
        <v>108</v>
      </c>
      <c r="B6" s="324" t="s">
        <v>77</v>
      </c>
      <c r="C6" s="324" t="s">
        <v>280</v>
      </c>
      <c r="D6" s="324" t="s">
        <v>34</v>
      </c>
      <c r="E6" s="343" t="s">
        <v>35</v>
      </c>
      <c r="F6" s="301" t="s">
        <v>253</v>
      </c>
      <c r="G6" s="322"/>
      <c r="H6" s="302"/>
      <c r="I6" s="301" t="s">
        <v>359</v>
      </c>
      <c r="J6" s="322"/>
      <c r="K6" s="302"/>
      <c r="L6" s="301" t="s">
        <v>254</v>
      </c>
      <c r="M6" s="322"/>
      <c r="N6" s="302"/>
    </row>
    <row r="7" spans="1:14" s="43" customFormat="1" ht="29.25" customHeight="1">
      <c r="A7" s="325"/>
      <c r="B7" s="325"/>
      <c r="C7" s="325"/>
      <c r="D7" s="325"/>
      <c r="E7" s="344"/>
      <c r="F7" s="40" t="s">
        <v>3</v>
      </c>
      <c r="G7" s="40" t="s">
        <v>4</v>
      </c>
      <c r="H7" s="40" t="s">
        <v>159</v>
      </c>
      <c r="I7" s="40" t="s">
        <v>3</v>
      </c>
      <c r="J7" s="40" t="s">
        <v>4</v>
      </c>
      <c r="K7" s="40" t="s">
        <v>103</v>
      </c>
      <c r="L7" s="7" t="s">
        <v>3</v>
      </c>
      <c r="M7" s="7" t="s">
        <v>4</v>
      </c>
      <c r="N7" s="40" t="s">
        <v>281</v>
      </c>
    </row>
    <row r="8" spans="1:14" s="43" customFormat="1" ht="15">
      <c r="A8" s="7">
        <v>1</v>
      </c>
      <c r="B8" s="7">
        <v>2</v>
      </c>
      <c r="C8" s="7">
        <v>2</v>
      </c>
      <c r="D8" s="7">
        <v>3</v>
      </c>
      <c r="E8" s="255">
        <v>4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</row>
    <row r="9" spans="1:14" s="43" customFormat="1" ht="46.5" customHeight="1">
      <c r="A9" s="47" t="s">
        <v>28</v>
      </c>
      <c r="B9" s="379" t="s">
        <v>137</v>
      </c>
      <c r="C9" s="52" t="s">
        <v>223</v>
      </c>
      <c r="D9" s="219" t="s">
        <v>224</v>
      </c>
      <c r="E9" s="76"/>
      <c r="F9" s="32"/>
      <c r="G9" s="32"/>
      <c r="H9" s="32"/>
      <c r="I9" s="32"/>
      <c r="J9" s="32"/>
      <c r="K9" s="32"/>
      <c r="L9" s="32"/>
      <c r="M9" s="32"/>
      <c r="N9" s="42"/>
    </row>
    <row r="10" spans="1:14" s="43" customFormat="1" ht="54.75" customHeight="1">
      <c r="A10" s="53"/>
      <c r="B10" s="380"/>
      <c r="C10" s="217" t="s">
        <v>226</v>
      </c>
      <c r="D10" s="219" t="s">
        <v>316</v>
      </c>
      <c r="E10" s="76" t="s">
        <v>316</v>
      </c>
      <c r="F10" s="32">
        <f>'2019-2(8)'!E12</f>
        <v>6037.5</v>
      </c>
      <c r="G10" s="32" t="s">
        <v>59</v>
      </c>
      <c r="H10" s="32">
        <f>F10</f>
        <v>6037.5</v>
      </c>
      <c r="I10" s="32">
        <f>'2019-2(8)'!H12</f>
        <v>51700</v>
      </c>
      <c r="J10" s="32" t="s">
        <v>59</v>
      </c>
      <c r="K10" s="32">
        <f>I10</f>
        <v>51700</v>
      </c>
      <c r="L10" s="32" t="s">
        <v>59</v>
      </c>
      <c r="M10" s="32" t="s">
        <v>59</v>
      </c>
      <c r="N10" s="32" t="str">
        <f>L10</f>
        <v>-</v>
      </c>
    </row>
    <row r="11" spans="1:14" s="43" customFormat="1" ht="54.75" customHeight="1" hidden="1">
      <c r="A11" s="256"/>
      <c r="B11" s="380"/>
      <c r="C11" s="267" t="s">
        <v>179</v>
      </c>
      <c r="D11" s="76" t="s">
        <v>317</v>
      </c>
      <c r="E11" s="76" t="s">
        <v>317</v>
      </c>
      <c r="F11" s="284">
        <f>'2019-2(8)'!E35</f>
        <v>26314</v>
      </c>
      <c r="G11" s="285" t="s">
        <v>59</v>
      </c>
      <c r="H11" s="259">
        <f>F11</f>
        <v>26314</v>
      </c>
      <c r="I11" s="284">
        <f>'2019-2(8)'!H35</f>
        <v>123300</v>
      </c>
      <c r="J11" s="259" t="s">
        <v>59</v>
      </c>
      <c r="K11" s="259">
        <f>I11</f>
        <v>123300</v>
      </c>
      <c r="L11" s="284" t="s">
        <v>59</v>
      </c>
      <c r="M11" s="259" t="s">
        <v>59</v>
      </c>
      <c r="N11" s="259" t="str">
        <f>L11</f>
        <v>-</v>
      </c>
    </row>
    <row r="12" spans="1:14" s="22" customFormat="1" ht="46.5" customHeight="1">
      <c r="A12" s="47" t="s">
        <v>20</v>
      </c>
      <c r="B12" s="380"/>
      <c r="C12" s="52" t="s">
        <v>318</v>
      </c>
      <c r="D12" s="219"/>
      <c r="E12" s="219"/>
      <c r="F12" s="32"/>
      <c r="G12" s="32"/>
      <c r="H12" s="32"/>
      <c r="I12" s="32"/>
      <c r="J12" s="32"/>
      <c r="K12" s="32"/>
      <c r="L12" s="32"/>
      <c r="M12" s="32"/>
      <c r="N12" s="42"/>
    </row>
    <row r="13" spans="1:14" s="22" customFormat="1" ht="54.75" customHeight="1">
      <c r="A13" s="53"/>
      <c r="B13" s="380"/>
      <c r="C13" s="217" t="s">
        <v>226</v>
      </c>
      <c r="D13" s="219" t="s">
        <v>316</v>
      </c>
      <c r="E13" s="219" t="s">
        <v>316</v>
      </c>
      <c r="F13" s="32" t="s">
        <v>59</v>
      </c>
      <c r="G13" s="32" t="s">
        <v>59</v>
      </c>
      <c r="H13" s="32" t="str">
        <f>F13</f>
        <v>-</v>
      </c>
      <c r="I13" s="32" t="s">
        <v>59</v>
      </c>
      <c r="J13" s="32" t="s">
        <v>59</v>
      </c>
      <c r="K13" s="32" t="str">
        <f>I13</f>
        <v>-</v>
      </c>
      <c r="L13" s="32">
        <f>'2019-2(6;6.1;6.2)'!O28</f>
        <v>116396</v>
      </c>
      <c r="M13" s="32" t="s">
        <v>59</v>
      </c>
      <c r="N13" s="32">
        <f>L13</f>
        <v>116396</v>
      </c>
    </row>
    <row r="14" spans="1:14" s="43" customFormat="1" ht="54.75" customHeight="1" hidden="1">
      <c r="A14" s="256"/>
      <c r="B14" s="380"/>
      <c r="C14" s="267" t="s">
        <v>179</v>
      </c>
      <c r="D14" s="76" t="s">
        <v>317</v>
      </c>
      <c r="E14" s="76" t="s">
        <v>317</v>
      </c>
      <c r="F14" s="284" t="s">
        <v>59</v>
      </c>
      <c r="G14" s="285" t="s">
        <v>59</v>
      </c>
      <c r="H14" s="259" t="str">
        <f>F14</f>
        <v>-</v>
      </c>
      <c r="I14" s="284" t="s">
        <v>59</v>
      </c>
      <c r="J14" s="259" t="s">
        <v>59</v>
      </c>
      <c r="K14" s="259" t="str">
        <f>I14</f>
        <v>-</v>
      </c>
      <c r="L14" s="284">
        <f>'2019-2(8)'!K35</f>
        <v>172155</v>
      </c>
      <c r="M14" s="259" t="s">
        <v>59</v>
      </c>
      <c r="N14" s="259">
        <f>L14</f>
        <v>172155</v>
      </c>
    </row>
    <row r="15" spans="1:14" s="43" customFormat="1" ht="39" customHeight="1" hidden="1">
      <c r="A15" s="285" t="s">
        <v>25</v>
      </c>
      <c r="B15" s="381"/>
      <c r="C15" s="286" t="s">
        <v>177</v>
      </c>
      <c r="D15" s="76" t="s">
        <v>192</v>
      </c>
      <c r="E15" s="377" t="s">
        <v>225</v>
      </c>
      <c r="F15" s="375">
        <f>'2019-2(6;6.1;6.2)'!G49</f>
        <v>4296.5</v>
      </c>
      <c r="G15" s="375" t="s">
        <v>59</v>
      </c>
      <c r="H15" s="375">
        <f>F15</f>
        <v>4296.5</v>
      </c>
      <c r="I15" s="375">
        <f>'2019-2(8)'!H24</f>
        <v>15000</v>
      </c>
      <c r="J15" s="375" t="s">
        <v>59</v>
      </c>
      <c r="K15" s="375">
        <f>I15</f>
        <v>15000</v>
      </c>
      <c r="L15" s="375" t="s">
        <v>59</v>
      </c>
      <c r="M15" s="375" t="s">
        <v>59</v>
      </c>
      <c r="N15" s="375" t="str">
        <f>L15</f>
        <v>-</v>
      </c>
    </row>
    <row r="16" spans="1:14" s="43" customFormat="1" ht="55.5" customHeight="1" hidden="1">
      <c r="A16" s="256"/>
      <c r="B16" s="382"/>
      <c r="C16" s="267" t="s">
        <v>179</v>
      </c>
      <c r="D16" s="287" t="s">
        <v>225</v>
      </c>
      <c r="E16" s="378"/>
      <c r="F16" s="376"/>
      <c r="G16" s="376"/>
      <c r="H16" s="376"/>
      <c r="I16" s="376"/>
      <c r="J16" s="376"/>
      <c r="K16" s="376"/>
      <c r="L16" s="376"/>
      <c r="M16" s="376"/>
      <c r="N16" s="376"/>
    </row>
    <row r="17" spans="1:14" s="43" customFormat="1" ht="39" customHeight="1" hidden="1">
      <c r="A17" s="285" t="s">
        <v>26</v>
      </c>
      <c r="B17" s="257"/>
      <c r="C17" s="286" t="s">
        <v>319</v>
      </c>
      <c r="D17" s="76"/>
      <c r="E17" s="377" t="s">
        <v>225</v>
      </c>
      <c r="F17" s="375" t="s">
        <v>59</v>
      </c>
      <c r="G17" s="375" t="s">
        <v>59</v>
      </c>
      <c r="H17" s="375" t="str">
        <f>F17</f>
        <v>-</v>
      </c>
      <c r="I17" s="375" t="s">
        <v>59</v>
      </c>
      <c r="J17" s="375" t="s">
        <v>59</v>
      </c>
      <c r="K17" s="375" t="str">
        <f>I17</f>
        <v>-</v>
      </c>
      <c r="L17" s="375">
        <f>'2019-2(8)'!K24</f>
        <v>81375</v>
      </c>
      <c r="M17" s="375" t="s">
        <v>59</v>
      </c>
      <c r="N17" s="375">
        <f>L17</f>
        <v>81375</v>
      </c>
    </row>
    <row r="18" spans="1:14" s="43" customFormat="1" ht="55.5" customHeight="1" hidden="1">
      <c r="A18" s="256"/>
      <c r="B18" s="257"/>
      <c r="C18" s="267" t="s">
        <v>179</v>
      </c>
      <c r="D18" s="287" t="s">
        <v>225</v>
      </c>
      <c r="E18" s="378"/>
      <c r="F18" s="376"/>
      <c r="G18" s="376"/>
      <c r="H18" s="376"/>
      <c r="I18" s="376"/>
      <c r="J18" s="376"/>
      <c r="K18" s="376"/>
      <c r="L18" s="376"/>
      <c r="M18" s="376"/>
      <c r="N18" s="376"/>
    </row>
    <row r="19" spans="1:14" s="22" customFormat="1" ht="15">
      <c r="A19" s="7"/>
      <c r="B19" s="7"/>
      <c r="C19" s="179" t="s">
        <v>244</v>
      </c>
      <c r="D19" s="7"/>
      <c r="E19" s="7"/>
      <c r="F19" s="109">
        <f>F10</f>
        <v>6037.5</v>
      </c>
      <c r="G19" s="109" t="s">
        <v>59</v>
      </c>
      <c r="H19" s="109">
        <f>H10</f>
        <v>6037.5</v>
      </c>
      <c r="I19" s="109">
        <f>I10</f>
        <v>51700</v>
      </c>
      <c r="J19" s="109" t="s">
        <v>59</v>
      </c>
      <c r="K19" s="109">
        <f>K10</f>
        <v>51700</v>
      </c>
      <c r="L19" s="109">
        <f>L13</f>
        <v>116396</v>
      </c>
      <c r="M19" s="109" t="str">
        <f>M15</f>
        <v>-</v>
      </c>
      <c r="N19" s="109">
        <f>N13</f>
        <v>116396</v>
      </c>
    </row>
    <row r="20" s="22" customFormat="1" ht="15">
      <c r="E20" s="43"/>
    </row>
    <row r="21" spans="1:5" s="22" customFormat="1" ht="15">
      <c r="A21" s="30" t="s">
        <v>251</v>
      </c>
      <c r="B21" s="24" t="s">
        <v>78</v>
      </c>
      <c r="C21" s="30" t="s">
        <v>345</v>
      </c>
      <c r="D21" s="30"/>
      <c r="E21" s="220"/>
    </row>
    <row r="22" spans="5:11" s="22" customFormat="1" ht="17.25" customHeight="1">
      <c r="E22" s="43"/>
      <c r="J22" s="3"/>
      <c r="K22" s="3" t="s">
        <v>99</v>
      </c>
    </row>
    <row r="23" spans="1:13" s="22" customFormat="1" ht="15.75" customHeight="1">
      <c r="A23" s="324" t="s">
        <v>108</v>
      </c>
      <c r="B23" s="324" t="s">
        <v>77</v>
      </c>
      <c r="C23" s="324" t="s">
        <v>280</v>
      </c>
      <c r="D23" s="324" t="s">
        <v>34</v>
      </c>
      <c r="E23" s="343" t="s">
        <v>35</v>
      </c>
      <c r="F23" s="301" t="s">
        <v>203</v>
      </c>
      <c r="G23" s="322"/>
      <c r="H23" s="302"/>
      <c r="I23" s="301" t="s">
        <v>271</v>
      </c>
      <c r="J23" s="322"/>
      <c r="K23" s="302"/>
      <c r="L23" s="328"/>
      <c r="M23" s="328"/>
    </row>
    <row r="24" spans="1:13" s="22" customFormat="1" ht="30" customHeight="1">
      <c r="A24" s="325"/>
      <c r="B24" s="325"/>
      <c r="C24" s="325"/>
      <c r="D24" s="325"/>
      <c r="E24" s="344"/>
      <c r="F24" s="40" t="s">
        <v>3</v>
      </c>
      <c r="G24" s="40" t="s">
        <v>4</v>
      </c>
      <c r="H24" s="40" t="s">
        <v>159</v>
      </c>
      <c r="I24" s="7" t="s">
        <v>3</v>
      </c>
      <c r="J24" s="7" t="s">
        <v>4</v>
      </c>
      <c r="K24" s="40" t="s">
        <v>103</v>
      </c>
      <c r="L24" s="111"/>
      <c r="M24" s="111"/>
    </row>
    <row r="25" spans="1:13" s="22" customFormat="1" ht="15">
      <c r="A25" s="7">
        <v>1</v>
      </c>
      <c r="B25" s="7">
        <v>2</v>
      </c>
      <c r="C25" s="7">
        <v>2</v>
      </c>
      <c r="D25" s="7">
        <v>3</v>
      </c>
      <c r="E25" s="255">
        <v>4</v>
      </c>
      <c r="F25" s="7">
        <v>4</v>
      </c>
      <c r="G25" s="7">
        <v>5</v>
      </c>
      <c r="H25" s="7">
        <v>6</v>
      </c>
      <c r="I25" s="7">
        <v>7</v>
      </c>
      <c r="J25" s="7">
        <v>8</v>
      </c>
      <c r="K25" s="7">
        <v>9</v>
      </c>
      <c r="L25" s="111"/>
      <c r="M25" s="111"/>
    </row>
    <row r="26" spans="1:13" s="22" customFormat="1" ht="46.5" customHeight="1">
      <c r="A26" s="47" t="s">
        <v>28</v>
      </c>
      <c r="B26" s="379" t="s">
        <v>137</v>
      </c>
      <c r="C26" s="52" t="s">
        <v>318</v>
      </c>
      <c r="D26" s="219"/>
      <c r="E26" s="219"/>
      <c r="F26" s="32"/>
      <c r="G26" s="32"/>
      <c r="H26" s="32"/>
      <c r="I26" s="32"/>
      <c r="J26" s="32"/>
      <c r="K26" s="32"/>
      <c r="L26" s="111"/>
      <c r="M26" s="111"/>
    </row>
    <row r="27" spans="1:13" s="22" customFormat="1" ht="53.25" customHeight="1">
      <c r="A27" s="53"/>
      <c r="B27" s="380"/>
      <c r="C27" s="217" t="s">
        <v>226</v>
      </c>
      <c r="D27" s="219" t="s">
        <v>316</v>
      </c>
      <c r="E27" s="219" t="s">
        <v>231</v>
      </c>
      <c r="F27" s="32">
        <f>'2018-2(6.3;6.4)'!D27</f>
        <v>124199</v>
      </c>
      <c r="G27" s="32" t="s">
        <v>59</v>
      </c>
      <c r="H27" s="32">
        <f>F27</f>
        <v>124199</v>
      </c>
      <c r="I27" s="32">
        <f>'2018-2(6.3;6.4)'!H27</f>
        <v>131030</v>
      </c>
      <c r="J27" s="32" t="s">
        <v>59</v>
      </c>
      <c r="K27" s="32">
        <f>I27</f>
        <v>131030</v>
      </c>
      <c r="L27" s="111"/>
      <c r="M27" s="111"/>
    </row>
    <row r="28" spans="1:13" s="43" customFormat="1" ht="53.25" customHeight="1" hidden="1">
      <c r="A28" s="256"/>
      <c r="B28" s="380"/>
      <c r="C28" s="267" t="s">
        <v>179</v>
      </c>
      <c r="D28" s="76" t="s">
        <v>317</v>
      </c>
      <c r="E28" s="76" t="s">
        <v>230</v>
      </c>
      <c r="F28" s="259">
        <f>'2018-2(6.3;6.4)'!D49</f>
        <v>183860</v>
      </c>
      <c r="G28" s="259" t="s">
        <v>59</v>
      </c>
      <c r="H28" s="259">
        <f>F28</f>
        <v>183860</v>
      </c>
      <c r="I28" s="259">
        <f>'2018-2(6.3;6.4)'!H49</f>
        <v>193861</v>
      </c>
      <c r="J28" s="259" t="s">
        <v>59</v>
      </c>
      <c r="K28" s="259">
        <f>I28</f>
        <v>193861</v>
      </c>
      <c r="L28" s="289"/>
      <c r="M28" s="289"/>
    </row>
    <row r="29" spans="1:13" s="43" customFormat="1" ht="30.75" customHeight="1" hidden="1">
      <c r="A29" s="285" t="s">
        <v>20</v>
      </c>
      <c r="B29" s="381"/>
      <c r="C29" s="286" t="s">
        <v>319</v>
      </c>
      <c r="D29" s="76"/>
      <c r="E29" s="377" t="s">
        <v>225</v>
      </c>
      <c r="F29" s="375">
        <f>'2018-2(6.3;6.4)'!D48</f>
        <v>86625</v>
      </c>
      <c r="G29" s="375" t="s">
        <v>59</v>
      </c>
      <c r="H29" s="375">
        <f>F29</f>
        <v>86625</v>
      </c>
      <c r="I29" s="375">
        <f>'2018-2(6.3;6.4)'!H48</f>
        <v>91500</v>
      </c>
      <c r="J29" s="375" t="s">
        <v>59</v>
      </c>
      <c r="K29" s="375">
        <f>I29</f>
        <v>91500</v>
      </c>
      <c r="L29" s="289"/>
      <c r="M29" s="289"/>
    </row>
    <row r="30" spans="1:13" s="43" customFormat="1" ht="53.25" customHeight="1" hidden="1">
      <c r="A30" s="256"/>
      <c r="B30" s="382"/>
      <c r="C30" s="267" t="s">
        <v>179</v>
      </c>
      <c r="D30" s="287" t="s">
        <v>225</v>
      </c>
      <c r="E30" s="378"/>
      <c r="F30" s="376"/>
      <c r="G30" s="376"/>
      <c r="H30" s="376"/>
      <c r="I30" s="376"/>
      <c r="J30" s="376"/>
      <c r="K30" s="376"/>
      <c r="L30" s="289"/>
      <c r="M30" s="289"/>
    </row>
    <row r="31" spans="1:13" s="22" customFormat="1" ht="15">
      <c r="A31" s="7"/>
      <c r="B31" s="7"/>
      <c r="C31" s="179" t="s">
        <v>244</v>
      </c>
      <c r="D31" s="7"/>
      <c r="E31" s="7"/>
      <c r="F31" s="109">
        <f>F27+F28+F29</f>
        <v>394684</v>
      </c>
      <c r="G31" s="109" t="s">
        <v>59</v>
      </c>
      <c r="H31" s="109">
        <f>H27+H28+H29</f>
        <v>394684</v>
      </c>
      <c r="I31" s="109">
        <f>I27+I28+I29</f>
        <v>416391</v>
      </c>
      <c r="J31" s="109" t="s">
        <v>59</v>
      </c>
      <c r="K31" s="109">
        <f>K27+K28+K29</f>
        <v>416391</v>
      </c>
      <c r="L31" s="111"/>
      <c r="M31" s="111"/>
    </row>
    <row r="32" s="2" customFormat="1" ht="15">
      <c r="E32" s="43"/>
    </row>
    <row r="33" spans="4:9" s="2" customFormat="1" ht="15">
      <c r="D33" s="253"/>
      <c r="E33" s="60"/>
      <c r="F33" s="253"/>
      <c r="G33" s="253"/>
      <c r="H33" s="253"/>
      <c r="I33" s="253"/>
    </row>
    <row r="34" s="2" customFormat="1" ht="15">
      <c r="E34" s="43"/>
    </row>
    <row r="35" s="2" customFormat="1" ht="15">
      <c r="E35" s="43"/>
    </row>
    <row r="36" s="2" customFormat="1" ht="15">
      <c r="E36" s="43"/>
    </row>
    <row r="37" s="2" customFormat="1" ht="15">
      <c r="E37" s="43"/>
    </row>
    <row r="38" s="2" customFormat="1" ht="15">
      <c r="E38" s="43"/>
    </row>
    <row r="39" s="2" customFormat="1" ht="15">
      <c r="E39" s="43"/>
    </row>
    <row r="40" s="2" customFormat="1" ht="15">
      <c r="E40" s="43"/>
    </row>
    <row r="41" s="2" customFormat="1" ht="15">
      <c r="E41" s="43"/>
    </row>
    <row r="42" s="2" customFormat="1" ht="15">
      <c r="E42" s="43"/>
    </row>
    <row r="43" s="2" customFormat="1" ht="15">
      <c r="E43" s="43"/>
    </row>
    <row r="44" s="2" customFormat="1" ht="15">
      <c r="E44" s="43"/>
    </row>
    <row r="45" s="2" customFormat="1" ht="15">
      <c r="E45" s="43"/>
    </row>
    <row r="46" s="2" customFormat="1" ht="15">
      <c r="E46" s="43"/>
    </row>
    <row r="47" s="2" customFormat="1" ht="15">
      <c r="E47" s="43"/>
    </row>
    <row r="48" s="2" customFormat="1" ht="15">
      <c r="E48" s="43"/>
    </row>
    <row r="49" s="2" customFormat="1" ht="15">
      <c r="E49" s="43"/>
    </row>
    <row r="50" s="2" customFormat="1" ht="15">
      <c r="E50" s="43"/>
    </row>
    <row r="51" s="2" customFormat="1" ht="15">
      <c r="E51" s="43"/>
    </row>
    <row r="52" s="2" customFormat="1" ht="15">
      <c r="E52" s="43"/>
    </row>
    <row r="53" s="2" customFormat="1" ht="15">
      <c r="E53" s="43"/>
    </row>
    <row r="54" s="2" customFormat="1" ht="15">
      <c r="E54" s="43"/>
    </row>
    <row r="55" s="2" customFormat="1" ht="15">
      <c r="E55" s="43"/>
    </row>
    <row r="56" s="2" customFormat="1" ht="15">
      <c r="E56" s="43"/>
    </row>
    <row r="57" s="2" customFormat="1" ht="15">
      <c r="E57" s="43"/>
    </row>
    <row r="58" s="2" customFormat="1" ht="15">
      <c r="E58" s="43"/>
    </row>
    <row r="59" s="2" customFormat="1" ht="15">
      <c r="E59" s="43"/>
    </row>
    <row r="60" s="2" customFormat="1" ht="15">
      <c r="E60" s="43"/>
    </row>
    <row r="61" s="2" customFormat="1" ht="15">
      <c r="E61" s="43"/>
    </row>
    <row r="62" s="2" customFormat="1" ht="15">
      <c r="E62" s="43"/>
    </row>
    <row r="63" s="2" customFormat="1" ht="15">
      <c r="E63" s="43"/>
    </row>
    <row r="64" s="2" customFormat="1" ht="15">
      <c r="E64" s="43"/>
    </row>
    <row r="65" s="2" customFormat="1" ht="15">
      <c r="E65" s="43"/>
    </row>
    <row r="66" s="2" customFormat="1" ht="15">
      <c r="E66" s="43"/>
    </row>
    <row r="67" s="2" customFormat="1" ht="15">
      <c r="E67" s="43"/>
    </row>
    <row r="68" s="2" customFormat="1" ht="15">
      <c r="E68" s="43"/>
    </row>
    <row r="69" s="2" customFormat="1" ht="15">
      <c r="E69" s="43"/>
    </row>
    <row r="70" s="2" customFormat="1" ht="15">
      <c r="E70" s="43"/>
    </row>
    <row r="71" s="2" customFormat="1" ht="15">
      <c r="E71" s="43"/>
    </row>
    <row r="72" s="2" customFormat="1" ht="15">
      <c r="E72" s="43"/>
    </row>
    <row r="73" s="2" customFormat="1" ht="15">
      <c r="E73" s="43"/>
    </row>
    <row r="74" s="2" customFormat="1" ht="15">
      <c r="E74" s="43"/>
    </row>
    <row r="75" s="2" customFormat="1" ht="15">
      <c r="E75" s="43"/>
    </row>
    <row r="76" s="10" customFormat="1" ht="15">
      <c r="E76" s="41"/>
    </row>
    <row r="77" s="10" customFormat="1" ht="15">
      <c r="E77" s="41"/>
    </row>
    <row r="78" s="10" customFormat="1" ht="15">
      <c r="E78" s="41"/>
    </row>
    <row r="79" s="10" customFormat="1" ht="15">
      <c r="E79" s="41"/>
    </row>
    <row r="80" s="10" customFormat="1" ht="15">
      <c r="E80" s="41"/>
    </row>
    <row r="81" s="10" customFormat="1" ht="15">
      <c r="E81" s="41"/>
    </row>
    <row r="82" s="10" customFormat="1" ht="15">
      <c r="E82" s="41"/>
    </row>
    <row r="83" s="10" customFormat="1" ht="15">
      <c r="E83" s="41"/>
    </row>
    <row r="84" s="10" customFormat="1" ht="15">
      <c r="E84" s="41"/>
    </row>
    <row r="85" s="10" customFormat="1" ht="15">
      <c r="E85" s="41"/>
    </row>
    <row r="86" s="10" customFormat="1" ht="15">
      <c r="E86" s="41"/>
    </row>
    <row r="87" s="10" customFormat="1" ht="15">
      <c r="E87" s="41"/>
    </row>
    <row r="88" s="10" customFormat="1" ht="15">
      <c r="E88" s="41"/>
    </row>
    <row r="89" s="10" customFormat="1" ht="15">
      <c r="E89" s="41"/>
    </row>
    <row r="90" s="10" customFormat="1" ht="15">
      <c r="E90" s="41"/>
    </row>
    <row r="91" s="10" customFormat="1" ht="15">
      <c r="E91" s="41"/>
    </row>
    <row r="92" s="10" customFormat="1" ht="15">
      <c r="E92" s="41"/>
    </row>
    <row r="93" s="10" customFormat="1" ht="15">
      <c r="E93" s="41"/>
    </row>
    <row r="94" s="10" customFormat="1" ht="15">
      <c r="E94" s="41"/>
    </row>
    <row r="95" s="10" customFormat="1" ht="15">
      <c r="E95" s="41"/>
    </row>
    <row r="96" s="10" customFormat="1" ht="15">
      <c r="E96" s="41"/>
    </row>
    <row r="97" s="10" customFormat="1" ht="15">
      <c r="E97" s="41"/>
    </row>
    <row r="98" s="10" customFormat="1" ht="15">
      <c r="E98" s="41"/>
    </row>
    <row r="99" s="10" customFormat="1" ht="15">
      <c r="E99" s="41"/>
    </row>
    <row r="100" s="10" customFormat="1" ht="15">
      <c r="E100" s="41"/>
    </row>
    <row r="101" s="10" customFormat="1" ht="15">
      <c r="E101" s="41"/>
    </row>
    <row r="102" s="10" customFormat="1" ht="15">
      <c r="E102" s="41"/>
    </row>
    <row r="103" s="10" customFormat="1" ht="15">
      <c r="E103" s="41"/>
    </row>
    <row r="104" s="10" customFormat="1" ht="15">
      <c r="E104" s="41"/>
    </row>
    <row r="105" s="10" customFormat="1" ht="15">
      <c r="E105" s="41"/>
    </row>
    <row r="106" s="10" customFormat="1" ht="15">
      <c r="E106" s="41"/>
    </row>
    <row r="107" s="10" customFormat="1" ht="15">
      <c r="E107" s="41"/>
    </row>
    <row r="108" s="10" customFormat="1" ht="15">
      <c r="E108" s="41"/>
    </row>
    <row r="109" s="10" customFormat="1" ht="15">
      <c r="E109" s="41"/>
    </row>
    <row r="110" s="10" customFormat="1" ht="15">
      <c r="E110" s="41"/>
    </row>
    <row r="111" s="10" customFormat="1" ht="15">
      <c r="E111" s="41"/>
    </row>
    <row r="112" s="10" customFormat="1" ht="15">
      <c r="E112" s="41"/>
    </row>
    <row r="113" s="10" customFormat="1" ht="15">
      <c r="E113" s="41"/>
    </row>
    <row r="114" s="10" customFormat="1" ht="15">
      <c r="E114" s="41"/>
    </row>
    <row r="115" s="10" customFormat="1" ht="15">
      <c r="E115" s="41"/>
    </row>
    <row r="116" s="10" customFormat="1" ht="15">
      <c r="E116" s="41"/>
    </row>
    <row r="117" s="10" customFormat="1" ht="15">
      <c r="E117" s="41"/>
    </row>
    <row r="118" s="10" customFormat="1" ht="15">
      <c r="E118" s="41"/>
    </row>
    <row r="119" s="10" customFormat="1" ht="15">
      <c r="E119" s="41"/>
    </row>
    <row r="120" s="10" customFormat="1" ht="15">
      <c r="E120" s="41"/>
    </row>
    <row r="121" s="10" customFormat="1" ht="15">
      <c r="E121" s="41"/>
    </row>
    <row r="122" s="10" customFormat="1" ht="15">
      <c r="E122" s="41"/>
    </row>
    <row r="123" s="10" customFormat="1" ht="15">
      <c r="E123" s="41"/>
    </row>
    <row r="124" s="10" customFormat="1" ht="15">
      <c r="E124" s="41"/>
    </row>
    <row r="125" s="10" customFormat="1" ht="15">
      <c r="E125" s="41"/>
    </row>
    <row r="126" s="10" customFormat="1" ht="15">
      <c r="E126" s="41"/>
    </row>
    <row r="127" s="10" customFormat="1" ht="15">
      <c r="E127" s="41"/>
    </row>
    <row r="128" s="10" customFormat="1" ht="15">
      <c r="E128" s="41"/>
    </row>
    <row r="129" s="10" customFormat="1" ht="15">
      <c r="E129" s="41"/>
    </row>
    <row r="130" s="10" customFormat="1" ht="15">
      <c r="E130" s="41"/>
    </row>
    <row r="131" s="10" customFormat="1" ht="15">
      <c r="E131" s="41"/>
    </row>
    <row r="132" s="10" customFormat="1" ht="15">
      <c r="E132" s="41"/>
    </row>
    <row r="133" s="10" customFormat="1" ht="15">
      <c r="E133" s="41"/>
    </row>
    <row r="134" s="10" customFormat="1" ht="15">
      <c r="E134" s="41"/>
    </row>
    <row r="135" s="10" customFormat="1" ht="15">
      <c r="E135" s="41"/>
    </row>
    <row r="136" s="10" customFormat="1" ht="15">
      <c r="E136" s="41"/>
    </row>
    <row r="137" s="10" customFormat="1" ht="15">
      <c r="E137" s="41"/>
    </row>
    <row r="138" s="10" customFormat="1" ht="15">
      <c r="E138" s="41"/>
    </row>
    <row r="139" s="10" customFormat="1" ht="15">
      <c r="E139" s="41"/>
    </row>
    <row r="140" s="10" customFormat="1" ht="15">
      <c r="E140" s="41"/>
    </row>
    <row r="141" s="10" customFormat="1" ht="15">
      <c r="E141" s="41"/>
    </row>
    <row r="142" s="10" customFormat="1" ht="15">
      <c r="E142" s="41"/>
    </row>
    <row r="143" s="10" customFormat="1" ht="15">
      <c r="E143" s="41"/>
    </row>
    <row r="144" s="10" customFormat="1" ht="15">
      <c r="E144" s="41"/>
    </row>
    <row r="145" s="10" customFormat="1" ht="15">
      <c r="E145" s="41"/>
    </row>
    <row r="146" s="10" customFormat="1" ht="15">
      <c r="E146" s="41"/>
    </row>
    <row r="147" s="10" customFormat="1" ht="15">
      <c r="E147" s="41"/>
    </row>
    <row r="148" s="10" customFormat="1" ht="15">
      <c r="E148" s="41"/>
    </row>
    <row r="149" s="10" customFormat="1" ht="15">
      <c r="E149" s="41"/>
    </row>
    <row r="150" s="10" customFormat="1" ht="15">
      <c r="E150" s="41"/>
    </row>
    <row r="151" s="10" customFormat="1" ht="15">
      <c r="E151" s="41"/>
    </row>
    <row r="152" s="10" customFormat="1" ht="15">
      <c r="E152" s="41"/>
    </row>
    <row r="153" s="10" customFormat="1" ht="15">
      <c r="E153" s="41"/>
    </row>
    <row r="154" s="10" customFormat="1" ht="15">
      <c r="E154" s="41"/>
    </row>
    <row r="155" s="10" customFormat="1" ht="15">
      <c r="E155" s="41"/>
    </row>
    <row r="156" s="10" customFormat="1" ht="15">
      <c r="E156" s="41"/>
    </row>
    <row r="157" s="10" customFormat="1" ht="15">
      <c r="E157" s="41"/>
    </row>
    <row r="158" s="10" customFormat="1" ht="15">
      <c r="E158" s="41"/>
    </row>
    <row r="159" s="10" customFormat="1" ht="15">
      <c r="E159" s="41"/>
    </row>
    <row r="160" s="10" customFormat="1" ht="15">
      <c r="E160" s="41"/>
    </row>
    <row r="161" s="10" customFormat="1" ht="15">
      <c r="E161" s="41"/>
    </row>
    <row r="162" s="10" customFormat="1" ht="15">
      <c r="E162" s="41"/>
    </row>
    <row r="163" s="10" customFormat="1" ht="15">
      <c r="E163" s="41"/>
    </row>
    <row r="164" s="10" customFormat="1" ht="15">
      <c r="E164" s="41"/>
    </row>
    <row r="165" s="10" customFormat="1" ht="15">
      <c r="E165" s="41"/>
    </row>
    <row r="166" s="10" customFormat="1" ht="15">
      <c r="E166" s="41"/>
    </row>
    <row r="167" s="10" customFormat="1" ht="15">
      <c r="E167" s="41"/>
    </row>
    <row r="168" s="10" customFormat="1" ht="15">
      <c r="E168" s="41"/>
    </row>
    <row r="169" s="10" customFormat="1" ht="15">
      <c r="E169" s="41"/>
    </row>
    <row r="170" s="10" customFormat="1" ht="15">
      <c r="E170" s="41"/>
    </row>
    <row r="171" s="10" customFormat="1" ht="15">
      <c r="E171" s="41"/>
    </row>
    <row r="172" s="10" customFormat="1" ht="15">
      <c r="E172" s="41"/>
    </row>
    <row r="173" s="10" customFormat="1" ht="15">
      <c r="E173" s="41"/>
    </row>
    <row r="174" s="10" customFormat="1" ht="15">
      <c r="E174" s="41"/>
    </row>
    <row r="175" s="10" customFormat="1" ht="15">
      <c r="E175" s="41"/>
    </row>
    <row r="176" s="10" customFormat="1" ht="15">
      <c r="E176" s="41"/>
    </row>
    <row r="177" s="10" customFormat="1" ht="15">
      <c r="E177" s="41"/>
    </row>
    <row r="178" s="10" customFormat="1" ht="15">
      <c r="E178" s="41"/>
    </row>
    <row r="179" s="10" customFormat="1" ht="15">
      <c r="E179" s="41"/>
    </row>
    <row r="180" s="10" customFormat="1" ht="15">
      <c r="E180" s="41"/>
    </row>
    <row r="181" s="10" customFormat="1" ht="15">
      <c r="E181" s="41"/>
    </row>
    <row r="182" s="10" customFormat="1" ht="15">
      <c r="E182" s="41"/>
    </row>
    <row r="183" s="10" customFormat="1" ht="15">
      <c r="E183" s="41"/>
    </row>
    <row r="184" s="10" customFormat="1" ht="15">
      <c r="E184" s="41"/>
    </row>
    <row r="185" s="10" customFormat="1" ht="15">
      <c r="E185" s="41"/>
    </row>
    <row r="186" s="10" customFormat="1" ht="15">
      <c r="E186" s="41"/>
    </row>
    <row r="187" s="10" customFormat="1" ht="15">
      <c r="E187" s="41"/>
    </row>
    <row r="188" s="10" customFormat="1" ht="15">
      <c r="E188" s="41"/>
    </row>
    <row r="189" s="10" customFormat="1" ht="15">
      <c r="E189" s="41"/>
    </row>
    <row r="190" s="10" customFormat="1" ht="15">
      <c r="E190" s="41"/>
    </row>
  </sheetData>
  <sheetProtection/>
  <mergeCells count="45">
    <mergeCell ref="L6:N6"/>
    <mergeCell ref="F23:H23"/>
    <mergeCell ref="I23:K23"/>
    <mergeCell ref="E29:E30"/>
    <mergeCell ref="F29:F30"/>
    <mergeCell ref="G29:G30"/>
    <mergeCell ref="I29:I30"/>
    <mergeCell ref="F6:H6"/>
    <mergeCell ref="I6:K6"/>
    <mergeCell ref="F15:F16"/>
    <mergeCell ref="B26:B30"/>
    <mergeCell ref="J29:J30"/>
    <mergeCell ref="A23:A24"/>
    <mergeCell ref="B23:B24"/>
    <mergeCell ref="C23:C24"/>
    <mergeCell ref="D23:D24"/>
    <mergeCell ref="E23:E24"/>
    <mergeCell ref="H29:H30"/>
    <mergeCell ref="B9:B16"/>
    <mergeCell ref="E15:E16"/>
    <mergeCell ref="A6:A7"/>
    <mergeCell ref="C6:C7"/>
    <mergeCell ref="B6:B7"/>
    <mergeCell ref="D6:D7"/>
    <mergeCell ref="E6:E7"/>
    <mergeCell ref="M15:M16"/>
    <mergeCell ref="L23:M23"/>
    <mergeCell ref="K15:K16"/>
    <mergeCell ref="N17:N18"/>
    <mergeCell ref="G15:G16"/>
    <mergeCell ref="I15:I16"/>
    <mergeCell ref="J15:J16"/>
    <mergeCell ref="H15:H16"/>
    <mergeCell ref="K17:K18"/>
    <mergeCell ref="L17:L18"/>
    <mergeCell ref="K29:K30"/>
    <mergeCell ref="N15:N16"/>
    <mergeCell ref="E17:E18"/>
    <mergeCell ref="F17:F18"/>
    <mergeCell ref="G17:G18"/>
    <mergeCell ref="H17:H18"/>
    <mergeCell ref="I17:I18"/>
    <mergeCell ref="J17:J18"/>
    <mergeCell ref="M17:M18"/>
    <mergeCell ref="L15:L16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49"/>
  <sheetViews>
    <sheetView view="pageBreakPreview" zoomScale="85" zoomScaleSheetLayoutView="85" zoomScalePageLayoutView="70" workbookViewId="0" topLeftCell="A9">
      <selection activeCell="A48" sqref="A48:IV49"/>
    </sheetView>
  </sheetViews>
  <sheetFormatPr defaultColWidth="9.00390625" defaultRowHeight="15.75"/>
  <cols>
    <col min="1" max="1" width="12.75390625" style="4" customWidth="1"/>
    <col min="2" max="2" width="17.625" style="4" customWidth="1"/>
    <col min="3" max="3" width="9.75390625" style="4" customWidth="1"/>
    <col min="4" max="4" width="10.00390625" style="4" customWidth="1"/>
    <col min="5" max="5" width="12.25390625" style="4" customWidth="1"/>
    <col min="6" max="6" width="9.00390625" style="4" customWidth="1"/>
    <col min="7" max="7" width="12.125" style="4" customWidth="1"/>
    <col min="8" max="8" width="9.50390625" style="4" customWidth="1"/>
    <col min="9" max="9" width="12.25390625" style="4" customWidth="1"/>
    <col min="10" max="10" width="9.00390625" style="4" customWidth="1"/>
    <col min="11" max="11" width="12.625" style="4" customWidth="1"/>
    <col min="12" max="12" width="9.25390625" style="4" customWidth="1"/>
    <col min="13" max="13" width="12.75390625" style="4" customWidth="1"/>
    <col min="14" max="14" width="9.00390625" style="4" customWidth="1"/>
    <col min="15" max="15" width="17.75390625" style="4" customWidth="1"/>
  </cols>
  <sheetData>
    <row r="1" spans="1:10" s="22" customFormat="1" ht="30.75" customHeight="1">
      <c r="A1" s="321" t="s">
        <v>346</v>
      </c>
      <c r="B1" s="321"/>
      <c r="C1" s="321"/>
      <c r="D1" s="321"/>
      <c r="E1" s="321"/>
      <c r="F1" s="321"/>
      <c r="G1" s="321"/>
      <c r="H1" s="321"/>
      <c r="I1" s="321"/>
      <c r="J1" s="321"/>
    </row>
    <row r="2" s="22" customFormat="1" ht="15">
      <c r="C2" s="30"/>
    </row>
    <row r="3" spans="1:9" s="43" customFormat="1" ht="15" customHeight="1" hidden="1">
      <c r="A3" s="54" t="s">
        <v>80</v>
      </c>
      <c r="B3" s="54"/>
      <c r="C3" s="385" t="s">
        <v>204</v>
      </c>
      <c r="D3" s="385"/>
      <c r="E3" s="385"/>
      <c r="F3" s="385"/>
      <c r="G3" s="385"/>
      <c r="H3" s="385"/>
      <c r="I3" s="385"/>
    </row>
    <row r="4" spans="3:13" s="22" customFormat="1" ht="15">
      <c r="C4" s="30"/>
      <c r="J4" s="3"/>
      <c r="K4" s="3"/>
      <c r="L4" s="3"/>
      <c r="M4" s="3" t="s">
        <v>99</v>
      </c>
    </row>
    <row r="5" spans="1:13" s="22" customFormat="1" ht="42" customHeight="1">
      <c r="A5" s="324" t="s">
        <v>282</v>
      </c>
      <c r="B5" s="324" t="s">
        <v>283</v>
      </c>
      <c r="C5" s="324" t="s">
        <v>284</v>
      </c>
      <c r="D5" s="301" t="s">
        <v>253</v>
      </c>
      <c r="E5" s="322"/>
      <c r="F5" s="301" t="s">
        <v>359</v>
      </c>
      <c r="G5" s="322"/>
      <c r="H5" s="301" t="s">
        <v>254</v>
      </c>
      <c r="I5" s="322"/>
      <c r="J5" s="301" t="s">
        <v>254</v>
      </c>
      <c r="K5" s="322"/>
      <c r="L5" s="309" t="s">
        <v>254</v>
      </c>
      <c r="M5" s="309"/>
    </row>
    <row r="6" spans="1:13" s="22" customFormat="1" ht="105" customHeight="1">
      <c r="A6" s="325"/>
      <c r="B6" s="325"/>
      <c r="C6" s="325"/>
      <c r="D6" s="7" t="s">
        <v>285</v>
      </c>
      <c r="E6" s="7" t="s">
        <v>286</v>
      </c>
      <c r="F6" s="7" t="s">
        <v>285</v>
      </c>
      <c r="G6" s="7" t="s">
        <v>286</v>
      </c>
      <c r="H6" s="7" t="s">
        <v>285</v>
      </c>
      <c r="I6" s="7" t="s">
        <v>286</v>
      </c>
      <c r="J6" s="7" t="s">
        <v>285</v>
      </c>
      <c r="K6" s="7" t="s">
        <v>286</v>
      </c>
      <c r="L6" s="7" t="s">
        <v>285</v>
      </c>
      <c r="M6" s="7" t="s">
        <v>286</v>
      </c>
    </row>
    <row r="7" spans="1:13" s="114" customFormat="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s="114" customFormat="1" ht="12.75">
      <c r="A8" s="7"/>
      <c r="B8" s="7"/>
      <c r="C8" s="179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22" customFormat="1" ht="15">
      <c r="A9" s="42"/>
      <c r="B9" s="42"/>
      <c r="C9" s="180"/>
      <c r="D9" s="44" t="s">
        <v>59</v>
      </c>
      <c r="E9" s="44" t="s">
        <v>59</v>
      </c>
      <c r="F9" s="44" t="s">
        <v>59</v>
      </c>
      <c r="G9" s="44" t="s">
        <v>59</v>
      </c>
      <c r="H9" s="44" t="s">
        <v>59</v>
      </c>
      <c r="I9" s="44" t="s">
        <v>59</v>
      </c>
      <c r="J9" s="44" t="s">
        <v>59</v>
      </c>
      <c r="K9" s="44" t="s">
        <v>59</v>
      </c>
      <c r="L9" s="44" t="s">
        <v>59</v>
      </c>
      <c r="M9" s="44" t="s">
        <v>59</v>
      </c>
    </row>
    <row r="10" spans="1:13" s="22" customFormat="1" ht="15">
      <c r="A10" s="42"/>
      <c r="B10" s="42"/>
      <c r="C10" s="42"/>
      <c r="D10" s="44" t="s">
        <v>59</v>
      </c>
      <c r="E10" s="44" t="s">
        <v>59</v>
      </c>
      <c r="F10" s="44" t="s">
        <v>59</v>
      </c>
      <c r="G10" s="44" t="s">
        <v>59</v>
      </c>
      <c r="H10" s="44" t="s">
        <v>59</v>
      </c>
      <c r="I10" s="44" t="s">
        <v>59</v>
      </c>
      <c r="J10" s="44" t="s">
        <v>59</v>
      </c>
      <c r="K10" s="44" t="s">
        <v>59</v>
      </c>
      <c r="L10" s="44" t="s">
        <v>59</v>
      </c>
      <c r="M10" s="44" t="s">
        <v>59</v>
      </c>
    </row>
    <row r="11" spans="1:13" s="22" customFormat="1" ht="15">
      <c r="A11" s="42"/>
      <c r="B11" s="42"/>
      <c r="C11" s="42"/>
      <c r="D11" s="44" t="s">
        <v>7</v>
      </c>
      <c r="E11" s="44" t="s">
        <v>59</v>
      </c>
      <c r="F11" s="44" t="s">
        <v>7</v>
      </c>
      <c r="G11" s="44" t="s">
        <v>59</v>
      </c>
      <c r="H11" s="44" t="s">
        <v>7</v>
      </c>
      <c r="I11" s="44" t="s">
        <v>59</v>
      </c>
      <c r="J11" s="44" t="s">
        <v>7</v>
      </c>
      <c r="K11" s="44" t="s">
        <v>59</v>
      </c>
      <c r="L11" s="44" t="s">
        <v>7</v>
      </c>
      <c r="M11" s="44" t="s">
        <v>59</v>
      </c>
    </row>
    <row r="12" spans="1:13" s="22" customFormat="1" ht="15">
      <c r="A12" s="42"/>
      <c r="B12" s="42"/>
      <c r="C12" s="42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s="22" customFormat="1" ht="15">
      <c r="A13" s="42"/>
      <c r="B13" s="42"/>
      <c r="C13" s="180"/>
      <c r="D13" s="44" t="s">
        <v>59</v>
      </c>
      <c r="E13" s="44" t="s">
        <v>59</v>
      </c>
      <c r="F13" s="44" t="s">
        <v>59</v>
      </c>
      <c r="G13" s="44" t="s">
        <v>59</v>
      </c>
      <c r="H13" s="44" t="s">
        <v>59</v>
      </c>
      <c r="I13" s="44" t="s">
        <v>59</v>
      </c>
      <c r="J13" s="44" t="s">
        <v>59</v>
      </c>
      <c r="K13" s="44" t="s">
        <v>59</v>
      </c>
      <c r="L13" s="44" t="s">
        <v>59</v>
      </c>
      <c r="M13" s="44" t="s">
        <v>59</v>
      </c>
    </row>
    <row r="14" spans="1:13" s="22" customFormat="1" ht="15">
      <c r="A14" s="42"/>
      <c r="B14" s="42"/>
      <c r="C14" s="42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s="22" customFormat="1" ht="15">
      <c r="A15" s="42"/>
      <c r="B15" s="42"/>
      <c r="C15" s="180"/>
      <c r="D15" s="44" t="s">
        <v>59</v>
      </c>
      <c r="E15" s="44" t="s">
        <v>59</v>
      </c>
      <c r="F15" s="44" t="s">
        <v>59</v>
      </c>
      <c r="G15" s="44" t="s">
        <v>59</v>
      </c>
      <c r="H15" s="44" t="s">
        <v>59</v>
      </c>
      <c r="I15" s="44" t="s">
        <v>59</v>
      </c>
      <c r="J15" s="44" t="s">
        <v>59</v>
      </c>
      <c r="K15" s="44" t="s">
        <v>59</v>
      </c>
      <c r="L15" s="44" t="s">
        <v>59</v>
      </c>
      <c r="M15" s="44" t="s">
        <v>59</v>
      </c>
    </row>
    <row r="16" spans="1:14" s="22" customFormat="1" ht="15" customHeight="1" hidden="1">
      <c r="A16" s="24" t="s">
        <v>79</v>
      </c>
      <c r="B16" s="321" t="s">
        <v>163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</row>
    <row r="17" s="22" customFormat="1" ht="15" hidden="1">
      <c r="B17" s="30"/>
    </row>
    <row r="18" spans="1:14" s="22" customFormat="1" ht="15" customHeight="1" hidden="1">
      <c r="A18" s="24" t="s">
        <v>80</v>
      </c>
      <c r="B18" s="321" t="s">
        <v>204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</row>
    <row r="19" spans="2:15" s="22" customFormat="1" ht="15" hidden="1">
      <c r="B19" s="30"/>
      <c r="O19" s="3" t="s">
        <v>99</v>
      </c>
    </row>
    <row r="20" spans="1:15" s="22" customFormat="1" ht="35.25" customHeight="1" hidden="1">
      <c r="A20" s="324" t="s">
        <v>158</v>
      </c>
      <c r="B20" s="324" t="s">
        <v>109</v>
      </c>
      <c r="C20" s="301" t="s">
        <v>201</v>
      </c>
      <c r="D20" s="322"/>
      <c r="E20" s="322"/>
      <c r="F20" s="302"/>
      <c r="G20" s="301" t="s">
        <v>199</v>
      </c>
      <c r="H20" s="322"/>
      <c r="I20" s="322"/>
      <c r="J20" s="302"/>
      <c r="K20" s="301" t="s">
        <v>202</v>
      </c>
      <c r="L20" s="322"/>
      <c r="M20" s="322"/>
      <c r="N20" s="302"/>
      <c r="O20" s="309" t="s">
        <v>81</v>
      </c>
    </row>
    <row r="21" spans="1:15" s="22" customFormat="1" ht="26.25" hidden="1">
      <c r="A21" s="325"/>
      <c r="B21" s="325"/>
      <c r="C21" s="7" t="s">
        <v>3</v>
      </c>
      <c r="D21" s="7" t="s">
        <v>4</v>
      </c>
      <c r="E21" s="7" t="s">
        <v>62</v>
      </c>
      <c r="F21" s="7" t="s">
        <v>101</v>
      </c>
      <c r="G21" s="7" t="s">
        <v>3</v>
      </c>
      <c r="H21" s="7" t="s">
        <v>4</v>
      </c>
      <c r="I21" s="7" t="s">
        <v>62</v>
      </c>
      <c r="J21" s="7" t="s">
        <v>101</v>
      </c>
      <c r="K21" s="7" t="s">
        <v>3</v>
      </c>
      <c r="L21" s="7" t="s">
        <v>4</v>
      </c>
      <c r="M21" s="7" t="s">
        <v>62</v>
      </c>
      <c r="N21" s="7" t="s">
        <v>101</v>
      </c>
      <c r="O21" s="309"/>
    </row>
    <row r="22" spans="1:15" s="114" customFormat="1" ht="12.75" hidden="1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7">
        <v>5</v>
      </c>
      <c r="G22" s="7">
        <v>6</v>
      </c>
      <c r="H22" s="7">
        <v>7</v>
      </c>
      <c r="I22" s="7">
        <v>9</v>
      </c>
      <c r="J22" s="7">
        <v>8</v>
      </c>
      <c r="K22" s="7">
        <v>9</v>
      </c>
      <c r="L22" s="7">
        <v>10</v>
      </c>
      <c r="M22" s="7">
        <v>13</v>
      </c>
      <c r="N22" s="7">
        <v>11</v>
      </c>
      <c r="O22" s="181">
        <v>12</v>
      </c>
    </row>
    <row r="23" spans="1:15" s="114" customFormat="1" ht="12.75" hidden="1">
      <c r="A23" s="7"/>
      <c r="B23" s="179" t="s">
        <v>105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81"/>
    </row>
    <row r="24" spans="1:15" s="22" customFormat="1" ht="15" hidden="1">
      <c r="A24" s="42"/>
      <c r="B24" s="180" t="s">
        <v>172</v>
      </c>
      <c r="C24" s="44" t="s">
        <v>59</v>
      </c>
      <c r="D24" s="44" t="s">
        <v>59</v>
      </c>
      <c r="E24" s="44" t="s">
        <v>59</v>
      </c>
      <c r="F24" s="44" t="s">
        <v>59</v>
      </c>
      <c r="G24" s="44" t="s">
        <v>59</v>
      </c>
      <c r="H24" s="44" t="s">
        <v>59</v>
      </c>
      <c r="I24" s="44" t="s">
        <v>59</v>
      </c>
      <c r="J24" s="44" t="s">
        <v>59</v>
      </c>
      <c r="K24" s="44" t="s">
        <v>59</v>
      </c>
      <c r="L24" s="44" t="s">
        <v>59</v>
      </c>
      <c r="M24" s="44" t="s">
        <v>59</v>
      </c>
      <c r="N24" s="44" t="s">
        <v>59</v>
      </c>
      <c r="O24" s="44" t="s">
        <v>59</v>
      </c>
    </row>
    <row r="25" spans="1:15" s="22" customFormat="1" ht="15" hidden="1">
      <c r="A25" s="42"/>
      <c r="B25" s="42" t="s">
        <v>82</v>
      </c>
      <c r="C25" s="44" t="s">
        <v>59</v>
      </c>
      <c r="D25" s="44" t="s">
        <v>59</v>
      </c>
      <c r="E25" s="44" t="s">
        <v>59</v>
      </c>
      <c r="F25" s="44" t="s">
        <v>59</v>
      </c>
      <c r="G25" s="44" t="s">
        <v>59</v>
      </c>
      <c r="H25" s="44" t="s">
        <v>59</v>
      </c>
      <c r="I25" s="44" t="s">
        <v>59</v>
      </c>
      <c r="J25" s="44" t="s">
        <v>59</v>
      </c>
      <c r="K25" s="44" t="s">
        <v>59</v>
      </c>
      <c r="L25" s="44" t="s">
        <v>59</v>
      </c>
      <c r="M25" s="44" t="s">
        <v>59</v>
      </c>
      <c r="N25" s="44" t="s">
        <v>59</v>
      </c>
      <c r="O25" s="44" t="s">
        <v>59</v>
      </c>
    </row>
    <row r="26" spans="1:15" s="22" customFormat="1" ht="15" hidden="1">
      <c r="A26" s="42"/>
      <c r="B26" s="42" t="s">
        <v>173</v>
      </c>
      <c r="C26" s="44" t="s">
        <v>7</v>
      </c>
      <c r="D26" s="44" t="s">
        <v>59</v>
      </c>
      <c r="E26" s="44" t="s">
        <v>59</v>
      </c>
      <c r="F26" s="44" t="s">
        <v>59</v>
      </c>
      <c r="G26" s="44" t="s">
        <v>7</v>
      </c>
      <c r="H26" s="44" t="s">
        <v>59</v>
      </c>
      <c r="I26" s="44" t="s">
        <v>59</v>
      </c>
      <c r="J26" s="44" t="s">
        <v>59</v>
      </c>
      <c r="K26" s="44" t="s">
        <v>7</v>
      </c>
      <c r="L26" s="44" t="s">
        <v>59</v>
      </c>
      <c r="M26" s="44" t="s">
        <v>59</v>
      </c>
      <c r="N26" s="44" t="s">
        <v>59</v>
      </c>
      <c r="O26" s="44" t="s">
        <v>59</v>
      </c>
    </row>
    <row r="27" spans="1:15" s="22" customFormat="1" ht="15" hidden="1">
      <c r="A27" s="42"/>
      <c r="B27" s="4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s="22" customFormat="1" ht="15" hidden="1">
      <c r="A28" s="42"/>
      <c r="B28" s="180" t="s">
        <v>174</v>
      </c>
      <c r="C28" s="44" t="s">
        <v>59</v>
      </c>
      <c r="D28" s="44" t="s">
        <v>59</v>
      </c>
      <c r="E28" s="44" t="s">
        <v>59</v>
      </c>
      <c r="F28" s="44" t="s">
        <v>59</v>
      </c>
      <c r="G28" s="44" t="s">
        <v>59</v>
      </c>
      <c r="H28" s="44" t="s">
        <v>59</v>
      </c>
      <c r="I28" s="44" t="s">
        <v>59</v>
      </c>
      <c r="J28" s="44" t="s">
        <v>59</v>
      </c>
      <c r="K28" s="44" t="s">
        <v>59</v>
      </c>
      <c r="L28" s="44" t="s">
        <v>59</v>
      </c>
      <c r="M28" s="44" t="s">
        <v>59</v>
      </c>
      <c r="N28" s="44" t="s">
        <v>59</v>
      </c>
      <c r="O28" s="44" t="s">
        <v>59</v>
      </c>
    </row>
    <row r="29" spans="1:15" s="22" customFormat="1" ht="15" hidden="1">
      <c r="A29" s="42"/>
      <c r="B29" s="4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s="22" customFormat="1" ht="15" hidden="1">
      <c r="A30" s="42"/>
      <c r="B30" s="180" t="s">
        <v>2</v>
      </c>
      <c r="C30" s="44" t="s">
        <v>59</v>
      </c>
      <c r="D30" s="44" t="s">
        <v>59</v>
      </c>
      <c r="E30" s="44" t="s">
        <v>59</v>
      </c>
      <c r="F30" s="44" t="s">
        <v>59</v>
      </c>
      <c r="G30" s="44" t="s">
        <v>59</v>
      </c>
      <c r="H30" s="44" t="s">
        <v>59</v>
      </c>
      <c r="I30" s="44" t="s">
        <v>59</v>
      </c>
      <c r="J30" s="44" t="s">
        <v>59</v>
      </c>
      <c r="K30" s="44" t="s">
        <v>59</v>
      </c>
      <c r="L30" s="44" t="s">
        <v>59</v>
      </c>
      <c r="M30" s="44" t="s">
        <v>59</v>
      </c>
      <c r="N30" s="44" t="s">
        <v>59</v>
      </c>
      <c r="O30" s="44" t="s">
        <v>59</v>
      </c>
    </row>
    <row r="31" s="22" customFormat="1" ht="15" hidden="1"/>
    <row r="32" spans="1:2" s="22" customFormat="1" ht="15" hidden="1">
      <c r="A32" s="126" t="s">
        <v>83</v>
      </c>
      <c r="B32" s="127" t="s">
        <v>205</v>
      </c>
    </row>
    <row r="33" spans="6:15" s="22" customFormat="1" ht="15" hidden="1">
      <c r="F33" s="3"/>
      <c r="G33" s="3"/>
      <c r="H33" s="3"/>
      <c r="I33" s="3"/>
      <c r="J33" s="3"/>
      <c r="K33" s="140"/>
      <c r="L33" s="140"/>
      <c r="M33" s="140"/>
      <c r="O33" s="3" t="s">
        <v>99</v>
      </c>
    </row>
    <row r="34" spans="1:15" s="22" customFormat="1" ht="15.75" customHeight="1" hidden="1">
      <c r="A34" s="324" t="s">
        <v>158</v>
      </c>
      <c r="B34" s="324" t="s">
        <v>109</v>
      </c>
      <c r="C34" s="301" t="s">
        <v>190</v>
      </c>
      <c r="D34" s="322"/>
      <c r="E34" s="322"/>
      <c r="F34" s="302"/>
      <c r="G34" s="301" t="s">
        <v>203</v>
      </c>
      <c r="H34" s="322"/>
      <c r="I34" s="322"/>
      <c r="J34" s="302"/>
      <c r="K34" s="309" t="s">
        <v>81</v>
      </c>
      <c r="L34" s="309"/>
      <c r="M34" s="309"/>
      <c r="N34" s="309"/>
      <c r="O34" s="309"/>
    </row>
    <row r="35" spans="1:15" s="22" customFormat="1" ht="26.25" hidden="1">
      <c r="A35" s="325"/>
      <c r="B35" s="325"/>
      <c r="C35" s="7" t="s">
        <v>3</v>
      </c>
      <c r="D35" s="7" t="s">
        <v>4</v>
      </c>
      <c r="E35" s="7" t="s">
        <v>62</v>
      </c>
      <c r="F35" s="7" t="s">
        <v>101</v>
      </c>
      <c r="G35" s="7" t="s">
        <v>3</v>
      </c>
      <c r="H35" s="7" t="s">
        <v>4</v>
      </c>
      <c r="I35" s="7" t="s">
        <v>62</v>
      </c>
      <c r="J35" s="7" t="s">
        <v>101</v>
      </c>
      <c r="K35" s="309"/>
      <c r="L35" s="309"/>
      <c r="M35" s="309"/>
      <c r="N35" s="309"/>
      <c r="O35" s="309"/>
    </row>
    <row r="36" spans="1:15" s="114" customFormat="1" ht="12.75" hidden="1">
      <c r="A36" s="7">
        <v>1</v>
      </c>
      <c r="B36" s="7">
        <v>2</v>
      </c>
      <c r="C36" s="7">
        <v>3</v>
      </c>
      <c r="D36" s="7">
        <v>4</v>
      </c>
      <c r="E36" s="7">
        <v>5</v>
      </c>
      <c r="F36" s="7">
        <v>5</v>
      </c>
      <c r="G36" s="7">
        <v>6</v>
      </c>
      <c r="H36" s="7">
        <v>7</v>
      </c>
      <c r="I36" s="7">
        <v>9</v>
      </c>
      <c r="J36" s="7">
        <v>8</v>
      </c>
      <c r="K36" s="383">
        <v>9</v>
      </c>
      <c r="L36" s="383"/>
      <c r="M36" s="383"/>
      <c r="N36" s="383"/>
      <c r="O36" s="383"/>
    </row>
    <row r="37" spans="1:15" s="114" customFormat="1" ht="12.75" hidden="1">
      <c r="A37" s="7"/>
      <c r="B37" s="179" t="s">
        <v>105</v>
      </c>
      <c r="C37" s="7"/>
      <c r="D37" s="7"/>
      <c r="E37" s="7"/>
      <c r="F37" s="7"/>
      <c r="G37" s="7"/>
      <c r="H37" s="7"/>
      <c r="I37" s="7"/>
      <c r="J37" s="7"/>
      <c r="K37" s="383"/>
      <c r="L37" s="383"/>
      <c r="M37" s="383"/>
      <c r="N37" s="383"/>
      <c r="O37" s="383"/>
    </row>
    <row r="38" spans="1:15" s="22" customFormat="1" ht="15" hidden="1">
      <c r="A38" s="42"/>
      <c r="B38" s="180" t="s">
        <v>172</v>
      </c>
      <c r="C38" s="44" t="s">
        <v>59</v>
      </c>
      <c r="D38" s="44" t="s">
        <v>59</v>
      </c>
      <c r="E38" s="44" t="s">
        <v>59</v>
      </c>
      <c r="F38" s="44" t="s">
        <v>59</v>
      </c>
      <c r="G38" s="44" t="s">
        <v>59</v>
      </c>
      <c r="H38" s="44" t="s">
        <v>59</v>
      </c>
      <c r="I38" s="44" t="s">
        <v>59</v>
      </c>
      <c r="J38" s="44" t="s">
        <v>59</v>
      </c>
      <c r="K38" s="383" t="s">
        <v>59</v>
      </c>
      <c r="L38" s="383"/>
      <c r="M38" s="383" t="s">
        <v>59</v>
      </c>
      <c r="N38" s="383"/>
      <c r="O38" s="383"/>
    </row>
    <row r="39" spans="1:15" s="22" customFormat="1" ht="15" hidden="1">
      <c r="A39" s="42"/>
      <c r="B39" s="42" t="s">
        <v>82</v>
      </c>
      <c r="C39" s="44" t="s">
        <v>59</v>
      </c>
      <c r="D39" s="44" t="s">
        <v>59</v>
      </c>
      <c r="E39" s="44" t="s">
        <v>59</v>
      </c>
      <c r="F39" s="44" t="s">
        <v>59</v>
      </c>
      <c r="G39" s="44" t="s">
        <v>59</v>
      </c>
      <c r="H39" s="44" t="s">
        <v>59</v>
      </c>
      <c r="I39" s="44" t="s">
        <v>59</v>
      </c>
      <c r="J39" s="44" t="s">
        <v>59</v>
      </c>
      <c r="K39" s="383" t="s">
        <v>59</v>
      </c>
      <c r="L39" s="383" t="s">
        <v>59</v>
      </c>
      <c r="M39" s="383" t="s">
        <v>59</v>
      </c>
      <c r="N39" s="383"/>
      <c r="O39" s="383"/>
    </row>
    <row r="40" spans="1:15" s="22" customFormat="1" ht="15" hidden="1">
      <c r="A40" s="42"/>
      <c r="B40" s="42" t="s">
        <v>173</v>
      </c>
      <c r="C40" s="44" t="s">
        <v>7</v>
      </c>
      <c r="D40" s="44" t="s">
        <v>59</v>
      </c>
      <c r="E40" s="44" t="s">
        <v>59</v>
      </c>
      <c r="F40" s="44" t="s">
        <v>59</v>
      </c>
      <c r="G40" s="44" t="s">
        <v>7</v>
      </c>
      <c r="H40" s="44" t="s">
        <v>59</v>
      </c>
      <c r="I40" s="44" t="s">
        <v>59</v>
      </c>
      <c r="J40" s="44" t="s">
        <v>59</v>
      </c>
      <c r="K40" s="383" t="s">
        <v>59</v>
      </c>
      <c r="L40" s="383" t="s">
        <v>59</v>
      </c>
      <c r="M40" s="383" t="s">
        <v>59</v>
      </c>
      <c r="N40" s="383"/>
      <c r="O40" s="383"/>
    </row>
    <row r="41" spans="1:15" s="22" customFormat="1" ht="15" hidden="1">
      <c r="A41" s="42"/>
      <c r="B41" s="42"/>
      <c r="C41" s="44"/>
      <c r="D41" s="44"/>
      <c r="E41" s="44"/>
      <c r="F41" s="44"/>
      <c r="G41" s="44"/>
      <c r="H41" s="44"/>
      <c r="I41" s="44"/>
      <c r="J41" s="44"/>
      <c r="K41" s="383"/>
      <c r="L41" s="383"/>
      <c r="M41" s="383"/>
      <c r="N41" s="383"/>
      <c r="O41" s="383"/>
    </row>
    <row r="42" spans="1:15" s="22" customFormat="1" ht="15" hidden="1">
      <c r="A42" s="42"/>
      <c r="B42" s="180" t="s">
        <v>174</v>
      </c>
      <c r="C42" s="44" t="s">
        <v>59</v>
      </c>
      <c r="D42" s="44" t="s">
        <v>59</v>
      </c>
      <c r="E42" s="44" t="s">
        <v>59</v>
      </c>
      <c r="F42" s="44" t="s">
        <v>59</v>
      </c>
      <c r="G42" s="44" t="s">
        <v>59</v>
      </c>
      <c r="H42" s="44" t="s">
        <v>59</v>
      </c>
      <c r="I42" s="44" t="s">
        <v>59</v>
      </c>
      <c r="J42" s="44" t="s">
        <v>59</v>
      </c>
      <c r="K42" s="383" t="s">
        <v>59</v>
      </c>
      <c r="L42" s="383" t="s">
        <v>59</v>
      </c>
      <c r="M42" s="383" t="s">
        <v>59</v>
      </c>
      <c r="N42" s="383"/>
      <c r="O42" s="383"/>
    </row>
    <row r="43" spans="1:15" s="22" customFormat="1" ht="15" hidden="1">
      <c r="A43" s="42"/>
      <c r="B43" s="42"/>
      <c r="C43" s="44"/>
      <c r="D43" s="44"/>
      <c r="E43" s="44"/>
      <c r="F43" s="44"/>
      <c r="G43" s="44"/>
      <c r="H43" s="44"/>
      <c r="I43" s="44"/>
      <c r="J43" s="44"/>
      <c r="K43" s="383"/>
      <c r="L43" s="383"/>
      <c r="M43" s="383"/>
      <c r="N43" s="383"/>
      <c r="O43" s="383"/>
    </row>
    <row r="44" spans="1:15" s="22" customFormat="1" ht="15" hidden="1">
      <c r="A44" s="42"/>
      <c r="B44" s="180" t="s">
        <v>2</v>
      </c>
      <c r="C44" s="44" t="s">
        <v>59</v>
      </c>
      <c r="D44" s="44" t="s">
        <v>59</v>
      </c>
      <c r="E44" s="44" t="s">
        <v>59</v>
      </c>
      <c r="F44" s="44" t="s">
        <v>59</v>
      </c>
      <c r="G44" s="44" t="s">
        <v>59</v>
      </c>
      <c r="H44" s="44" t="s">
        <v>59</v>
      </c>
      <c r="I44" s="44" t="s">
        <v>59</v>
      </c>
      <c r="J44" s="44" t="s">
        <v>59</v>
      </c>
      <c r="K44" s="383" t="s">
        <v>59</v>
      </c>
      <c r="L44" s="383" t="s">
        <v>59</v>
      </c>
      <c r="M44" s="383" t="s">
        <v>59</v>
      </c>
      <c r="N44" s="383"/>
      <c r="O44" s="383"/>
    </row>
    <row r="45" s="22" customFormat="1" ht="15"/>
    <row r="46" spans="1:12" s="22" customFormat="1" ht="33" customHeight="1">
      <c r="A46" s="335" t="s">
        <v>287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</row>
    <row r="47" spans="1:15" s="43" customFormat="1" ht="168.75" customHeight="1">
      <c r="A47" s="384" t="s">
        <v>369</v>
      </c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</row>
    <row r="48" s="2" customFormat="1" ht="15" hidden="1"/>
    <row r="49" spans="1:15" s="2" customFormat="1" ht="105" customHeight="1" hidden="1">
      <c r="A49" s="472" t="s">
        <v>353</v>
      </c>
      <c r="B49" s="473"/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</row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  <row r="145" s="10" customFormat="1" ht="15"/>
    <row r="146" s="10" customFormat="1" ht="15"/>
    <row r="147" s="10" customFormat="1" ht="15"/>
    <row r="148" s="10" customFormat="1" ht="15"/>
    <row r="149" s="10" customFormat="1" ht="15"/>
    <row r="150" s="10" customFormat="1" ht="15"/>
    <row r="151" s="10" customFormat="1" ht="15"/>
    <row r="152" s="10" customFormat="1" ht="15"/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  <row r="164" s="10" customFormat="1" ht="15"/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  <row r="188" s="10" customFormat="1" ht="15"/>
    <row r="189" s="10" customFormat="1" ht="15"/>
    <row r="190" s="10" customFormat="1" ht="15"/>
    <row r="191" s="10" customFormat="1" ht="15"/>
    <row r="192" s="10" customFormat="1" ht="15"/>
    <row r="193" s="10" customFormat="1" ht="15"/>
    <row r="194" s="10" customFormat="1" ht="15"/>
    <row r="195" s="10" customFormat="1" ht="15"/>
    <row r="196" s="10" customFormat="1" ht="15"/>
  </sheetData>
  <sheetProtection/>
  <mergeCells count="35">
    <mergeCell ref="A20:A21"/>
    <mergeCell ref="C20:F20"/>
    <mergeCell ref="G20:J20"/>
    <mergeCell ref="A46:L46"/>
    <mergeCell ref="K39:O39"/>
    <mergeCell ref="K40:O40"/>
    <mergeCell ref="K37:O37"/>
    <mergeCell ref="K41:O41"/>
    <mergeCell ref="K38:O38"/>
    <mergeCell ref="C3:I3"/>
    <mergeCell ref="A5:A6"/>
    <mergeCell ref="B5:B6"/>
    <mergeCell ref="C5:C6"/>
    <mergeCell ref="D5:E5"/>
    <mergeCell ref="J5:K5"/>
    <mergeCell ref="F5:G5"/>
    <mergeCell ref="H5:I5"/>
    <mergeCell ref="A34:A35"/>
    <mergeCell ref="O20:O21"/>
    <mergeCell ref="L5:M5"/>
    <mergeCell ref="G34:J34"/>
    <mergeCell ref="B34:B35"/>
    <mergeCell ref="K34:O35"/>
    <mergeCell ref="K36:O36"/>
    <mergeCell ref="C34:F34"/>
    <mergeCell ref="A49:O49"/>
    <mergeCell ref="A1:J1"/>
    <mergeCell ref="K42:O42"/>
    <mergeCell ref="K43:O43"/>
    <mergeCell ref="K20:N20"/>
    <mergeCell ref="B20:B21"/>
    <mergeCell ref="A47:O47"/>
    <mergeCell ref="K44:O44"/>
    <mergeCell ref="B16:N16"/>
    <mergeCell ref="B18:N18"/>
  </mergeCells>
  <printOptions horizontalCentered="1"/>
  <pageMargins left="0.2362204724409449" right="0.15748031496062992" top="0.1968503937007874" bottom="0.4330708661417323" header="0.2755905511811024" footer="0.275590551181102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 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Snitnikova</dc:creator>
  <cp:keywords/>
  <dc:description/>
  <cp:lastModifiedBy>Цилюрик Віталій Вікторович</cp:lastModifiedBy>
  <cp:lastPrinted>2018-11-22T13:01:43Z</cp:lastPrinted>
  <dcterms:created xsi:type="dcterms:W3CDTF">2001-10-02T09:04:24Z</dcterms:created>
  <dcterms:modified xsi:type="dcterms:W3CDTF">2019-03-01T12:37:55Z</dcterms:modified>
  <cp:category/>
  <cp:version/>
  <cp:contentType/>
  <cp:contentStatus/>
</cp:coreProperties>
</file>