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372"/>
  </bookViews>
  <sheets>
    <sheet name="інформація про бюджет" sheetId="2" r:id="rId1"/>
    <sheet name="Бюджет розвитку" sheetId="1" r:id="rId2"/>
  </sheets>
  <definedNames>
    <definedName name="_xlnm.Print_Area" localSheetId="1">'Бюджет розвитку'!$A$1:$J$137</definedName>
    <definedName name="_xlnm.Print_Area" localSheetId="0">'інформація про бюджет'!$A$1:$K$270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5" i="2" l="1"/>
  <c r="J134" i="2"/>
  <c r="K135" i="2" l="1"/>
  <c r="K134" i="2"/>
  <c r="K131" i="2" l="1"/>
  <c r="H75" i="1"/>
  <c r="D75" i="1"/>
  <c r="H71" i="1"/>
  <c r="D71" i="1"/>
  <c r="I132" i="1" l="1"/>
  <c r="J132" i="1"/>
  <c r="H128" i="1"/>
  <c r="G128" i="1" s="1"/>
  <c r="C128" i="1"/>
  <c r="D128" i="1"/>
  <c r="G130" i="1"/>
  <c r="C130" i="1"/>
  <c r="G129" i="1"/>
  <c r="C129" i="1"/>
  <c r="H126" i="1"/>
  <c r="G126" i="1" s="1"/>
  <c r="D126" i="1"/>
  <c r="C126" i="1" s="1"/>
  <c r="C127" i="1"/>
  <c r="G127" i="1"/>
  <c r="D9" i="1" l="1"/>
  <c r="H9" i="1"/>
  <c r="G20" i="1"/>
  <c r="C20" i="1"/>
  <c r="G19" i="1"/>
  <c r="C19" i="1"/>
  <c r="G18" i="1"/>
  <c r="C18" i="1"/>
  <c r="F9" i="2" l="1"/>
  <c r="H14" i="2"/>
  <c r="F14" i="2"/>
  <c r="H74" i="1" l="1"/>
  <c r="D74" i="1"/>
  <c r="G76" i="1"/>
  <c r="G77" i="1"/>
  <c r="G78" i="1"/>
  <c r="G79" i="1"/>
  <c r="C76" i="1"/>
  <c r="C77" i="1"/>
  <c r="C78" i="1"/>
  <c r="C79" i="1"/>
  <c r="H69" i="1"/>
  <c r="D69" i="1"/>
  <c r="G71" i="1"/>
  <c r="G72" i="1"/>
  <c r="G73" i="1"/>
  <c r="C71" i="1"/>
  <c r="C72" i="1"/>
  <c r="C73" i="1"/>
  <c r="G69" i="1" l="1"/>
  <c r="C69" i="1"/>
  <c r="F13" i="2"/>
  <c r="H13" i="2" l="1"/>
  <c r="I30" i="2"/>
  <c r="H30" i="2"/>
  <c r="G30" i="2"/>
  <c r="F30" i="2"/>
  <c r="I28" i="2"/>
  <c r="H28" i="2"/>
  <c r="G171" i="2"/>
  <c r="G155" i="2"/>
  <c r="F28" i="2"/>
  <c r="I261" i="2"/>
  <c r="G261" i="2"/>
  <c r="F32" i="2"/>
  <c r="I27" i="2"/>
  <c r="H27" i="2"/>
  <c r="G27" i="2"/>
  <c r="F27" i="2"/>
  <c r="E27" i="2"/>
  <c r="D27" i="2"/>
  <c r="K23" i="2"/>
  <c r="J23" i="2"/>
  <c r="J15" i="2"/>
  <c r="E13" i="2"/>
  <c r="E12" i="2"/>
  <c r="E24" i="2"/>
  <c r="E26" i="2"/>
  <c r="E25" i="2"/>
  <c r="E23" i="2"/>
  <c r="E21" i="2"/>
  <c r="E20" i="2"/>
  <c r="E19" i="2"/>
  <c r="E18" i="2"/>
  <c r="E17" i="2"/>
  <c r="E15" i="2"/>
  <c r="E14" i="2"/>
  <c r="E11" i="2"/>
  <c r="D15" i="2"/>
  <c r="D25" i="2"/>
  <c r="D23" i="2"/>
  <c r="D21" i="2"/>
  <c r="E9" i="2" l="1"/>
  <c r="D157" i="2"/>
  <c r="D13" i="2" l="1"/>
  <c r="H97" i="1" l="1"/>
  <c r="G97" i="1" s="1"/>
  <c r="D97" i="1"/>
  <c r="J84" i="1" l="1"/>
  <c r="F84" i="1"/>
  <c r="H116" i="1" l="1"/>
  <c r="D116" i="1"/>
  <c r="H84" i="1" l="1"/>
  <c r="G84" i="1" s="1"/>
  <c r="D84" i="1"/>
  <c r="C84" i="1" s="1"/>
  <c r="H93" i="1" l="1"/>
  <c r="G93" i="1" s="1"/>
  <c r="D93" i="1"/>
  <c r="C93" i="1" s="1"/>
  <c r="J108" i="2" l="1"/>
  <c r="D96" i="2" l="1"/>
  <c r="K105" i="2"/>
  <c r="J105" i="2"/>
  <c r="K101" i="2"/>
  <c r="J101" i="2"/>
  <c r="I156" i="2" l="1"/>
  <c r="I155" i="2"/>
  <c r="G156" i="2"/>
  <c r="D146" i="2"/>
  <c r="F146" i="2"/>
  <c r="J131" i="2"/>
  <c r="K141" i="2"/>
  <c r="I141" i="2"/>
  <c r="I142" i="2"/>
  <c r="G142" i="2"/>
  <c r="G141" i="2"/>
  <c r="J141" i="2"/>
  <c r="C123" i="1" l="1"/>
  <c r="G124" i="1"/>
  <c r="D124" i="1"/>
  <c r="C124" i="1" s="1"/>
  <c r="G57" i="1"/>
  <c r="D122" i="1" l="1"/>
  <c r="C122" i="1" l="1"/>
  <c r="I264" i="2"/>
  <c r="G264" i="2"/>
  <c r="J249" i="2"/>
  <c r="K249" i="2"/>
  <c r="H227" i="2"/>
  <c r="E161" i="2" l="1"/>
  <c r="D161" i="2"/>
  <c r="K69" i="2"/>
  <c r="J69" i="2"/>
  <c r="E64" i="2"/>
  <c r="D64" i="2"/>
  <c r="J68" i="2"/>
  <c r="K68" i="2"/>
  <c r="D57" i="2"/>
  <c r="E57" i="2"/>
  <c r="E55" i="2"/>
  <c r="D55" i="2"/>
  <c r="F21" i="2" l="1"/>
  <c r="G21" i="2"/>
  <c r="H21" i="2"/>
  <c r="I21" i="2"/>
  <c r="J21" i="2"/>
  <c r="K45" i="2"/>
  <c r="J45" i="2"/>
  <c r="D35" i="2"/>
  <c r="G45" i="1" l="1"/>
  <c r="C45" i="1"/>
  <c r="G31" i="1"/>
  <c r="C31" i="1"/>
  <c r="D23" i="1"/>
  <c r="G46" i="1"/>
  <c r="C46" i="1"/>
  <c r="G47" i="1"/>
  <c r="C47" i="1"/>
  <c r="G48" i="1"/>
  <c r="C48" i="1"/>
  <c r="G44" i="1"/>
  <c r="C44" i="1"/>
  <c r="G43" i="1"/>
  <c r="C43" i="1"/>
  <c r="G50" i="1"/>
  <c r="C50" i="1"/>
  <c r="D29" i="1"/>
  <c r="H29" i="1"/>
  <c r="G25" i="1"/>
  <c r="C25" i="1"/>
  <c r="F23" i="2"/>
  <c r="G23" i="2"/>
  <c r="H23" i="2"/>
  <c r="I23" i="2"/>
  <c r="K170" i="2"/>
  <c r="J170" i="2"/>
  <c r="H172" i="2"/>
  <c r="E167" i="2"/>
  <c r="D167" i="2"/>
  <c r="E53" i="2"/>
  <c r="D22" i="1" l="1"/>
  <c r="D132" i="1" s="1"/>
  <c r="H58" i="1"/>
  <c r="G58" i="1" s="1"/>
  <c r="D58" i="1"/>
  <c r="C58" i="1" s="1"/>
  <c r="C59" i="1"/>
  <c r="H63" i="1" l="1"/>
  <c r="D63" i="1"/>
  <c r="C9" i="1"/>
  <c r="G21" i="1"/>
  <c r="C21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 l="1"/>
  <c r="J25" i="2" l="1"/>
  <c r="I160" i="2" l="1"/>
  <c r="G160" i="2"/>
  <c r="F131" i="2"/>
  <c r="G32" i="2"/>
  <c r="H32" i="2"/>
  <c r="K32" i="2" s="1"/>
  <c r="I32" i="2"/>
  <c r="J32" i="2"/>
  <c r="K25" i="2"/>
  <c r="I262" i="2"/>
  <c r="H262" i="2"/>
  <c r="G262" i="2"/>
  <c r="F262" i="2"/>
  <c r="E262" i="2"/>
  <c r="D262" i="2"/>
  <c r="I259" i="2"/>
  <c r="H259" i="2"/>
  <c r="G259" i="2"/>
  <c r="F259" i="2"/>
  <c r="E259" i="2"/>
  <c r="D259" i="2"/>
  <c r="D252" i="2"/>
  <c r="D257" i="2"/>
  <c r="K264" i="2"/>
  <c r="J264" i="2"/>
  <c r="K263" i="2"/>
  <c r="J263" i="2"/>
  <c r="K261" i="2"/>
  <c r="J261" i="2"/>
  <c r="K260" i="2"/>
  <c r="J260" i="2"/>
  <c r="K259" i="2" l="1"/>
  <c r="K262" i="2"/>
  <c r="J259" i="2"/>
  <c r="J262" i="2"/>
  <c r="G13" i="2" l="1"/>
  <c r="I13" i="2"/>
  <c r="G14" i="2"/>
  <c r="I14" i="2"/>
  <c r="F19" i="2" l="1"/>
  <c r="G19" i="2"/>
  <c r="H19" i="2"/>
  <c r="I19" i="2"/>
  <c r="F24" i="2"/>
  <c r="G24" i="2"/>
  <c r="H24" i="2"/>
  <c r="I24" i="2"/>
  <c r="D79" i="2"/>
  <c r="G143" i="2"/>
  <c r="I143" i="2"/>
  <c r="F143" i="2"/>
  <c r="K145" i="2"/>
  <c r="F26" i="2"/>
  <c r="G26" i="2"/>
  <c r="H26" i="2"/>
  <c r="I26" i="2"/>
  <c r="E22" i="2"/>
  <c r="K22" i="2" s="1"/>
  <c r="F22" i="2"/>
  <c r="G22" i="2"/>
  <c r="H22" i="2"/>
  <c r="I22" i="2"/>
  <c r="D22" i="2"/>
  <c r="J22" i="2" s="1"/>
  <c r="G20" i="2"/>
  <c r="I20" i="2"/>
  <c r="F18" i="2"/>
  <c r="G18" i="2"/>
  <c r="H18" i="2"/>
  <c r="I18" i="2"/>
  <c r="F17" i="2"/>
  <c r="G17" i="2"/>
  <c r="H17" i="2"/>
  <c r="I17" i="2"/>
  <c r="G15" i="2"/>
  <c r="I15" i="2"/>
  <c r="J16" i="2"/>
  <c r="K16" i="2"/>
  <c r="G12" i="2"/>
  <c r="I12" i="2"/>
  <c r="G11" i="2"/>
  <c r="I11" i="2"/>
  <c r="K48" i="2"/>
  <c r="J48" i="2"/>
  <c r="K47" i="2"/>
  <c r="J47" i="2"/>
  <c r="K46" i="2"/>
  <c r="J46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I35" i="2"/>
  <c r="G35" i="2"/>
  <c r="E35" i="2"/>
  <c r="F35" i="2" l="1"/>
  <c r="J49" i="2"/>
  <c r="K49" i="2"/>
  <c r="J50" i="2"/>
  <c r="K50" i="2"/>
  <c r="J145" i="2"/>
  <c r="H35" i="2"/>
  <c r="J35" i="2" l="1"/>
  <c r="K35" i="2"/>
  <c r="H143" i="2"/>
  <c r="I172" i="2"/>
  <c r="I171" i="2"/>
  <c r="K172" i="2"/>
  <c r="J172" i="2"/>
  <c r="G172" i="2"/>
  <c r="K171" i="2"/>
  <c r="J171" i="2"/>
  <c r="K169" i="2"/>
  <c r="J169" i="2"/>
  <c r="K168" i="2"/>
  <c r="J168" i="2"/>
  <c r="H167" i="2"/>
  <c r="F167" i="2"/>
  <c r="K258" i="2"/>
  <c r="K257" i="2" s="1"/>
  <c r="J258" i="2"/>
  <c r="J257" i="2" s="1"/>
  <c r="E257" i="2"/>
  <c r="K212" i="2"/>
  <c r="J212" i="2"/>
  <c r="K211" i="2"/>
  <c r="J211" i="2"/>
  <c r="K210" i="2"/>
  <c r="J210" i="2"/>
  <c r="K209" i="2"/>
  <c r="J209" i="2"/>
  <c r="E208" i="2"/>
  <c r="D208" i="2"/>
  <c r="K207" i="2"/>
  <c r="J207" i="2"/>
  <c r="K206" i="2"/>
  <c r="J206" i="2"/>
  <c r="K205" i="2"/>
  <c r="J205" i="2"/>
  <c r="I204" i="2"/>
  <c r="H204" i="2"/>
  <c r="G204" i="2"/>
  <c r="F204" i="2"/>
  <c r="K203" i="2"/>
  <c r="K202" i="2" s="1"/>
  <c r="J203" i="2"/>
  <c r="J202" i="2" s="1"/>
  <c r="E202" i="2"/>
  <c r="D202" i="2"/>
  <c r="K188" i="2"/>
  <c r="J188" i="2"/>
  <c r="K187" i="2"/>
  <c r="J187" i="2"/>
  <c r="E186" i="2"/>
  <c r="D186" i="2"/>
  <c r="K123" i="2"/>
  <c r="J123" i="2"/>
  <c r="K122" i="2"/>
  <c r="J122" i="2"/>
  <c r="E121" i="2"/>
  <c r="D121" i="2"/>
  <c r="K95" i="2"/>
  <c r="J95" i="2"/>
  <c r="K94" i="2"/>
  <c r="J94" i="2"/>
  <c r="K93" i="2"/>
  <c r="J93" i="2"/>
  <c r="E92" i="2"/>
  <c r="D92" i="2"/>
  <c r="F109" i="2"/>
  <c r="H96" i="2"/>
  <c r="F96" i="2"/>
  <c r="G96" i="2"/>
  <c r="K255" i="2"/>
  <c r="J255" i="2"/>
  <c r="K254" i="2"/>
  <c r="J254" i="2"/>
  <c r="K253" i="2"/>
  <c r="J253" i="2"/>
  <c r="I252" i="2"/>
  <c r="G252" i="2"/>
  <c r="E252" i="2"/>
  <c r="K251" i="2"/>
  <c r="J251" i="2"/>
  <c r="K250" i="2"/>
  <c r="J250" i="2"/>
  <c r="K248" i="2"/>
  <c r="J248" i="2"/>
  <c r="K247" i="2"/>
  <c r="J247" i="2"/>
  <c r="K246" i="2"/>
  <c r="J246" i="2"/>
  <c r="K244" i="2"/>
  <c r="J244" i="2"/>
  <c r="K243" i="2"/>
  <c r="J243" i="2"/>
  <c r="K242" i="2"/>
  <c r="J242" i="2"/>
  <c r="K241" i="2"/>
  <c r="J241" i="2"/>
  <c r="K240" i="2"/>
  <c r="J240" i="2"/>
  <c r="I239" i="2"/>
  <c r="H239" i="2"/>
  <c r="G239" i="2"/>
  <c r="F239" i="2"/>
  <c r="I227" i="2"/>
  <c r="K238" i="2"/>
  <c r="J238" i="2"/>
  <c r="K237" i="2"/>
  <c r="J237" i="2"/>
  <c r="D20" i="2"/>
  <c r="K234" i="2"/>
  <c r="J234" i="2"/>
  <c r="G233" i="2"/>
  <c r="G227" i="2" s="1"/>
  <c r="H15" i="2"/>
  <c r="F15" i="2"/>
  <c r="K231" i="2"/>
  <c r="J231" i="2"/>
  <c r="H12" i="2"/>
  <c r="F12" i="2"/>
  <c r="H11" i="2"/>
  <c r="F11" i="2"/>
  <c r="I225" i="2"/>
  <c r="J225" i="2"/>
  <c r="K224" i="2"/>
  <c r="J224" i="2"/>
  <c r="K223" i="2"/>
  <c r="J223" i="2"/>
  <c r="E219" i="2"/>
  <c r="J222" i="2"/>
  <c r="K221" i="2"/>
  <c r="J221" i="2"/>
  <c r="K220" i="2"/>
  <c r="J220" i="2"/>
  <c r="K218" i="2"/>
  <c r="J218" i="2"/>
  <c r="K217" i="2"/>
  <c r="J217" i="2"/>
  <c r="K216" i="2"/>
  <c r="J216" i="2"/>
  <c r="K215" i="2"/>
  <c r="J215" i="2"/>
  <c r="K214" i="2"/>
  <c r="J214" i="2"/>
  <c r="I201" i="2"/>
  <c r="K200" i="2"/>
  <c r="J200" i="2"/>
  <c r="K199" i="2"/>
  <c r="J199" i="2"/>
  <c r="K198" i="2"/>
  <c r="J198" i="2"/>
  <c r="K197" i="2"/>
  <c r="J197" i="2"/>
  <c r="K196" i="2"/>
  <c r="J196" i="2"/>
  <c r="E195" i="2"/>
  <c r="E189" i="2" s="1"/>
  <c r="D195" i="2"/>
  <c r="D189" i="2" s="1"/>
  <c r="K194" i="2"/>
  <c r="J194" i="2"/>
  <c r="K193" i="2"/>
  <c r="J193" i="2"/>
  <c r="K192" i="2"/>
  <c r="J192" i="2"/>
  <c r="K191" i="2"/>
  <c r="J191" i="2"/>
  <c r="K190" i="2"/>
  <c r="J190" i="2"/>
  <c r="K185" i="2"/>
  <c r="G185" i="2"/>
  <c r="G173" i="2" s="1"/>
  <c r="K184" i="2"/>
  <c r="J184" i="2"/>
  <c r="K183" i="2"/>
  <c r="J183" i="2"/>
  <c r="K182" i="2"/>
  <c r="J182" i="2"/>
  <c r="K181" i="2"/>
  <c r="J181" i="2"/>
  <c r="K180" i="2"/>
  <c r="J180" i="2"/>
  <c r="E179" i="2"/>
  <c r="K179" i="2" s="1"/>
  <c r="D179" i="2"/>
  <c r="J179" i="2" s="1"/>
  <c r="K178" i="2"/>
  <c r="J178" i="2"/>
  <c r="K177" i="2"/>
  <c r="J177" i="2"/>
  <c r="K176" i="2"/>
  <c r="J176" i="2"/>
  <c r="K175" i="2"/>
  <c r="J175" i="2"/>
  <c r="K174" i="2"/>
  <c r="J174" i="2"/>
  <c r="E165" i="2"/>
  <c r="J166" i="2"/>
  <c r="J165" i="2" s="1"/>
  <c r="E163" i="2"/>
  <c r="J164" i="2"/>
  <c r="J163" i="2" s="1"/>
  <c r="K162" i="2"/>
  <c r="K161" i="2" s="1"/>
  <c r="J162" i="2"/>
  <c r="J161" i="2" s="1"/>
  <c r="K90" i="2"/>
  <c r="J90" i="2"/>
  <c r="K89" i="2"/>
  <c r="J89" i="2"/>
  <c r="K88" i="2"/>
  <c r="K86" i="2"/>
  <c r="J86" i="2"/>
  <c r="K85" i="2"/>
  <c r="J85" i="2"/>
  <c r="K83" i="2"/>
  <c r="J83" i="2"/>
  <c r="K82" i="2"/>
  <c r="J82" i="2"/>
  <c r="I81" i="2"/>
  <c r="G81" i="2"/>
  <c r="K30" i="2"/>
  <c r="J30" i="2"/>
  <c r="H58" i="2"/>
  <c r="F58" i="2"/>
  <c r="K70" i="2"/>
  <c r="J70" i="2"/>
  <c r="K57" i="2"/>
  <c r="K56" i="2" s="1"/>
  <c r="J57" i="2"/>
  <c r="J56" i="2" s="1"/>
  <c r="D56" i="2"/>
  <c r="J167" i="2" l="1"/>
  <c r="K167" i="2"/>
  <c r="J28" i="2"/>
  <c r="K204" i="2"/>
  <c r="J208" i="2"/>
  <c r="J204" i="2"/>
  <c r="I167" i="2"/>
  <c r="J55" i="2"/>
  <c r="J54" i="2" s="1"/>
  <c r="K65" i="2"/>
  <c r="K67" i="2"/>
  <c r="K71" i="2"/>
  <c r="K73" i="2"/>
  <c r="F233" i="2"/>
  <c r="F20" i="2"/>
  <c r="J20" i="2" s="1"/>
  <c r="K55" i="2"/>
  <c r="K54" i="2" s="1"/>
  <c r="J66" i="2"/>
  <c r="J91" i="2"/>
  <c r="J201" i="2"/>
  <c r="F31" i="2"/>
  <c r="J31" i="2" s="1"/>
  <c r="K225" i="2"/>
  <c r="H233" i="2"/>
  <c r="H20" i="2"/>
  <c r="J256" i="2"/>
  <c r="K66" i="2"/>
  <c r="K72" i="2"/>
  <c r="K91" i="2"/>
  <c r="I189" i="2"/>
  <c r="I31" i="2"/>
  <c r="G226" i="2"/>
  <c r="G29" i="2" s="1"/>
  <c r="F29" i="2"/>
  <c r="J29" i="2" s="1"/>
  <c r="K256" i="2"/>
  <c r="G167" i="2"/>
  <c r="H31" i="2"/>
  <c r="K31" i="2" s="1"/>
  <c r="J65" i="2"/>
  <c r="J67" i="2"/>
  <c r="J71" i="2"/>
  <c r="G73" i="2"/>
  <c r="K164" i="2"/>
  <c r="K163" i="2" s="1"/>
  <c r="K226" i="2"/>
  <c r="H29" i="2"/>
  <c r="K29" i="2" s="1"/>
  <c r="K236" i="2"/>
  <c r="K21" i="2"/>
  <c r="K59" i="2"/>
  <c r="H81" i="2"/>
  <c r="J60" i="2"/>
  <c r="J62" i="2"/>
  <c r="G201" i="2"/>
  <c r="K60" i="2"/>
  <c r="E87" i="2"/>
  <c r="K87" i="2" s="1"/>
  <c r="D163" i="2"/>
  <c r="E233" i="2"/>
  <c r="E227" i="2" s="1"/>
  <c r="E245" i="2"/>
  <c r="K245" i="2" s="1"/>
  <c r="K186" i="2"/>
  <c r="K208" i="2"/>
  <c r="K61" i="2"/>
  <c r="K63" i="2"/>
  <c r="K62" i="2"/>
  <c r="K84" i="2"/>
  <c r="J59" i="2"/>
  <c r="J61" i="2"/>
  <c r="J63" i="2"/>
  <c r="F81" i="2"/>
  <c r="K166" i="2"/>
  <c r="K165" i="2" s="1"/>
  <c r="K201" i="2"/>
  <c r="D219" i="2"/>
  <c r="J219" i="2" s="1"/>
  <c r="K232" i="2"/>
  <c r="J186" i="2"/>
  <c r="K92" i="2"/>
  <c r="K121" i="2"/>
  <c r="F173" i="2"/>
  <c r="G225" i="2"/>
  <c r="K228" i="2"/>
  <c r="K229" i="2"/>
  <c r="K230" i="2"/>
  <c r="J235" i="2"/>
  <c r="H189" i="2"/>
  <c r="K189" i="2" s="1"/>
  <c r="H252" i="2"/>
  <c r="K252" i="2" s="1"/>
  <c r="J92" i="2"/>
  <c r="J121" i="2"/>
  <c r="D233" i="2"/>
  <c r="D227" i="2" s="1"/>
  <c r="D165" i="2"/>
  <c r="I185" i="2"/>
  <c r="I173" i="2" s="1"/>
  <c r="J195" i="2"/>
  <c r="F213" i="2"/>
  <c r="I226" i="2"/>
  <c r="J228" i="2"/>
  <c r="K235" i="2"/>
  <c r="K195" i="2"/>
  <c r="J229" i="2"/>
  <c r="J230" i="2"/>
  <c r="J232" i="2"/>
  <c r="F227" i="2"/>
  <c r="K219" i="2"/>
  <c r="E213" i="2"/>
  <c r="D245" i="2"/>
  <c r="D173" i="2"/>
  <c r="H173" i="2"/>
  <c r="J185" i="2"/>
  <c r="F189" i="2"/>
  <c r="J189" i="2" s="1"/>
  <c r="H213" i="2"/>
  <c r="J226" i="2"/>
  <c r="E173" i="2"/>
  <c r="K222" i="2"/>
  <c r="J236" i="2"/>
  <c r="F252" i="2"/>
  <c r="J252" i="2" s="1"/>
  <c r="I72" i="2"/>
  <c r="I58" i="2" s="1"/>
  <c r="D87" i="2"/>
  <c r="D81" i="2" s="1"/>
  <c r="D58" i="2"/>
  <c r="D54" i="2"/>
  <c r="J84" i="2"/>
  <c r="J72" i="2"/>
  <c r="E54" i="2"/>
  <c r="E56" i="2"/>
  <c r="G72" i="2"/>
  <c r="I73" i="2"/>
  <c r="J73" i="2"/>
  <c r="J88" i="2"/>
  <c r="E58" i="2"/>
  <c r="G213" i="2" l="1"/>
  <c r="G28" i="2"/>
  <c r="D213" i="2"/>
  <c r="J213" i="2" s="1"/>
  <c r="G58" i="2"/>
  <c r="K20" i="2"/>
  <c r="I213" i="2"/>
  <c r="I29" i="2"/>
  <c r="J227" i="2"/>
  <c r="G189" i="2"/>
  <c r="G31" i="2"/>
  <c r="E81" i="2"/>
  <c r="K81" i="2" s="1"/>
  <c r="K227" i="2"/>
  <c r="K233" i="2"/>
  <c r="J173" i="2"/>
  <c r="E239" i="2"/>
  <c r="K239" i="2" s="1"/>
  <c r="J233" i="2"/>
  <c r="J81" i="2"/>
  <c r="K173" i="2"/>
  <c r="J245" i="2"/>
  <c r="D239" i="2"/>
  <c r="J239" i="2" s="1"/>
  <c r="K213" i="2"/>
  <c r="J87" i="2"/>
  <c r="J64" i="2"/>
  <c r="J58" i="2"/>
  <c r="K64" i="2"/>
  <c r="K58" i="2"/>
  <c r="G9" i="2" l="1"/>
  <c r="E51" i="2"/>
  <c r="D51" i="2"/>
  <c r="G51" i="1" l="1"/>
  <c r="C51" i="1"/>
  <c r="G49" i="1"/>
  <c r="C49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0" i="1"/>
  <c r="C30" i="1"/>
  <c r="G29" i="1"/>
  <c r="C29" i="1"/>
  <c r="G28" i="1"/>
  <c r="C28" i="1"/>
  <c r="G27" i="1"/>
  <c r="C27" i="1"/>
  <c r="G26" i="1"/>
  <c r="C26" i="1"/>
  <c r="G24" i="1"/>
  <c r="C24" i="1"/>
  <c r="G23" i="1"/>
  <c r="C23" i="1"/>
  <c r="F22" i="1"/>
  <c r="F132" i="1" s="1"/>
  <c r="E22" i="1"/>
  <c r="E132" i="1" s="1"/>
  <c r="G22" i="1" l="1"/>
  <c r="C22" i="1"/>
  <c r="H22" i="1"/>
  <c r="H132" i="1" s="1"/>
  <c r="G131" i="1" l="1"/>
  <c r="G125" i="1"/>
  <c r="C125" i="1"/>
  <c r="H122" i="1" l="1"/>
  <c r="C131" i="1"/>
  <c r="G123" i="1"/>
  <c r="H52" i="1"/>
  <c r="D52" i="1"/>
  <c r="C57" i="1"/>
  <c r="G56" i="1"/>
  <c r="C56" i="1"/>
  <c r="C55" i="1"/>
  <c r="G122" i="1" l="1"/>
  <c r="C53" i="1"/>
  <c r="G53" i="1"/>
  <c r="D54" i="1"/>
  <c r="C52" i="1"/>
  <c r="H54" i="1"/>
  <c r="G52" i="1"/>
  <c r="G55" i="1"/>
  <c r="G54" i="1" l="1"/>
  <c r="C54" i="1"/>
  <c r="D8" i="1"/>
  <c r="C8" i="1" s="1"/>
  <c r="H8" i="1"/>
  <c r="G8" i="1" s="1"/>
  <c r="D119" i="1" l="1"/>
  <c r="C119" i="1" s="1"/>
  <c r="H119" i="1"/>
  <c r="G119" i="1" s="1"/>
  <c r="C120" i="1"/>
  <c r="G121" i="1"/>
  <c r="C121" i="1"/>
  <c r="G120" i="1"/>
  <c r="E143" i="2" l="1"/>
  <c r="D143" i="2"/>
  <c r="J143" i="2" s="1"/>
  <c r="J120" i="2"/>
  <c r="J119" i="2"/>
  <c r="K118" i="2"/>
  <c r="J118" i="2"/>
  <c r="K117" i="2"/>
  <c r="J117" i="2"/>
  <c r="K116" i="2"/>
  <c r="J116" i="2"/>
  <c r="K115" i="2"/>
  <c r="J115" i="2"/>
  <c r="K113" i="2"/>
  <c r="J113" i="2"/>
  <c r="K112" i="2"/>
  <c r="J112" i="2"/>
  <c r="K111" i="2"/>
  <c r="J111" i="2"/>
  <c r="K110" i="2"/>
  <c r="J110" i="2"/>
  <c r="G109" i="2"/>
  <c r="K108" i="2"/>
  <c r="K107" i="2"/>
  <c r="J100" i="2"/>
  <c r="K99" i="2"/>
  <c r="J99" i="2"/>
  <c r="I96" i="2"/>
  <c r="K80" i="2"/>
  <c r="K79" i="2" s="1"/>
  <c r="J80" i="2"/>
  <c r="J79" i="2" s="1"/>
  <c r="E79" i="2"/>
  <c r="D14" i="2"/>
  <c r="J14" i="2" s="1"/>
  <c r="D95" i="1"/>
  <c r="C95" i="1" s="1"/>
  <c r="K14" i="2" l="1"/>
  <c r="C97" i="1"/>
  <c r="J76" i="2"/>
  <c r="K13" i="2"/>
  <c r="K78" i="2"/>
  <c r="K26" i="2"/>
  <c r="K103" i="2"/>
  <c r="K18" i="2"/>
  <c r="K106" i="2"/>
  <c r="J77" i="2"/>
  <c r="D24" i="2"/>
  <c r="J24" i="2" s="1"/>
  <c r="J102" i="2"/>
  <c r="D17" i="2"/>
  <c r="J17" i="2" s="1"/>
  <c r="J104" i="2"/>
  <c r="D19" i="2"/>
  <c r="J107" i="2"/>
  <c r="J27" i="2"/>
  <c r="K119" i="2"/>
  <c r="K27" i="2"/>
  <c r="K77" i="2"/>
  <c r="K24" i="2"/>
  <c r="K102" i="2"/>
  <c r="K17" i="2"/>
  <c r="K104" i="2"/>
  <c r="K19" i="2"/>
  <c r="J78" i="2"/>
  <c r="D26" i="2"/>
  <c r="J26" i="2" s="1"/>
  <c r="D12" i="2"/>
  <c r="J12" i="2" s="1"/>
  <c r="J103" i="2"/>
  <c r="D18" i="2"/>
  <c r="J18" i="2" s="1"/>
  <c r="J106" i="2"/>
  <c r="K143" i="2"/>
  <c r="D74" i="2"/>
  <c r="K97" i="2"/>
  <c r="K11" i="2"/>
  <c r="J114" i="2"/>
  <c r="J98" i="2"/>
  <c r="J96" i="2" s="1"/>
  <c r="K114" i="2"/>
  <c r="K15" i="2"/>
  <c r="K98" i="2"/>
  <c r="K12" i="2"/>
  <c r="K76" i="2"/>
  <c r="J97" i="2"/>
  <c r="D11" i="2"/>
  <c r="J11" i="2" s="1"/>
  <c r="E74" i="2"/>
  <c r="J75" i="2"/>
  <c r="K120" i="2"/>
  <c r="K75" i="2"/>
  <c r="E96" i="2"/>
  <c r="K100" i="2"/>
  <c r="I109" i="2"/>
  <c r="D109" i="2"/>
  <c r="J109" i="2" s="1"/>
  <c r="E109" i="2"/>
  <c r="C116" i="1"/>
  <c r="H95" i="1"/>
  <c r="G95" i="1" s="1"/>
  <c r="G116" i="1"/>
  <c r="J144" i="2"/>
  <c r="K144" i="2"/>
  <c r="J19" i="2" l="1"/>
  <c r="D9" i="2"/>
  <c r="J9" i="2" s="1"/>
  <c r="H9" i="2"/>
  <c r="K28" i="2"/>
  <c r="K74" i="2"/>
  <c r="J74" i="2"/>
  <c r="H109" i="2"/>
  <c r="J13" i="2"/>
  <c r="K96" i="2"/>
  <c r="K109" i="2"/>
  <c r="G82" i="1"/>
  <c r="G81" i="1" s="1"/>
  <c r="C82" i="1"/>
  <c r="C81" i="1" s="1"/>
  <c r="H81" i="1"/>
  <c r="D81" i="1"/>
  <c r="G80" i="1"/>
  <c r="C80" i="1"/>
  <c r="G75" i="1"/>
  <c r="G74" i="1" s="1"/>
  <c r="G132" i="1" s="1"/>
  <c r="C75" i="1"/>
  <c r="C74" i="1" s="1"/>
  <c r="C132" i="1" s="1"/>
  <c r="K9" i="2" l="1"/>
  <c r="G70" i="1"/>
  <c r="C70" i="1"/>
  <c r="H66" i="1"/>
  <c r="D66" i="1"/>
  <c r="G68" i="1"/>
  <c r="C68" i="1"/>
  <c r="C67" i="1"/>
  <c r="G67" i="1"/>
  <c r="G65" i="1"/>
  <c r="C65" i="1"/>
  <c r="G64" i="1"/>
  <c r="C64" i="1"/>
  <c r="D61" i="1"/>
  <c r="H61" i="1"/>
  <c r="G62" i="1"/>
  <c r="C62" i="1"/>
  <c r="G63" i="1" l="1"/>
  <c r="C63" i="1"/>
  <c r="G66" i="1"/>
  <c r="C61" i="1"/>
  <c r="G61" i="1"/>
  <c r="C66" i="1"/>
  <c r="K160" i="2"/>
  <c r="J160" i="2"/>
  <c r="K159" i="2"/>
  <c r="J159" i="2"/>
  <c r="K158" i="2"/>
  <c r="J158" i="2"/>
  <c r="J157" i="2" s="1"/>
  <c r="I157" i="2"/>
  <c r="H157" i="2"/>
  <c r="G157" i="2"/>
  <c r="F157" i="2"/>
  <c r="E157" i="2"/>
  <c r="K156" i="2"/>
  <c r="J156" i="2"/>
  <c r="K155" i="2"/>
  <c r="J155" i="2"/>
  <c r="K154" i="2"/>
  <c r="J154" i="2"/>
  <c r="K153" i="2"/>
  <c r="J153" i="2"/>
  <c r="K152" i="2"/>
  <c r="J152" i="2"/>
  <c r="K151" i="2"/>
  <c r="J151" i="2"/>
  <c r="K150" i="2"/>
  <c r="J150" i="2"/>
  <c r="K149" i="2"/>
  <c r="J149" i="2"/>
  <c r="K148" i="2"/>
  <c r="J148" i="2"/>
  <c r="K147" i="2"/>
  <c r="J147" i="2"/>
  <c r="H146" i="2"/>
  <c r="G146" i="2"/>
  <c r="E146" i="2"/>
  <c r="K142" i="2"/>
  <c r="J142" i="2"/>
  <c r="K140" i="2"/>
  <c r="J140" i="2"/>
  <c r="K139" i="2"/>
  <c r="J139" i="2"/>
  <c r="K138" i="2"/>
  <c r="J138" i="2"/>
  <c r="K137" i="2"/>
  <c r="J137" i="2"/>
  <c r="K136" i="2"/>
  <c r="J136" i="2"/>
  <c r="K133" i="2"/>
  <c r="J133" i="2"/>
  <c r="K132" i="2"/>
  <c r="J132" i="2"/>
  <c r="I131" i="2"/>
  <c r="H131" i="2"/>
  <c r="G131" i="2"/>
  <c r="E131" i="2"/>
  <c r="D131" i="2"/>
  <c r="K130" i="2"/>
  <c r="J130" i="2"/>
  <c r="K129" i="2"/>
  <c r="J129" i="2"/>
  <c r="J128" i="2" s="1"/>
  <c r="E128" i="2"/>
  <c r="D128" i="2"/>
  <c r="K127" i="2"/>
  <c r="J127" i="2"/>
  <c r="K126" i="2"/>
  <c r="J126" i="2"/>
  <c r="K125" i="2"/>
  <c r="J125" i="2"/>
  <c r="I124" i="2"/>
  <c r="H124" i="2"/>
  <c r="G124" i="2"/>
  <c r="F124" i="2"/>
  <c r="E124" i="2"/>
  <c r="D124" i="2"/>
  <c r="J146" i="2" l="1"/>
  <c r="K128" i="2"/>
  <c r="I9" i="2"/>
  <c r="J124" i="2"/>
  <c r="K146" i="2"/>
  <c r="K157" i="2"/>
  <c r="K124" i="2"/>
  <c r="I146" i="2"/>
  <c r="J53" i="2" l="1"/>
  <c r="K53" i="2"/>
  <c r="K52" i="2"/>
  <c r="J52" i="2"/>
  <c r="J51" i="2" l="1"/>
  <c r="K51" i="2"/>
</calcChain>
</file>

<file path=xl/sharedStrings.xml><?xml version="1.0" encoding="utf-8"?>
<sst xmlns="http://schemas.openxmlformats.org/spreadsheetml/2006/main" count="499" uniqueCount="272">
  <si>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</si>
  <si>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</si>
  <si>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</si>
  <si>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</si>
  <si>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</si>
  <si>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</si>
  <si>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</si>
  <si>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</si>
  <si>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</si>
  <si>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</si>
  <si>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</si>
  <si>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</si>
  <si>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</si>
  <si>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</si>
  <si>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</si>
  <si>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</si>
  <si>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</si>
  <si>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</si>
  <si>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</si>
  <si>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</si>
  <si>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</si>
  <si>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2800</t>
  </si>
  <si>
    <t>3110</t>
  </si>
  <si>
    <t>3210</t>
  </si>
  <si>
    <t>в т. ч. за бюджетними програмами</t>
  </si>
  <si>
    <t>Код бюджетної програми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</si>
  <si>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</si>
  <si>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</si>
  <si>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</si>
  <si>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</si>
  <si>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</si>
  <si>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</si>
  <si>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 xml:space="preserve">(придбання обладнання і предметів довгострокового користування, капітальні ремонти, будівництво, реконструкція,                                                                                                                         реставрація тощо) 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</si>
  <si>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</si>
  <si>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</si>
  <si>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</si>
  <si>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</si>
  <si>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</si>
  <si>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</si>
  <si>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</si>
  <si>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</si>
  <si>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"Інша діяльність у сфері державного управління"</t>
  </si>
  <si>
    <t>0210180</t>
  </si>
  <si>
    <t>0213242</t>
  </si>
  <si>
    <t>2730</t>
  </si>
  <si>
    <t>0215011</t>
  </si>
  <si>
    <t>0810</t>
  </si>
  <si>
    <t>"Проведення навчально-тренувальних зборів та змагань з олімпійських видів спорту"</t>
  </si>
  <si>
    <t>0215012</t>
  </si>
  <si>
    <t>"Проведення навчально-тренувальних зборів та змагань з неолімпійських видів спорту"</t>
  </si>
  <si>
    <t>0215031</t>
  </si>
  <si>
    <t>"Утримання та навчально-тренувальна робота комунальних дитячо-юнацьких спортивних шкіл"</t>
  </si>
  <si>
    <t>2111</t>
  </si>
  <si>
    <t>2271</t>
  </si>
  <si>
    <t>2272</t>
  </si>
  <si>
    <t>2273</t>
  </si>
  <si>
    <t>2282</t>
  </si>
  <si>
    <t>0215061</t>
  </si>
  <si>
    <t>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</t>
  </si>
  <si>
    <t>3132</t>
  </si>
  <si>
    <t>0215062</t>
  </si>
  <si>
    <t>"Підтримка спорту вищих досягнень та організацій, які здійснюють фізкультурно-спортивну діяльність в регіоні"</t>
  </si>
  <si>
    <t>2610</t>
  </si>
  <si>
    <t>(стадіон "Авангард", вул.Праці, 5)</t>
  </si>
  <si>
    <t>0213131</t>
  </si>
  <si>
    <t>1040</t>
  </si>
  <si>
    <t>"Здійснення заходів та реалізація проектів на виконання Державної цільової соціальної програми
"Молодь України"</t>
  </si>
  <si>
    <t>0213140</t>
  </si>
  <si>
    <t>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</t>
  </si>
  <si>
    <t>0214060</t>
  </si>
  <si>
    <t>0829</t>
  </si>
  <si>
    <t>0214081</t>
  </si>
  <si>
    <t>0215032</t>
  </si>
  <si>
    <t>08010</t>
  </si>
  <si>
    <t>"Фінансова підтримка дитячо-юнацьких спортивних шкіл фізкультурно-спортивних товариств"</t>
  </si>
  <si>
    <t>придбання комп'ютера</t>
  </si>
  <si>
    <t>капітальний ремонт нежитлових приміщень установи</t>
  </si>
  <si>
    <t>0217610</t>
  </si>
  <si>
    <t xml:space="preserve">вул. Харківська, 42 в м.Суми </t>
  </si>
  <si>
    <t>0218110</t>
  </si>
  <si>
    <t>Виконавчий комітет Сумської міської ради, майдан Незалежності, 2</t>
  </si>
  <si>
    <t>0217530</t>
  </si>
  <si>
    <t>МКЗ "ДЮСШ з вільної боротьби"(0215031)</t>
  </si>
  <si>
    <t>СДЮСШОР В.Голубничого з легкої атлетики (0215031)</t>
  </si>
  <si>
    <t>КЗ "КДЮСШ єдиноборств" СМР (0215031)</t>
  </si>
  <si>
    <t>МКЗ "КДЮСШ "Суми" (0215031)</t>
  </si>
  <si>
    <t>СМДЮСШ "Спартак" (0215032)</t>
  </si>
  <si>
    <t>Виконавчий комітет Сумської міської ради</t>
  </si>
  <si>
    <t>Начальник відділу бухгалтерського обліку та звітності, головний бухгалтер</t>
  </si>
  <si>
    <t>О.А.Костенко</t>
  </si>
  <si>
    <t>0213033</t>
  </si>
  <si>
    <t>1070</t>
  </si>
  <si>
    <t>"Компенсаційні виплати на пільговий проїзд автомобільним транспортом окремим категоріям громадян"</t>
  </si>
  <si>
    <t>0213036</t>
  </si>
  <si>
    <t>"Компенсаційні виплати на пільговий проїзд електротранспортом окремим категоріям громадян"</t>
  </si>
  <si>
    <t>0213121</t>
  </si>
  <si>
    <t>"Утримання та забезпечення діяльності центрів соціальних служб для сім’ї, дітей та молоді"</t>
  </si>
  <si>
    <t>0213241</t>
  </si>
  <si>
    <t>1090</t>
  </si>
  <si>
    <t>"Забезпечення діяльності інших закладів у сфері соціального захисту і соціального забезпечення"</t>
  </si>
  <si>
    <t>0217412</t>
  </si>
  <si>
    <t>0451</t>
  </si>
  <si>
    <t>"Регулювання цін на послуги місцевого автотранспорту"</t>
  </si>
  <si>
    <t>0217422</t>
  </si>
  <si>
    <t>0453</t>
  </si>
  <si>
    <t>"Регулювання цін на послуги місцевого наземного електротранспорту"</t>
  </si>
  <si>
    <t>0217450</t>
  </si>
  <si>
    <t>0456</t>
  </si>
  <si>
    <t>"Інша діяльність у сфері транспорту"</t>
  </si>
  <si>
    <t>0411</t>
  </si>
  <si>
    <t>"Сприяння розвитку малого та середнього підприємництва"</t>
  </si>
  <si>
    <t>0217670</t>
  </si>
  <si>
    <t>0490</t>
  </si>
  <si>
    <t>"Внески до статутного капіталу суб’єктів господарювання"</t>
  </si>
  <si>
    <t>0320</t>
  </si>
  <si>
    <t>"Заходи запобігання та ліквідації надзвичайних ситуацій та наслідків стихійного лиха"</t>
  </si>
  <si>
    <t>3122</t>
  </si>
  <si>
    <t>0218120</t>
  </si>
  <si>
    <t>"Заходи з організації рятування на водах"</t>
  </si>
  <si>
    <t>2274</t>
  </si>
  <si>
    <t>2275</t>
  </si>
  <si>
    <t>0218230</t>
  </si>
  <si>
    <t>0380</t>
  </si>
  <si>
    <t>"Інші заходи громадського порядку та безпеки"</t>
  </si>
  <si>
    <t>0218340</t>
  </si>
  <si>
    <t>0540</t>
  </si>
  <si>
    <t>"Природоохоронні заходи за рахунок цільових фондів"</t>
  </si>
  <si>
    <t>"Забезпечення діяльності палаців i будинків культури, клубів, центрів дозвілля та інших клубних закладів"</t>
  </si>
  <si>
    <t>"Забезпечення діяльності інших закладів у галузі культури і мистецтва"</t>
  </si>
  <si>
    <t>"Інші заходи у сфері соціального захисту і соціального забезпечення"</t>
  </si>
  <si>
    <t>0214082</t>
  </si>
  <si>
    <t>"Інші заходи в галузі культури і містецтва"</t>
  </si>
  <si>
    <t>0460</t>
  </si>
  <si>
    <t>"Інші заходи у сфері зв'язку, телекомунікацій та інформатики"</t>
  </si>
  <si>
    <t>0217640</t>
  </si>
  <si>
    <t>0470</t>
  </si>
  <si>
    <t>"Заходи з енергозбереження"</t>
  </si>
  <si>
    <t>0217680</t>
  </si>
  <si>
    <t>0217691</t>
  </si>
  <si>
    <t>0217693</t>
  </si>
  <si>
    <t>"Інші заходи, пов'язані з економічною діяльністю"</t>
  </si>
  <si>
    <t>0218420</t>
  </si>
  <si>
    <t>0830</t>
  </si>
  <si>
    <t>"Інші заходи у сфері засобів масової інформації"</t>
  </si>
  <si>
    <t>"Членські внески до асоціацій органів місцевого самоврядування"</t>
  </si>
  <si>
    <t>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</t>
  </si>
  <si>
    <t>0210160</t>
  </si>
  <si>
    <t>0111</t>
  </si>
  <si>
    <t xml:space="preserve">"Керівництво і управління у відповідній сфері у містах (місті Києві), селищах, селах, об'єднаних територіальних громадах" </t>
  </si>
  <si>
    <t>2620</t>
  </si>
  <si>
    <t>3220</t>
  </si>
  <si>
    <t>0219770</t>
  </si>
  <si>
    <t>0180</t>
  </si>
  <si>
    <t>"Інші субвенції з місцевого бюджету"</t>
  </si>
  <si>
    <t>0219800</t>
  </si>
  <si>
    <t xml:space="preserve">"Субвенція з місцевого бюджету державному бюджету на виконання програм соціально-економічного та культурного розвитку регіонів"  </t>
  </si>
  <si>
    <t xml:space="preserve"> з передачею до КДЮСШ "Україна"</t>
  </si>
  <si>
    <t>0215031
"Утримання та навчально-тренувальна робота комунальних дитячо-юнацьких спортивних шкіл"</t>
  </si>
  <si>
    <t>КП СМР "Муніципальний спортивний клуб з хокею на траві "Сумчанка" (0215062 "Підтримка спорту вищих досягнень та організацій, які здійснюють фізкультурно-спортивну діяльність в регіоні")</t>
  </si>
  <si>
    <t>0215032 "Фінансова підтримка дитячо-юнацьких спортивних шкіл фізкультурно-спортивних товариств"</t>
  </si>
  <si>
    <t>КУ "Сумський міський центр дозвілля молоді" СМР (0214060 "Забезпечення діяльності палаців i будинків культури, клубів, центрів дозвілля та інших клубних закладів")</t>
  </si>
  <si>
    <t>КУ "Агенція промоції "Суми" СМР (0214081 "Забезпечення діяльності інших закладів у галузі культури і мистецтва")</t>
  </si>
  <si>
    <t>Сумський міський центр соціальних служб для сім'ї, дітей та молоді (0213121 "Утримання та забезпечення діяльності центрів соціальних служб для сім’ї, дітей та молоді")</t>
  </si>
  <si>
    <t>КП СМР "Електроавтотранс" (0217670 "Внески до статутного капіталу суб’єктів господарювання")</t>
  </si>
  <si>
    <t>Виконавчий комітет Сумської міської ради (0215011
"Проведення навчально-тренувальних зборів та змагань з олімпійських видів спорту")</t>
  </si>
  <si>
    <t>придбання спортивних байдарок (11од.)</t>
  </si>
  <si>
    <t>придбання наметів (2од.)</t>
  </si>
  <si>
    <t>придбання захисної сітки</t>
  </si>
  <si>
    <t>Фотоапарат (1 од.)</t>
  </si>
  <si>
    <t>Вакуумний очищувач портативний (1 од.)</t>
  </si>
  <si>
    <t>Інформація про бюджет за бюджетними програмами  за 2019 рік</t>
  </si>
  <si>
    <t>план на 2019 рік з урахуванням внесених змін</t>
  </si>
  <si>
    <t>касове виконання за 2019 рік</t>
  </si>
  <si>
    <t>Автоматизована робоча станція для оформлення паспортів (1 од.)</t>
  </si>
  <si>
    <t>Портативне автоматизоване робоче місце  (8 од.)</t>
  </si>
  <si>
    <t>Системні блоки (4 од.)</t>
  </si>
  <si>
    <t>Ноутбуки(4 од.)</t>
  </si>
  <si>
    <t>Придбання запчастин для модернізації серверного обладнання</t>
  </si>
  <si>
    <t>Модернізація комп'ютерної техніки</t>
  </si>
  <si>
    <t>Сканер (4 од.)</t>
  </si>
  <si>
    <t>Відеокартка</t>
  </si>
  <si>
    <t>Портативний накопичувач</t>
  </si>
  <si>
    <t>Точка доступу для масових заходів (4 од.)</t>
  </si>
  <si>
    <t>Роутер (3од.)</t>
  </si>
  <si>
    <t>ІР-телефон (2 од.)</t>
  </si>
  <si>
    <t>Мікрофон</t>
  </si>
  <si>
    <t>Придбання комутаційного та мережевого обладнання</t>
  </si>
  <si>
    <t>Реорганізація робочих місць</t>
  </si>
  <si>
    <t>Встановлення сучасних систем відеоспостереження у виконавчих органах Сумської міської ради</t>
  </si>
  <si>
    <t>Широкоформатний монітор</t>
  </si>
  <si>
    <t>Підключення Центру надання адміністративних послуг до НСКЗ (підключення 2-х точок,проведення експертизи наявних підключень)</t>
  </si>
  <si>
    <r>
      <t xml:space="preserve">Інформація про видатки бюджету розвитку за 2019 рік по </t>
    </r>
    <r>
      <rPr>
        <u/>
        <sz val="14"/>
        <rFont val="Times New Roman"/>
        <family val="1"/>
        <charset val="204"/>
      </rPr>
      <t>Виконавчому комітету Сумської міської ради</t>
    </r>
  </si>
  <si>
    <t>"Заходи із запобігання та ліквідації надзвичайних ситуацій та наслідків стихійного лиха"</t>
  </si>
  <si>
    <t>"Заходи запобігання та ліквідації надзвичайних ситуацій та наслідків стихійного лиха"
м. Суми</t>
  </si>
  <si>
    <t>ДЮСШ "Спартаківець" (0215032)</t>
  </si>
  <si>
    <t>КДЮСШ "Авангард" (0215032)</t>
  </si>
  <si>
    <t>Падуга з оксамиту, драпірованого в складку на підкладці, з вогнетривким просоченням (1шт.)</t>
  </si>
  <si>
    <t>Задник з оксамиту, драпірований в складку на підкладці, з вогнетривким просоченням (1шт.)</t>
  </si>
  <si>
    <t xml:space="preserve">Комплект ламбрекенів, драпіровані в складку на підкладці з вогнетривким просоченням (8шт.) </t>
  </si>
  <si>
    <t>Портальні стінки (об'ємно-просторові металоконструкції) (2шт.)</t>
  </si>
  <si>
    <t>Портальна балка (об'ємно-просторові металоконструкції) (1шт.)</t>
  </si>
  <si>
    <t>Несучі балки під стелею над сценою для установки конструкцій підйомно-опускних і розсувних систем (6шт.)</t>
  </si>
  <si>
    <t>технічний нагляд по капітальному ремонту</t>
  </si>
  <si>
    <t>проектно-вишукувальні роботи та авторський нагляд по капітальному ремонту</t>
  </si>
  <si>
    <t>розробка проектно-кошторисної документації по капітальному ремонту</t>
  </si>
  <si>
    <t>авторський нагляд по капітальному ремонту</t>
  </si>
  <si>
    <t xml:space="preserve">Встановлення та монтаж комутаційної шафи для розміщення серверного обладнання відділу ведення Державного реєстру виборців Ковпаківського району </t>
  </si>
  <si>
    <t>Капітальний ремонт фасаду - влаштування критої вхідної групи до фасаду, заміна двер.блоків, східців (вул.Горького, 21), в т.ч.виготовлення проектно-кошторисної документації</t>
  </si>
  <si>
    <t>Капітальний ремонт теплових мереж в адмінприміщенні (вул.Харківська,35)</t>
  </si>
  <si>
    <t>Капітальний ремонт приміщення по вул.Горького,21,  ліве крило перший поверх (Фронт-офіси) ЦНАП</t>
  </si>
  <si>
    <t xml:space="preserve">Капітальний ремонт нежитлового приміщення по вул.Р.Атаманюка,49А (ЦНАП)  </t>
  </si>
  <si>
    <t>КПКВК 0219770 «Інші субвенції з місцевого бюджету», разом</t>
  </si>
  <si>
    <t>КПКВК 0219800 «Субвенція з місцевого бюджету державному бюджету на виконання програм соціально-економічного розвитку регіонів», разом</t>
  </si>
  <si>
    <t xml:space="preserve">Військова частина 3051 Національної гвардії України </t>
  </si>
  <si>
    <t>Департамент патрульної поліції Національної поліції України (для Управління патрульної поліції в Сумській області)</t>
  </si>
  <si>
    <t>Сумський обласний військовий комісаріат для Сумського міського військового комісаріату</t>
  </si>
  <si>
    <t>Управліня Служби безпеки України в Сумській області</t>
  </si>
  <si>
    <t>Вивіска (виготовлення та монтаж) ЦНАП</t>
  </si>
  <si>
    <t>Обладнання системою пожежної сигналізації, оповіщення про пожежу моніторингу кабінетів № 71, 89 виконавчого комітету СМР (для відділу ведення Державного реєстру виборцців Зарічного району м. Суми)</t>
  </si>
  <si>
    <t>Виготовлення проектно-кошторисної документації по об'єкту "Капітальний ремонт  підвальних приміщень адмінбудівлі по вул. Горького,21 м.Суми"</t>
  </si>
  <si>
    <t>Автоматизовані робочі місця (7од.)</t>
  </si>
  <si>
    <t>Комп'ютери в комплекті (81од.)</t>
  </si>
  <si>
    <t>Багатофункціональний пристрій (28 од.)</t>
  </si>
  <si>
    <t>Програмно-апартний комплекс для друку посвідчень (Топпан)</t>
  </si>
  <si>
    <t>Сканер (1 од.)</t>
  </si>
  <si>
    <t>Мережевий комутатор (6 од.)</t>
  </si>
  <si>
    <t>Інтелектуальний монітор (4 од.)</t>
  </si>
  <si>
    <t>Телефонний комутатор (4 од.)</t>
  </si>
  <si>
    <t>Нове будівництво місцевої автоматизованої системи централізованого оповіщення м.Суми (І етап)</t>
  </si>
  <si>
    <t>Придбання бігової доріжки (1од.)</t>
  </si>
  <si>
    <t>Придбання конденціонеру (1од.)</t>
  </si>
  <si>
    <t>Придбання ноутбуку (1од.)</t>
  </si>
  <si>
    <t>Придбання орбітреку (1од.)</t>
  </si>
  <si>
    <t>Придбання силового тренажеру Пуловер (1од.)</t>
  </si>
  <si>
    <t>Придбання страхувальної ями з наповнювачем (1од.)</t>
  </si>
  <si>
    <t>Капітальний ремонт роздягальні</t>
  </si>
  <si>
    <t>Міський центр фізичного здоров'я населення "Спорт для всіх" (0215061 "Забезпечення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регіону")</t>
  </si>
  <si>
    <t>Капітальний ремонт покрівлі спорткомплексу "Авангард"</t>
  </si>
  <si>
    <t>Придбання лавки атлетичної (1од.)</t>
  </si>
  <si>
    <t>Придбання панельний забор із зварної сітки (1од.)</t>
  </si>
  <si>
    <t>Комплект обладнання для боксерського рингу (1од.)</t>
  </si>
  <si>
    <t>Мішок боксерський вагою 40 кг (1од.)</t>
  </si>
  <si>
    <t>Груша боксерська з водою (1од.)</t>
  </si>
  <si>
    <t>Мішок боксерський вагою 30 кг (1од.)</t>
  </si>
  <si>
    <t>Мішок боксерський вагою 80-90кг (1од.)</t>
  </si>
  <si>
    <t>Груша боксерська вагою 60-75кг (1од.)</t>
  </si>
  <si>
    <t>Мішок боксерський вагою 40-55кг (1од.)</t>
  </si>
  <si>
    <t>Мішок боксерський вагою 20 кг (1од.)</t>
  </si>
  <si>
    <t>Тренажер "Конт-Гакк" (1од.)</t>
  </si>
  <si>
    <t>Персональний комп'ютер (1од.)</t>
  </si>
  <si>
    <t>Комплект гардеробної системи на 594 гачки (1од.)</t>
  </si>
  <si>
    <t>Стійка-ресепшн для адміністратора в комплекті (1од.)</t>
  </si>
  <si>
    <t>Диван для їдальні зносостійкий 20шт.</t>
  </si>
  <si>
    <t>Стіл для їдальні типу тетра 10 шт.</t>
  </si>
  <si>
    <t>Дзеркала для холу,танцювальної зали, роздягалень, гримерок, санвузлів (7компл.)</t>
  </si>
  <si>
    <t>Дорога для антрактно-розсувної завіси - жорстка металоконструкція з рухомими по ній каретками на підшипниках, з електромеханічним приводом і автоматичним управлінням (1шт.)</t>
  </si>
  <si>
    <t>Дорога для розсувного задника з ручним приводом - жорстка металоконструкція з рухомими по ній каретками на підшипниках (1шт.)</t>
  </si>
  <si>
    <t>Електромеханічний привід з автоматичним управлінням до дороги (2шт.)</t>
  </si>
  <si>
    <t>Комплект штор на вікна в залі з оксамиту, драпірованого в складку на підкладці, з вогнетривким просоченням (8шт.)</t>
  </si>
  <si>
    <t xml:space="preserve">Заглушки на вікна (2шт.) </t>
  </si>
  <si>
    <t xml:space="preserve">Комплект гардин на вікна в залі (8 шт.), драпіровані в складку </t>
  </si>
  <si>
    <t>ноутбуки (2 од.)</t>
  </si>
  <si>
    <t>Багатофункціональний пристрій (1од.)</t>
  </si>
  <si>
    <t>Ноутбук  (1од.)</t>
  </si>
  <si>
    <t>Придбання тролейбусів (4од.)</t>
  </si>
  <si>
    <t>Придбання автобусів середньої місткості (1од.)</t>
  </si>
  <si>
    <t>Капітальний ремонт комірок тягових підстанцій (2од.)</t>
  </si>
  <si>
    <t>Придбання комп’ютерного обладнання та оргтехніки, кондиціонера та манекену для боротьби</t>
  </si>
  <si>
    <t>Відновлення технічної готовності техніки (придбання обладнання - пневмогайковерту)</t>
  </si>
  <si>
    <t>Створення матеріально-технічної бази (придбання цифрових радіостанцій,  ноутбуків, принтеру та МФУ)</t>
  </si>
  <si>
    <t>Придбання службового автотранспорту</t>
  </si>
  <si>
    <t>Джерело безперебійного живлення (6од.)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</si>
</sst>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_₴"/>
    <numFmt numFmtId="168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color rgb="FFC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rgb="FFC00000"/>
      <name val="Calibri"/>
      <family val="2"/>
      <scheme val="minor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Calibri"/>
      <family val="2"/>
      <scheme val="minor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49" fontId="2" fillId="0" borderId="1" xfId="1" applyNumberFormat="1" applyFont="1" applyFill="1" applyBorder="1" applyAlignment="1">
      <alignment horizontal="right" wrapText="1"/>
    </xf>
    <xf numFmtId="165" fontId="2" fillId="2" borderId="0" xfId="1" applyNumberFormat="1" applyFont="1" applyFill="1" applyBorder="1" applyAlignment="1">
      <alignment horizontal="center"/>
    </xf>
    <xf numFmtId="168" fontId="3" fillId="0" borderId="1" xfId="1" applyNumberFormat="1" applyFont="1" applyFill="1" applyBorder="1" applyAlignment="1">
      <alignment horizontal="right" vertical="center" wrapText="1"/>
    </xf>
    <xf numFmtId="49" fontId="5" fillId="2" borderId="0" xfId="1" applyNumberFormat="1" applyFont="1" applyFill="1" applyAlignment="1">
      <alignment horizontal="right"/>
    </xf>
    <xf numFmtId="165" fontId="5" fillId="2" borderId="0" xfId="1" applyNumberFormat="1" applyFont="1" applyFill="1"/>
    <xf numFmtId="0" fontId="6" fillId="2" borderId="0" xfId="0" applyFont="1" applyFill="1"/>
    <xf numFmtId="49" fontId="7" fillId="2" borderId="0" xfId="1" applyNumberFormat="1" applyFont="1" applyFill="1" applyBorder="1" applyAlignment="1">
      <alignment horizontal="right" wrapText="1"/>
    </xf>
    <xf numFmtId="0" fontId="9" fillId="3" borderId="0" xfId="0" applyFont="1" applyFill="1"/>
    <xf numFmtId="0" fontId="9" fillId="0" borderId="0" xfId="0" applyFont="1" applyFill="1"/>
    <xf numFmtId="165" fontId="8" fillId="0" borderId="1" xfId="1" applyNumberFormat="1" applyFont="1" applyFill="1" applyBorder="1" applyAlignment="1">
      <alignment wrapText="1"/>
    </xf>
    <xf numFmtId="0" fontId="10" fillId="0" borderId="0" xfId="0" applyFont="1" applyFill="1"/>
    <xf numFmtId="0" fontId="9" fillId="2" borderId="0" xfId="0" applyFont="1" applyFill="1"/>
    <xf numFmtId="165" fontId="7" fillId="0" borderId="1" xfId="1" applyNumberFormat="1" applyFont="1" applyFill="1" applyBorder="1" applyAlignment="1">
      <alignment wrapText="1"/>
    </xf>
    <xf numFmtId="49" fontId="8" fillId="0" borderId="1" xfId="1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49" fontId="7" fillId="0" borderId="1" xfId="1" applyNumberFormat="1" applyFont="1" applyFill="1" applyBorder="1" applyAlignment="1">
      <alignment horizontal="right" wrapText="1"/>
    </xf>
    <xf numFmtId="165" fontId="7" fillId="0" borderId="3" xfId="1" applyNumberFormat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3" xfId="1" applyNumberFormat="1" applyFont="1" applyFill="1" applyBorder="1" applyAlignment="1">
      <alignment vertical="center" wrapText="1"/>
    </xf>
    <xf numFmtId="49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wrapText="1"/>
    </xf>
    <xf numFmtId="165" fontId="7" fillId="2" borderId="0" xfId="1" applyNumberFormat="1" applyFont="1" applyFill="1" applyBorder="1" applyAlignment="1">
      <alignment wrapText="1"/>
    </xf>
    <xf numFmtId="165" fontId="7" fillId="2" borderId="0" xfId="1" applyNumberFormat="1" applyFont="1" applyFill="1"/>
    <xf numFmtId="49" fontId="7" fillId="2" borderId="0" xfId="1" applyNumberFormat="1" applyFont="1" applyFill="1" applyAlignment="1">
      <alignment horizontal="right"/>
    </xf>
    <xf numFmtId="49" fontId="12" fillId="2" borderId="0" xfId="1" applyNumberFormat="1" applyFont="1" applyFill="1" applyAlignment="1">
      <alignment horizontal="right"/>
    </xf>
    <xf numFmtId="165" fontId="12" fillId="2" borderId="0" xfId="1" applyNumberFormat="1" applyFont="1" applyFill="1"/>
    <xf numFmtId="0" fontId="13" fillId="2" borderId="0" xfId="0" applyFont="1" applyFill="1"/>
    <xf numFmtId="49" fontId="2" fillId="2" borderId="0" xfId="1" applyNumberFormat="1" applyFont="1" applyFill="1" applyBorder="1" applyAlignment="1">
      <alignment horizontal="right" wrapText="1"/>
    </xf>
    <xf numFmtId="0" fontId="12" fillId="2" borderId="0" xfId="0" applyFont="1" applyFill="1"/>
    <xf numFmtId="165" fontId="16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/>
    <xf numFmtId="165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167" fontId="2" fillId="0" borderId="5" xfId="1" applyNumberFormat="1" applyFont="1" applyFill="1" applyBorder="1" applyAlignment="1">
      <alignment horizontal="right" wrapText="1"/>
    </xf>
    <xf numFmtId="165" fontId="2" fillId="0" borderId="3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wrapText="1"/>
    </xf>
    <xf numFmtId="49" fontId="2" fillId="2" borderId="1" xfId="1" applyNumberFormat="1" applyFont="1" applyFill="1" applyBorder="1" applyAlignment="1">
      <alignment horizontal="right" wrapText="1"/>
    </xf>
    <xf numFmtId="165" fontId="2" fillId="2" borderId="1" xfId="1" applyNumberFormat="1" applyFont="1" applyFill="1" applyBorder="1" applyAlignment="1">
      <alignment wrapText="1"/>
    </xf>
    <xf numFmtId="165" fontId="2" fillId="2" borderId="3" xfId="1" applyNumberFormat="1" applyFont="1" applyFill="1" applyBorder="1" applyAlignment="1">
      <alignment wrapText="1"/>
    </xf>
    <xf numFmtId="167" fontId="2" fillId="2" borderId="1" xfId="1" applyNumberFormat="1" applyFont="1" applyFill="1" applyBorder="1" applyAlignment="1">
      <alignment horizontal="right" wrapText="1"/>
    </xf>
    <xf numFmtId="167" fontId="2" fillId="2" borderId="5" xfId="1" applyNumberFormat="1" applyFont="1" applyFill="1" applyBorder="1" applyAlignment="1">
      <alignment horizontal="right" wrapText="1"/>
    </xf>
    <xf numFmtId="0" fontId="17" fillId="2" borderId="0" xfId="0" applyFont="1" applyFill="1"/>
    <xf numFmtId="49" fontId="3" fillId="0" borderId="1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horizontal="right" wrapText="1"/>
    </xf>
    <xf numFmtId="49" fontId="3" fillId="2" borderId="1" xfId="1" applyNumberFormat="1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wrapText="1"/>
    </xf>
    <xf numFmtId="166" fontId="2" fillId="2" borderId="1" xfId="1" applyNumberFormat="1" applyFont="1" applyFill="1" applyBorder="1" applyAlignment="1">
      <alignment horizontal="right" wrapText="1"/>
    </xf>
    <xf numFmtId="166" fontId="3" fillId="2" borderId="1" xfId="1" applyNumberFormat="1" applyFont="1" applyFill="1" applyBorder="1" applyAlignment="1">
      <alignment horizontal="right" wrapText="1"/>
    </xf>
    <xf numFmtId="49" fontId="3" fillId="0" borderId="3" xfId="1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wrapText="1"/>
    </xf>
    <xf numFmtId="165" fontId="2" fillId="2" borderId="1" xfId="1" applyNumberFormat="1" applyFont="1" applyFill="1" applyBorder="1" applyAlignment="1">
      <alignment horizontal="center" wrapText="1"/>
    </xf>
    <xf numFmtId="49" fontId="3" fillId="5" borderId="1" xfId="1" applyNumberFormat="1" applyFont="1" applyFill="1" applyBorder="1" applyAlignment="1">
      <alignment horizontal="right" wrapText="1"/>
    </xf>
    <xf numFmtId="49" fontId="3" fillId="5" borderId="1" xfId="1" applyNumberFormat="1" applyFont="1" applyFill="1" applyBorder="1" applyAlignment="1">
      <alignment horizontal="center" wrapText="1"/>
    </xf>
    <xf numFmtId="165" fontId="3" fillId="5" borderId="1" xfId="1" applyNumberFormat="1" applyFont="1" applyFill="1" applyBorder="1" applyAlignment="1">
      <alignment wrapText="1"/>
    </xf>
    <xf numFmtId="166" fontId="3" fillId="5" borderId="1" xfId="1" applyNumberFormat="1" applyFont="1" applyFill="1" applyBorder="1" applyAlignment="1">
      <alignment horizontal="right" wrapText="1"/>
    </xf>
    <xf numFmtId="168" fontId="3" fillId="5" borderId="1" xfId="1" applyNumberFormat="1" applyFont="1" applyFill="1" applyBorder="1" applyAlignment="1">
      <alignment horizontal="right" vertical="center" wrapText="1"/>
    </xf>
    <xf numFmtId="0" fontId="17" fillId="5" borderId="0" xfId="0" applyFont="1" applyFill="1"/>
    <xf numFmtId="49" fontId="2" fillId="5" borderId="1" xfId="1" applyNumberFormat="1" applyFont="1" applyFill="1" applyBorder="1" applyAlignment="1">
      <alignment horizontal="right" wrapText="1"/>
    </xf>
    <xf numFmtId="165" fontId="2" fillId="5" borderId="1" xfId="1" applyNumberFormat="1" applyFont="1" applyFill="1" applyBorder="1" applyAlignment="1">
      <alignment wrapText="1"/>
    </xf>
    <xf numFmtId="166" fontId="2" fillId="5" borderId="1" xfId="1" applyNumberFormat="1" applyFont="1" applyFill="1" applyBorder="1" applyAlignment="1">
      <alignment horizontal="right" wrapText="1"/>
    </xf>
    <xf numFmtId="167" fontId="2" fillId="5" borderId="1" xfId="1" applyNumberFormat="1" applyFont="1" applyFill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1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49" fontId="21" fillId="4" borderId="1" xfId="0" applyNumberFormat="1" applyFont="1" applyFill="1" applyBorder="1" applyAlignment="1">
      <alignment vertical="center" wrapText="1"/>
    </xf>
    <xf numFmtId="168" fontId="20" fillId="0" borderId="1" xfId="0" applyNumberFormat="1" applyFont="1" applyBorder="1" applyAlignment="1">
      <alignment vertical="center"/>
    </xf>
    <xf numFmtId="0" fontId="22" fillId="4" borderId="0" xfId="0" applyFont="1" applyFill="1"/>
    <xf numFmtId="49" fontId="19" fillId="4" borderId="1" xfId="0" applyNumberFormat="1" applyFont="1" applyFill="1" applyBorder="1" applyAlignment="1">
      <alignment vertical="center" wrapText="1"/>
    </xf>
    <xf numFmtId="0" fontId="18" fillId="4" borderId="0" xfId="0" applyFont="1" applyFill="1"/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3" fillId="0" borderId="0" xfId="0" applyFont="1"/>
    <xf numFmtId="0" fontId="22" fillId="0" borderId="0" xfId="0" applyFont="1"/>
    <xf numFmtId="0" fontId="18" fillId="0" borderId="1" xfId="0" applyFont="1" applyBorder="1"/>
    <xf numFmtId="0" fontId="24" fillId="0" borderId="0" xfId="0" applyFont="1" applyFill="1"/>
    <xf numFmtId="0" fontId="4" fillId="0" borderId="1" xfId="0" applyFont="1" applyFill="1" applyBorder="1"/>
    <xf numFmtId="49" fontId="25" fillId="0" borderId="1" xfId="0" applyNumberFormat="1" applyFont="1" applyFill="1" applyBorder="1" applyAlignment="1">
      <alignment wrapText="1"/>
    </xf>
    <xf numFmtId="0" fontId="24" fillId="0" borderId="0" xfId="0" applyFont="1" applyAlignment="1"/>
    <xf numFmtId="0" fontId="24" fillId="0" borderId="0" xfId="0" applyFont="1"/>
    <xf numFmtId="0" fontId="27" fillId="0" borderId="0" xfId="0" applyFont="1" applyAlignment="1">
      <alignment horizontal="center" wrapText="1"/>
    </xf>
    <xf numFmtId="0" fontId="4" fillId="0" borderId="0" xfId="0" applyFont="1"/>
    <xf numFmtId="0" fontId="29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vertical="center" wrapText="1"/>
    </xf>
    <xf numFmtId="167" fontId="2" fillId="0" borderId="5" xfId="1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 applyProtection="1">
      <alignment horizontal="right" vertical="center"/>
    </xf>
    <xf numFmtId="165" fontId="3" fillId="2" borderId="0" xfId="1" applyNumberFormat="1" applyFont="1" applyFill="1"/>
    <xf numFmtId="49" fontId="30" fillId="2" borderId="0" xfId="1" applyNumberFormat="1" applyFont="1" applyFill="1" applyAlignment="1">
      <alignment horizontal="right"/>
    </xf>
    <xf numFmtId="165" fontId="30" fillId="2" borderId="0" xfId="1" applyNumberFormat="1" applyFont="1" applyFill="1"/>
    <xf numFmtId="165" fontId="2" fillId="2" borderId="0" xfId="1" applyNumberFormat="1" applyFont="1" applyFill="1"/>
    <xf numFmtId="165" fontId="30" fillId="2" borderId="6" xfId="1" applyNumberFormat="1" applyFont="1" applyFill="1" applyBorder="1"/>
    <xf numFmtId="165" fontId="30" fillId="2" borderId="0" xfId="1" applyNumberFormat="1" applyFont="1" applyFill="1" applyBorder="1"/>
    <xf numFmtId="49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Alignment="1">
      <alignment horizontal="center"/>
    </xf>
    <xf numFmtId="49" fontId="21" fillId="5" borderId="1" xfId="0" applyNumberFormat="1" applyFont="1" applyFill="1" applyBorder="1" applyAlignment="1">
      <alignment wrapText="1"/>
    </xf>
    <xf numFmtId="0" fontId="22" fillId="5" borderId="0" xfId="0" applyFont="1" applyFill="1"/>
    <xf numFmtId="0" fontId="19" fillId="5" borderId="1" xfId="0" applyFont="1" applyFill="1" applyBorder="1" applyAlignment="1">
      <alignment horizontal="left" vertical="center" wrapText="1"/>
    </xf>
    <xf numFmtId="168" fontId="19" fillId="5" borderId="1" xfId="0" applyNumberFormat="1" applyFont="1" applyFill="1" applyBorder="1" applyAlignment="1">
      <alignment vertical="center"/>
    </xf>
    <xf numFmtId="0" fontId="18" fillId="5" borderId="0" xfId="0" applyFont="1" applyFill="1"/>
    <xf numFmtId="0" fontId="25" fillId="0" borderId="1" xfId="0" applyFont="1" applyFill="1" applyBorder="1" applyAlignment="1">
      <alignment horizontal="left" vertical="center" wrapText="1"/>
    </xf>
    <xf numFmtId="0" fontId="31" fillId="0" borderId="0" xfId="0" applyFont="1" applyFill="1"/>
    <xf numFmtId="49" fontId="25" fillId="4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168" fontId="4" fillId="0" borderId="1" xfId="0" applyNumberFormat="1" applyFont="1" applyFill="1" applyBorder="1" applyAlignment="1">
      <alignment vertical="center"/>
    </xf>
    <xf numFmtId="168" fontId="4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wrapText="1"/>
    </xf>
    <xf numFmtId="168" fontId="21" fillId="5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wrapText="1"/>
    </xf>
    <xf numFmtId="168" fontId="25" fillId="0" borderId="1" xfId="0" applyNumberFormat="1" applyFont="1" applyBorder="1" applyAlignment="1">
      <alignment vertical="center"/>
    </xf>
    <xf numFmtId="0" fontId="33" fillId="0" borderId="0" xfId="0" applyFont="1" applyFill="1"/>
    <xf numFmtId="0" fontId="4" fillId="0" borderId="6" xfId="0" applyFont="1" applyBorder="1"/>
    <xf numFmtId="0" fontId="35" fillId="0" borderId="0" xfId="0" applyFont="1" applyFill="1"/>
    <xf numFmtId="167" fontId="3" fillId="0" borderId="1" xfId="1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wrapText="1"/>
    </xf>
    <xf numFmtId="166" fontId="2" fillId="0" borderId="5" xfId="1" applyNumberFormat="1" applyFont="1" applyFill="1" applyBorder="1" applyAlignment="1">
      <alignment horizontal="right" wrapText="1"/>
    </xf>
    <xf numFmtId="0" fontId="2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4" fillId="0" borderId="1" xfId="0" applyFont="1" applyBorder="1"/>
    <xf numFmtId="0" fontId="25" fillId="0" borderId="1" xfId="0" applyFont="1" applyBorder="1" applyAlignment="1">
      <alignment wrapText="1"/>
    </xf>
    <xf numFmtId="168" fontId="26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top"/>
    </xf>
    <xf numFmtId="168" fontId="18" fillId="0" borderId="0" xfId="0" applyNumberFormat="1" applyFont="1"/>
    <xf numFmtId="0" fontId="26" fillId="0" borderId="1" xfId="0" applyFont="1" applyBorder="1" applyAlignment="1">
      <alignment vertical="top" wrapText="1"/>
    </xf>
    <xf numFmtId="49" fontId="3" fillId="0" borderId="1" xfId="1" applyNumberFormat="1" applyFont="1" applyFill="1" applyBorder="1" applyAlignment="1">
      <alignment horizontal="right" wrapText="1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4" borderId="0" xfId="0" applyFont="1" applyFill="1"/>
    <xf numFmtId="0" fontId="26" fillId="0" borderId="1" xfId="0" applyFont="1" applyFill="1" applyBorder="1" applyAlignment="1">
      <alignment wrapText="1"/>
    </xf>
    <xf numFmtId="0" fontId="36" fillId="0" borderId="0" xfId="0" applyFont="1"/>
    <xf numFmtId="166" fontId="3" fillId="0" borderId="1" xfId="1" applyNumberFormat="1" applyFont="1" applyFill="1" applyBorder="1" applyAlignment="1">
      <alignment wrapText="1"/>
    </xf>
    <xf numFmtId="166" fontId="2" fillId="0" borderId="1" xfId="1" applyNumberFormat="1" applyFont="1" applyFill="1" applyBorder="1" applyAlignment="1">
      <alignment wrapText="1"/>
    </xf>
    <xf numFmtId="166" fontId="2" fillId="2" borderId="1" xfId="1" applyNumberFormat="1" applyFont="1" applyFill="1" applyBorder="1" applyAlignment="1">
      <alignment wrapText="1"/>
    </xf>
    <xf numFmtId="49" fontId="29" fillId="2" borderId="1" xfId="1" applyNumberFormat="1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168" fontId="25" fillId="0" borderId="1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0" fontId="36" fillId="0" borderId="0" xfId="0" applyFont="1" applyFill="1"/>
    <xf numFmtId="168" fontId="26" fillId="0" borderId="1" xfId="0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vertical="center"/>
    </xf>
    <xf numFmtId="168" fontId="38" fillId="0" borderId="1" xfId="0" applyNumberFormat="1" applyFont="1" applyFill="1" applyBorder="1" applyAlignment="1">
      <alignment vertical="center"/>
    </xf>
    <xf numFmtId="168" fontId="21" fillId="4" borderId="1" xfId="0" applyNumberFormat="1" applyFont="1" applyFill="1" applyBorder="1" applyAlignment="1">
      <alignment vertical="center"/>
    </xf>
    <xf numFmtId="168" fontId="19" fillId="4" borderId="1" xfId="0" applyNumberFormat="1" applyFont="1" applyFill="1" applyBorder="1" applyAlignment="1">
      <alignment vertical="center"/>
    </xf>
    <xf numFmtId="168" fontId="25" fillId="4" borderId="1" xfId="0" applyNumberFormat="1" applyFont="1" applyFill="1" applyBorder="1" applyAlignment="1">
      <alignment vertical="center"/>
    </xf>
    <xf numFmtId="168" fontId="19" fillId="0" borderId="1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32" fillId="0" borderId="1" xfId="0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1" fillId="5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0" fillId="2" borderId="0" xfId="1" applyNumberFormat="1" applyFont="1" applyFill="1" applyAlignment="1">
      <alignment horizontal="left" wrapText="1"/>
    </xf>
    <xf numFmtId="165" fontId="30" fillId="2" borderId="0" xfId="1" applyNumberFormat="1" applyFont="1" applyFill="1" applyAlignment="1">
      <alignment horizontal="center"/>
    </xf>
    <xf numFmtId="165" fontId="12" fillId="2" borderId="0" xfId="1" applyNumberFormat="1" applyFont="1" applyFill="1" applyAlignment="1">
      <alignment horizontal="center" wrapText="1"/>
    </xf>
    <xf numFmtId="165" fontId="12" fillId="2" borderId="0" xfId="1" applyNumberFormat="1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wrapText="1"/>
    </xf>
    <xf numFmtId="165" fontId="3" fillId="2" borderId="3" xfId="1" applyNumberFormat="1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wrapText="1"/>
    </xf>
    <xf numFmtId="165" fontId="3" fillId="2" borderId="5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wrapText="1"/>
    </xf>
    <xf numFmtId="165" fontId="3" fillId="0" borderId="3" xfId="1" applyNumberFormat="1" applyFont="1" applyFill="1" applyBorder="1" applyAlignment="1">
      <alignment horizontal="left" wrapText="1"/>
    </xf>
    <xf numFmtId="165" fontId="3" fillId="0" borderId="4" xfId="1" applyNumberFormat="1" applyFont="1" applyFill="1" applyBorder="1" applyAlignment="1">
      <alignment horizontal="left" wrapText="1"/>
    </xf>
    <xf numFmtId="165" fontId="3" fillId="0" borderId="5" xfId="1" applyNumberFormat="1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49" fontId="21" fillId="5" borderId="7" xfId="0" applyNumberFormat="1" applyFont="1" applyFill="1" applyBorder="1" applyAlignment="1">
      <alignment horizontal="left" wrapText="1"/>
    </xf>
    <xf numFmtId="49" fontId="21" fillId="5" borderId="9" xfId="0" applyNumberFormat="1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wrapText="1"/>
    </xf>
    <xf numFmtId="165" fontId="2" fillId="2" borderId="0" xfId="1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T272"/>
  <sheetViews>
    <sheetView tabSelected="1" view="pageBreakPreview" zoomScale="90" zoomScaleNormal="85" zoomScaleSheetLayoutView="90" workbookViewId="0">
      <pane ySplit="4956" topLeftCell="A96"/>
      <selection activeCell="A4" sqref="A4:K4"/>
      <selection pane="bottomLeft" activeCell="E131" sqref="E131"/>
    </sheetView>
  </sheetViews>
  <sheetFormatPr defaultColWidth="8.6640625" defaultRowHeight="13.8" x14ac:dyDescent="0.25"/>
  <cols>
    <col min="1" max="1" width="15.5546875" style="4" customWidth="1"/>
    <col min="2" max="2" width="15.6640625" style="5" customWidth="1"/>
    <col min="3" max="3" width="27.5546875" style="5" customWidth="1"/>
    <col min="4" max="4" width="18.5546875" style="31" customWidth="1"/>
    <col min="5" max="5" width="13.6640625" style="31" customWidth="1"/>
    <col min="6" max="6" width="16" style="31" customWidth="1"/>
    <col min="7" max="7" width="14.33203125" style="31" customWidth="1"/>
    <col min="8" max="8" width="16.33203125" style="31" customWidth="1"/>
    <col min="9" max="9" width="15" style="31" customWidth="1"/>
    <col min="10" max="10" width="16.44140625" style="31" customWidth="1"/>
    <col min="11" max="11" width="15.5546875" style="31" customWidth="1"/>
    <col min="12" max="12" width="11.6640625" style="6" bestFit="1" customWidth="1"/>
    <col min="13" max="258" width="8.6640625" style="6"/>
    <col min="259" max="259" width="15.5546875" style="6" customWidth="1"/>
    <col min="260" max="260" width="15.6640625" style="6" customWidth="1"/>
    <col min="261" max="261" width="31.33203125" style="6" customWidth="1"/>
    <col min="262" max="262" width="16.33203125" style="6" customWidth="1"/>
    <col min="263" max="263" width="15.5546875" style="6" customWidth="1"/>
    <col min="264" max="264" width="16" style="6" customWidth="1"/>
    <col min="265" max="265" width="16.33203125" style="6" customWidth="1"/>
    <col min="266" max="266" width="16.44140625" style="6" customWidth="1"/>
    <col min="267" max="267" width="15.5546875" style="6" customWidth="1"/>
    <col min="268" max="268" width="11.6640625" style="6" bestFit="1" customWidth="1"/>
    <col min="269" max="514" width="8.6640625" style="6"/>
    <col min="515" max="515" width="15.5546875" style="6" customWidth="1"/>
    <col min="516" max="516" width="15.6640625" style="6" customWidth="1"/>
    <col min="517" max="517" width="31.33203125" style="6" customWidth="1"/>
    <col min="518" max="518" width="16.33203125" style="6" customWidth="1"/>
    <col min="519" max="519" width="15.5546875" style="6" customWidth="1"/>
    <col min="520" max="520" width="16" style="6" customWidth="1"/>
    <col min="521" max="521" width="16.33203125" style="6" customWidth="1"/>
    <col min="522" max="522" width="16.44140625" style="6" customWidth="1"/>
    <col min="523" max="523" width="15.5546875" style="6" customWidth="1"/>
    <col min="524" max="524" width="11.6640625" style="6" bestFit="1" customWidth="1"/>
    <col min="525" max="770" width="8.6640625" style="6"/>
    <col min="771" max="771" width="15.5546875" style="6" customWidth="1"/>
    <col min="772" max="772" width="15.6640625" style="6" customWidth="1"/>
    <col min="773" max="773" width="31.33203125" style="6" customWidth="1"/>
    <col min="774" max="774" width="16.33203125" style="6" customWidth="1"/>
    <col min="775" max="775" width="15.5546875" style="6" customWidth="1"/>
    <col min="776" max="776" width="16" style="6" customWidth="1"/>
    <col min="777" max="777" width="16.33203125" style="6" customWidth="1"/>
    <col min="778" max="778" width="16.44140625" style="6" customWidth="1"/>
    <col min="779" max="779" width="15.5546875" style="6" customWidth="1"/>
    <col min="780" max="780" width="11.6640625" style="6" bestFit="1" customWidth="1"/>
    <col min="781" max="1026" width="8.6640625" style="6"/>
    <col min="1027" max="1027" width="15.5546875" style="6" customWidth="1"/>
    <col min="1028" max="1028" width="15.6640625" style="6" customWidth="1"/>
    <col min="1029" max="1029" width="31.33203125" style="6" customWidth="1"/>
    <col min="1030" max="1030" width="16.33203125" style="6" customWidth="1"/>
    <col min="1031" max="1031" width="15.5546875" style="6" customWidth="1"/>
    <col min="1032" max="1032" width="16" style="6" customWidth="1"/>
    <col min="1033" max="1033" width="16.33203125" style="6" customWidth="1"/>
    <col min="1034" max="1034" width="16.44140625" style="6" customWidth="1"/>
    <col min="1035" max="1035" width="15.5546875" style="6" customWidth="1"/>
    <col min="1036" max="1036" width="11.6640625" style="6" bestFit="1" customWidth="1"/>
    <col min="1037" max="1282" width="8.6640625" style="6"/>
    <col min="1283" max="1283" width="15.5546875" style="6" customWidth="1"/>
    <col min="1284" max="1284" width="15.6640625" style="6" customWidth="1"/>
    <col min="1285" max="1285" width="31.33203125" style="6" customWidth="1"/>
    <col min="1286" max="1286" width="16.33203125" style="6" customWidth="1"/>
    <col min="1287" max="1287" width="15.5546875" style="6" customWidth="1"/>
    <col min="1288" max="1288" width="16" style="6" customWidth="1"/>
    <col min="1289" max="1289" width="16.33203125" style="6" customWidth="1"/>
    <col min="1290" max="1290" width="16.44140625" style="6" customWidth="1"/>
    <col min="1291" max="1291" width="15.5546875" style="6" customWidth="1"/>
    <col min="1292" max="1292" width="11.6640625" style="6" bestFit="1" customWidth="1"/>
    <col min="1293" max="1538" width="8.6640625" style="6"/>
    <col min="1539" max="1539" width="15.5546875" style="6" customWidth="1"/>
    <col min="1540" max="1540" width="15.6640625" style="6" customWidth="1"/>
    <col min="1541" max="1541" width="31.33203125" style="6" customWidth="1"/>
    <col min="1542" max="1542" width="16.33203125" style="6" customWidth="1"/>
    <col min="1543" max="1543" width="15.5546875" style="6" customWidth="1"/>
    <col min="1544" max="1544" width="16" style="6" customWidth="1"/>
    <col min="1545" max="1545" width="16.33203125" style="6" customWidth="1"/>
    <col min="1546" max="1546" width="16.44140625" style="6" customWidth="1"/>
    <col min="1547" max="1547" width="15.5546875" style="6" customWidth="1"/>
    <col min="1548" max="1548" width="11.6640625" style="6" bestFit="1" customWidth="1"/>
    <col min="1549" max="1794" width="8.6640625" style="6"/>
    <col min="1795" max="1795" width="15.5546875" style="6" customWidth="1"/>
    <col min="1796" max="1796" width="15.6640625" style="6" customWidth="1"/>
    <col min="1797" max="1797" width="31.33203125" style="6" customWidth="1"/>
    <col min="1798" max="1798" width="16.33203125" style="6" customWidth="1"/>
    <col min="1799" max="1799" width="15.5546875" style="6" customWidth="1"/>
    <col min="1800" max="1800" width="16" style="6" customWidth="1"/>
    <col min="1801" max="1801" width="16.33203125" style="6" customWidth="1"/>
    <col min="1802" max="1802" width="16.44140625" style="6" customWidth="1"/>
    <col min="1803" max="1803" width="15.5546875" style="6" customWidth="1"/>
    <col min="1804" max="1804" width="11.6640625" style="6" bestFit="1" customWidth="1"/>
    <col min="1805" max="2050" width="8.6640625" style="6"/>
    <col min="2051" max="2051" width="15.5546875" style="6" customWidth="1"/>
    <col min="2052" max="2052" width="15.6640625" style="6" customWidth="1"/>
    <col min="2053" max="2053" width="31.33203125" style="6" customWidth="1"/>
    <col min="2054" max="2054" width="16.33203125" style="6" customWidth="1"/>
    <col min="2055" max="2055" width="15.5546875" style="6" customWidth="1"/>
    <col min="2056" max="2056" width="16" style="6" customWidth="1"/>
    <col min="2057" max="2057" width="16.33203125" style="6" customWidth="1"/>
    <col min="2058" max="2058" width="16.44140625" style="6" customWidth="1"/>
    <col min="2059" max="2059" width="15.5546875" style="6" customWidth="1"/>
    <col min="2060" max="2060" width="11.6640625" style="6" bestFit="1" customWidth="1"/>
    <col min="2061" max="2306" width="8.6640625" style="6"/>
    <col min="2307" max="2307" width="15.5546875" style="6" customWidth="1"/>
    <col min="2308" max="2308" width="15.6640625" style="6" customWidth="1"/>
    <col min="2309" max="2309" width="31.33203125" style="6" customWidth="1"/>
    <col min="2310" max="2310" width="16.33203125" style="6" customWidth="1"/>
    <col min="2311" max="2311" width="15.5546875" style="6" customWidth="1"/>
    <col min="2312" max="2312" width="16" style="6" customWidth="1"/>
    <col min="2313" max="2313" width="16.33203125" style="6" customWidth="1"/>
    <col min="2314" max="2314" width="16.44140625" style="6" customWidth="1"/>
    <col min="2315" max="2315" width="15.5546875" style="6" customWidth="1"/>
    <col min="2316" max="2316" width="11.6640625" style="6" bestFit="1" customWidth="1"/>
    <col min="2317" max="2562" width="8.6640625" style="6"/>
    <col min="2563" max="2563" width="15.5546875" style="6" customWidth="1"/>
    <col min="2564" max="2564" width="15.6640625" style="6" customWidth="1"/>
    <col min="2565" max="2565" width="31.33203125" style="6" customWidth="1"/>
    <col min="2566" max="2566" width="16.33203125" style="6" customWidth="1"/>
    <col min="2567" max="2567" width="15.5546875" style="6" customWidth="1"/>
    <col min="2568" max="2568" width="16" style="6" customWidth="1"/>
    <col min="2569" max="2569" width="16.33203125" style="6" customWidth="1"/>
    <col min="2570" max="2570" width="16.44140625" style="6" customWidth="1"/>
    <col min="2571" max="2571" width="15.5546875" style="6" customWidth="1"/>
    <col min="2572" max="2572" width="11.6640625" style="6" bestFit="1" customWidth="1"/>
    <col min="2573" max="2818" width="8.6640625" style="6"/>
    <col min="2819" max="2819" width="15.5546875" style="6" customWidth="1"/>
    <col min="2820" max="2820" width="15.6640625" style="6" customWidth="1"/>
    <col min="2821" max="2821" width="31.33203125" style="6" customWidth="1"/>
    <col min="2822" max="2822" width="16.33203125" style="6" customWidth="1"/>
    <col min="2823" max="2823" width="15.5546875" style="6" customWidth="1"/>
    <col min="2824" max="2824" width="16" style="6" customWidth="1"/>
    <col min="2825" max="2825" width="16.33203125" style="6" customWidth="1"/>
    <col min="2826" max="2826" width="16.44140625" style="6" customWidth="1"/>
    <col min="2827" max="2827" width="15.5546875" style="6" customWidth="1"/>
    <col min="2828" max="2828" width="11.6640625" style="6" bestFit="1" customWidth="1"/>
    <col min="2829" max="3074" width="8.6640625" style="6"/>
    <col min="3075" max="3075" width="15.5546875" style="6" customWidth="1"/>
    <col min="3076" max="3076" width="15.6640625" style="6" customWidth="1"/>
    <col min="3077" max="3077" width="31.33203125" style="6" customWidth="1"/>
    <col min="3078" max="3078" width="16.33203125" style="6" customWidth="1"/>
    <col min="3079" max="3079" width="15.5546875" style="6" customWidth="1"/>
    <col min="3080" max="3080" width="16" style="6" customWidth="1"/>
    <col min="3081" max="3081" width="16.33203125" style="6" customWidth="1"/>
    <col min="3082" max="3082" width="16.44140625" style="6" customWidth="1"/>
    <col min="3083" max="3083" width="15.5546875" style="6" customWidth="1"/>
    <col min="3084" max="3084" width="11.6640625" style="6" bestFit="1" customWidth="1"/>
    <col min="3085" max="3330" width="8.6640625" style="6"/>
    <col min="3331" max="3331" width="15.5546875" style="6" customWidth="1"/>
    <col min="3332" max="3332" width="15.6640625" style="6" customWidth="1"/>
    <col min="3333" max="3333" width="31.33203125" style="6" customWidth="1"/>
    <col min="3334" max="3334" width="16.33203125" style="6" customWidth="1"/>
    <col min="3335" max="3335" width="15.5546875" style="6" customWidth="1"/>
    <col min="3336" max="3336" width="16" style="6" customWidth="1"/>
    <col min="3337" max="3337" width="16.33203125" style="6" customWidth="1"/>
    <col min="3338" max="3338" width="16.44140625" style="6" customWidth="1"/>
    <col min="3339" max="3339" width="15.5546875" style="6" customWidth="1"/>
    <col min="3340" max="3340" width="11.6640625" style="6" bestFit="1" customWidth="1"/>
    <col min="3341" max="3586" width="8.6640625" style="6"/>
    <col min="3587" max="3587" width="15.5546875" style="6" customWidth="1"/>
    <col min="3588" max="3588" width="15.6640625" style="6" customWidth="1"/>
    <col min="3589" max="3589" width="31.33203125" style="6" customWidth="1"/>
    <col min="3590" max="3590" width="16.33203125" style="6" customWidth="1"/>
    <col min="3591" max="3591" width="15.5546875" style="6" customWidth="1"/>
    <col min="3592" max="3592" width="16" style="6" customWidth="1"/>
    <col min="3593" max="3593" width="16.33203125" style="6" customWidth="1"/>
    <col min="3594" max="3594" width="16.44140625" style="6" customWidth="1"/>
    <col min="3595" max="3595" width="15.5546875" style="6" customWidth="1"/>
    <col min="3596" max="3596" width="11.6640625" style="6" bestFit="1" customWidth="1"/>
    <col min="3597" max="3842" width="8.6640625" style="6"/>
    <col min="3843" max="3843" width="15.5546875" style="6" customWidth="1"/>
    <col min="3844" max="3844" width="15.6640625" style="6" customWidth="1"/>
    <col min="3845" max="3845" width="31.33203125" style="6" customWidth="1"/>
    <col min="3846" max="3846" width="16.33203125" style="6" customWidth="1"/>
    <col min="3847" max="3847" width="15.5546875" style="6" customWidth="1"/>
    <col min="3848" max="3848" width="16" style="6" customWidth="1"/>
    <col min="3849" max="3849" width="16.33203125" style="6" customWidth="1"/>
    <col min="3850" max="3850" width="16.44140625" style="6" customWidth="1"/>
    <col min="3851" max="3851" width="15.5546875" style="6" customWidth="1"/>
    <col min="3852" max="3852" width="11.6640625" style="6" bestFit="1" customWidth="1"/>
    <col min="3853" max="4098" width="8.6640625" style="6"/>
    <col min="4099" max="4099" width="15.5546875" style="6" customWidth="1"/>
    <col min="4100" max="4100" width="15.6640625" style="6" customWidth="1"/>
    <col min="4101" max="4101" width="31.33203125" style="6" customWidth="1"/>
    <col min="4102" max="4102" width="16.33203125" style="6" customWidth="1"/>
    <col min="4103" max="4103" width="15.5546875" style="6" customWidth="1"/>
    <col min="4104" max="4104" width="16" style="6" customWidth="1"/>
    <col min="4105" max="4105" width="16.33203125" style="6" customWidth="1"/>
    <col min="4106" max="4106" width="16.44140625" style="6" customWidth="1"/>
    <col min="4107" max="4107" width="15.5546875" style="6" customWidth="1"/>
    <col min="4108" max="4108" width="11.6640625" style="6" bestFit="1" customWidth="1"/>
    <col min="4109" max="4354" width="8.6640625" style="6"/>
    <col min="4355" max="4355" width="15.5546875" style="6" customWidth="1"/>
    <col min="4356" max="4356" width="15.6640625" style="6" customWidth="1"/>
    <col min="4357" max="4357" width="31.33203125" style="6" customWidth="1"/>
    <col min="4358" max="4358" width="16.33203125" style="6" customWidth="1"/>
    <col min="4359" max="4359" width="15.5546875" style="6" customWidth="1"/>
    <col min="4360" max="4360" width="16" style="6" customWidth="1"/>
    <col min="4361" max="4361" width="16.33203125" style="6" customWidth="1"/>
    <col min="4362" max="4362" width="16.44140625" style="6" customWidth="1"/>
    <col min="4363" max="4363" width="15.5546875" style="6" customWidth="1"/>
    <col min="4364" max="4364" width="11.6640625" style="6" bestFit="1" customWidth="1"/>
    <col min="4365" max="4610" width="8.6640625" style="6"/>
    <col min="4611" max="4611" width="15.5546875" style="6" customWidth="1"/>
    <col min="4612" max="4612" width="15.6640625" style="6" customWidth="1"/>
    <col min="4613" max="4613" width="31.33203125" style="6" customWidth="1"/>
    <col min="4614" max="4614" width="16.33203125" style="6" customWidth="1"/>
    <col min="4615" max="4615" width="15.5546875" style="6" customWidth="1"/>
    <col min="4616" max="4616" width="16" style="6" customWidth="1"/>
    <col min="4617" max="4617" width="16.33203125" style="6" customWidth="1"/>
    <col min="4618" max="4618" width="16.44140625" style="6" customWidth="1"/>
    <col min="4619" max="4619" width="15.5546875" style="6" customWidth="1"/>
    <col min="4620" max="4620" width="11.6640625" style="6" bestFit="1" customWidth="1"/>
    <col min="4621" max="4866" width="8.6640625" style="6"/>
    <col min="4867" max="4867" width="15.5546875" style="6" customWidth="1"/>
    <col min="4868" max="4868" width="15.6640625" style="6" customWidth="1"/>
    <col min="4869" max="4869" width="31.33203125" style="6" customWidth="1"/>
    <col min="4870" max="4870" width="16.33203125" style="6" customWidth="1"/>
    <col min="4871" max="4871" width="15.5546875" style="6" customWidth="1"/>
    <col min="4872" max="4872" width="16" style="6" customWidth="1"/>
    <col min="4873" max="4873" width="16.33203125" style="6" customWidth="1"/>
    <col min="4874" max="4874" width="16.44140625" style="6" customWidth="1"/>
    <col min="4875" max="4875" width="15.5546875" style="6" customWidth="1"/>
    <col min="4876" max="4876" width="11.6640625" style="6" bestFit="1" customWidth="1"/>
    <col min="4877" max="5122" width="8.6640625" style="6"/>
    <col min="5123" max="5123" width="15.5546875" style="6" customWidth="1"/>
    <col min="5124" max="5124" width="15.6640625" style="6" customWidth="1"/>
    <col min="5125" max="5125" width="31.33203125" style="6" customWidth="1"/>
    <col min="5126" max="5126" width="16.33203125" style="6" customWidth="1"/>
    <col min="5127" max="5127" width="15.5546875" style="6" customWidth="1"/>
    <col min="5128" max="5128" width="16" style="6" customWidth="1"/>
    <col min="5129" max="5129" width="16.33203125" style="6" customWidth="1"/>
    <col min="5130" max="5130" width="16.44140625" style="6" customWidth="1"/>
    <col min="5131" max="5131" width="15.5546875" style="6" customWidth="1"/>
    <col min="5132" max="5132" width="11.6640625" style="6" bestFit="1" customWidth="1"/>
    <col min="5133" max="5378" width="8.6640625" style="6"/>
    <col min="5379" max="5379" width="15.5546875" style="6" customWidth="1"/>
    <col min="5380" max="5380" width="15.6640625" style="6" customWidth="1"/>
    <col min="5381" max="5381" width="31.33203125" style="6" customWidth="1"/>
    <col min="5382" max="5382" width="16.33203125" style="6" customWidth="1"/>
    <col min="5383" max="5383" width="15.5546875" style="6" customWidth="1"/>
    <col min="5384" max="5384" width="16" style="6" customWidth="1"/>
    <col min="5385" max="5385" width="16.33203125" style="6" customWidth="1"/>
    <col min="5386" max="5386" width="16.44140625" style="6" customWidth="1"/>
    <col min="5387" max="5387" width="15.5546875" style="6" customWidth="1"/>
    <col min="5388" max="5388" width="11.6640625" style="6" bestFit="1" customWidth="1"/>
    <col min="5389" max="5634" width="8.6640625" style="6"/>
    <col min="5635" max="5635" width="15.5546875" style="6" customWidth="1"/>
    <col min="5636" max="5636" width="15.6640625" style="6" customWidth="1"/>
    <col min="5637" max="5637" width="31.33203125" style="6" customWidth="1"/>
    <col min="5638" max="5638" width="16.33203125" style="6" customWidth="1"/>
    <col min="5639" max="5639" width="15.5546875" style="6" customWidth="1"/>
    <col min="5640" max="5640" width="16" style="6" customWidth="1"/>
    <col min="5641" max="5641" width="16.33203125" style="6" customWidth="1"/>
    <col min="5642" max="5642" width="16.44140625" style="6" customWidth="1"/>
    <col min="5643" max="5643" width="15.5546875" style="6" customWidth="1"/>
    <col min="5644" max="5644" width="11.6640625" style="6" bestFit="1" customWidth="1"/>
    <col min="5645" max="5890" width="8.6640625" style="6"/>
    <col min="5891" max="5891" width="15.5546875" style="6" customWidth="1"/>
    <col min="5892" max="5892" width="15.6640625" style="6" customWidth="1"/>
    <col min="5893" max="5893" width="31.33203125" style="6" customWidth="1"/>
    <col min="5894" max="5894" width="16.33203125" style="6" customWidth="1"/>
    <col min="5895" max="5895" width="15.5546875" style="6" customWidth="1"/>
    <col min="5896" max="5896" width="16" style="6" customWidth="1"/>
    <col min="5897" max="5897" width="16.33203125" style="6" customWidth="1"/>
    <col min="5898" max="5898" width="16.44140625" style="6" customWidth="1"/>
    <col min="5899" max="5899" width="15.5546875" style="6" customWidth="1"/>
    <col min="5900" max="5900" width="11.6640625" style="6" bestFit="1" customWidth="1"/>
    <col min="5901" max="6146" width="8.6640625" style="6"/>
    <col min="6147" max="6147" width="15.5546875" style="6" customWidth="1"/>
    <col min="6148" max="6148" width="15.6640625" style="6" customWidth="1"/>
    <col min="6149" max="6149" width="31.33203125" style="6" customWidth="1"/>
    <col min="6150" max="6150" width="16.33203125" style="6" customWidth="1"/>
    <col min="6151" max="6151" width="15.5546875" style="6" customWidth="1"/>
    <col min="6152" max="6152" width="16" style="6" customWidth="1"/>
    <col min="6153" max="6153" width="16.33203125" style="6" customWidth="1"/>
    <col min="6154" max="6154" width="16.44140625" style="6" customWidth="1"/>
    <col min="6155" max="6155" width="15.5546875" style="6" customWidth="1"/>
    <col min="6156" max="6156" width="11.6640625" style="6" bestFit="1" customWidth="1"/>
    <col min="6157" max="6402" width="8.6640625" style="6"/>
    <col min="6403" max="6403" width="15.5546875" style="6" customWidth="1"/>
    <col min="6404" max="6404" width="15.6640625" style="6" customWidth="1"/>
    <col min="6405" max="6405" width="31.33203125" style="6" customWidth="1"/>
    <col min="6406" max="6406" width="16.33203125" style="6" customWidth="1"/>
    <col min="6407" max="6407" width="15.5546875" style="6" customWidth="1"/>
    <col min="6408" max="6408" width="16" style="6" customWidth="1"/>
    <col min="6409" max="6409" width="16.33203125" style="6" customWidth="1"/>
    <col min="6410" max="6410" width="16.44140625" style="6" customWidth="1"/>
    <col min="6411" max="6411" width="15.5546875" style="6" customWidth="1"/>
    <col min="6412" max="6412" width="11.6640625" style="6" bestFit="1" customWidth="1"/>
    <col min="6413" max="6658" width="8.6640625" style="6"/>
    <col min="6659" max="6659" width="15.5546875" style="6" customWidth="1"/>
    <col min="6660" max="6660" width="15.6640625" style="6" customWidth="1"/>
    <col min="6661" max="6661" width="31.33203125" style="6" customWidth="1"/>
    <col min="6662" max="6662" width="16.33203125" style="6" customWidth="1"/>
    <col min="6663" max="6663" width="15.5546875" style="6" customWidth="1"/>
    <col min="6664" max="6664" width="16" style="6" customWidth="1"/>
    <col min="6665" max="6665" width="16.33203125" style="6" customWidth="1"/>
    <col min="6666" max="6666" width="16.44140625" style="6" customWidth="1"/>
    <col min="6667" max="6667" width="15.5546875" style="6" customWidth="1"/>
    <col min="6668" max="6668" width="11.6640625" style="6" bestFit="1" customWidth="1"/>
    <col min="6669" max="6914" width="8.6640625" style="6"/>
    <col min="6915" max="6915" width="15.5546875" style="6" customWidth="1"/>
    <col min="6916" max="6916" width="15.6640625" style="6" customWidth="1"/>
    <col min="6917" max="6917" width="31.33203125" style="6" customWidth="1"/>
    <col min="6918" max="6918" width="16.33203125" style="6" customWidth="1"/>
    <col min="6919" max="6919" width="15.5546875" style="6" customWidth="1"/>
    <col min="6920" max="6920" width="16" style="6" customWidth="1"/>
    <col min="6921" max="6921" width="16.33203125" style="6" customWidth="1"/>
    <col min="6922" max="6922" width="16.44140625" style="6" customWidth="1"/>
    <col min="6923" max="6923" width="15.5546875" style="6" customWidth="1"/>
    <col min="6924" max="6924" width="11.6640625" style="6" bestFit="1" customWidth="1"/>
    <col min="6925" max="7170" width="8.6640625" style="6"/>
    <col min="7171" max="7171" width="15.5546875" style="6" customWidth="1"/>
    <col min="7172" max="7172" width="15.6640625" style="6" customWidth="1"/>
    <col min="7173" max="7173" width="31.33203125" style="6" customWidth="1"/>
    <col min="7174" max="7174" width="16.33203125" style="6" customWidth="1"/>
    <col min="7175" max="7175" width="15.5546875" style="6" customWidth="1"/>
    <col min="7176" max="7176" width="16" style="6" customWidth="1"/>
    <col min="7177" max="7177" width="16.33203125" style="6" customWidth="1"/>
    <col min="7178" max="7178" width="16.44140625" style="6" customWidth="1"/>
    <col min="7179" max="7179" width="15.5546875" style="6" customWidth="1"/>
    <col min="7180" max="7180" width="11.6640625" style="6" bestFit="1" customWidth="1"/>
    <col min="7181" max="7426" width="8.6640625" style="6"/>
    <col min="7427" max="7427" width="15.5546875" style="6" customWidth="1"/>
    <col min="7428" max="7428" width="15.6640625" style="6" customWidth="1"/>
    <col min="7429" max="7429" width="31.33203125" style="6" customWidth="1"/>
    <col min="7430" max="7430" width="16.33203125" style="6" customWidth="1"/>
    <col min="7431" max="7431" width="15.5546875" style="6" customWidth="1"/>
    <col min="7432" max="7432" width="16" style="6" customWidth="1"/>
    <col min="7433" max="7433" width="16.33203125" style="6" customWidth="1"/>
    <col min="7434" max="7434" width="16.44140625" style="6" customWidth="1"/>
    <col min="7435" max="7435" width="15.5546875" style="6" customWidth="1"/>
    <col min="7436" max="7436" width="11.6640625" style="6" bestFit="1" customWidth="1"/>
    <col min="7437" max="7682" width="8.6640625" style="6"/>
    <col min="7683" max="7683" width="15.5546875" style="6" customWidth="1"/>
    <col min="7684" max="7684" width="15.6640625" style="6" customWidth="1"/>
    <col min="7685" max="7685" width="31.33203125" style="6" customWidth="1"/>
    <col min="7686" max="7686" width="16.33203125" style="6" customWidth="1"/>
    <col min="7687" max="7687" width="15.5546875" style="6" customWidth="1"/>
    <col min="7688" max="7688" width="16" style="6" customWidth="1"/>
    <col min="7689" max="7689" width="16.33203125" style="6" customWidth="1"/>
    <col min="7690" max="7690" width="16.44140625" style="6" customWidth="1"/>
    <col min="7691" max="7691" width="15.5546875" style="6" customWidth="1"/>
    <col min="7692" max="7692" width="11.6640625" style="6" bestFit="1" customWidth="1"/>
    <col min="7693" max="7938" width="8.6640625" style="6"/>
    <col min="7939" max="7939" width="15.5546875" style="6" customWidth="1"/>
    <col min="7940" max="7940" width="15.6640625" style="6" customWidth="1"/>
    <col min="7941" max="7941" width="31.33203125" style="6" customWidth="1"/>
    <col min="7942" max="7942" width="16.33203125" style="6" customWidth="1"/>
    <col min="7943" max="7943" width="15.5546875" style="6" customWidth="1"/>
    <col min="7944" max="7944" width="16" style="6" customWidth="1"/>
    <col min="7945" max="7945" width="16.33203125" style="6" customWidth="1"/>
    <col min="7946" max="7946" width="16.44140625" style="6" customWidth="1"/>
    <col min="7947" max="7947" width="15.5546875" style="6" customWidth="1"/>
    <col min="7948" max="7948" width="11.6640625" style="6" bestFit="1" customWidth="1"/>
    <col min="7949" max="8194" width="8.6640625" style="6"/>
    <col min="8195" max="8195" width="15.5546875" style="6" customWidth="1"/>
    <col min="8196" max="8196" width="15.6640625" style="6" customWidth="1"/>
    <col min="8197" max="8197" width="31.33203125" style="6" customWidth="1"/>
    <col min="8198" max="8198" width="16.33203125" style="6" customWidth="1"/>
    <col min="8199" max="8199" width="15.5546875" style="6" customWidth="1"/>
    <col min="8200" max="8200" width="16" style="6" customWidth="1"/>
    <col min="8201" max="8201" width="16.33203125" style="6" customWidth="1"/>
    <col min="8202" max="8202" width="16.44140625" style="6" customWidth="1"/>
    <col min="8203" max="8203" width="15.5546875" style="6" customWidth="1"/>
    <col min="8204" max="8204" width="11.6640625" style="6" bestFit="1" customWidth="1"/>
    <col min="8205" max="8450" width="8.6640625" style="6"/>
    <col min="8451" max="8451" width="15.5546875" style="6" customWidth="1"/>
    <col min="8452" max="8452" width="15.6640625" style="6" customWidth="1"/>
    <col min="8453" max="8453" width="31.33203125" style="6" customWidth="1"/>
    <col min="8454" max="8454" width="16.33203125" style="6" customWidth="1"/>
    <col min="8455" max="8455" width="15.5546875" style="6" customWidth="1"/>
    <col min="8456" max="8456" width="16" style="6" customWidth="1"/>
    <col min="8457" max="8457" width="16.33203125" style="6" customWidth="1"/>
    <col min="8458" max="8458" width="16.44140625" style="6" customWidth="1"/>
    <col min="8459" max="8459" width="15.5546875" style="6" customWidth="1"/>
    <col min="8460" max="8460" width="11.6640625" style="6" bestFit="1" customWidth="1"/>
    <col min="8461" max="8706" width="8.6640625" style="6"/>
    <col min="8707" max="8707" width="15.5546875" style="6" customWidth="1"/>
    <col min="8708" max="8708" width="15.6640625" style="6" customWidth="1"/>
    <col min="8709" max="8709" width="31.33203125" style="6" customWidth="1"/>
    <col min="8710" max="8710" width="16.33203125" style="6" customWidth="1"/>
    <col min="8711" max="8711" width="15.5546875" style="6" customWidth="1"/>
    <col min="8712" max="8712" width="16" style="6" customWidth="1"/>
    <col min="8713" max="8713" width="16.33203125" style="6" customWidth="1"/>
    <col min="8714" max="8714" width="16.44140625" style="6" customWidth="1"/>
    <col min="8715" max="8715" width="15.5546875" style="6" customWidth="1"/>
    <col min="8716" max="8716" width="11.6640625" style="6" bestFit="1" customWidth="1"/>
    <col min="8717" max="8962" width="8.6640625" style="6"/>
    <col min="8963" max="8963" width="15.5546875" style="6" customWidth="1"/>
    <col min="8964" max="8964" width="15.6640625" style="6" customWidth="1"/>
    <col min="8965" max="8965" width="31.33203125" style="6" customWidth="1"/>
    <col min="8966" max="8966" width="16.33203125" style="6" customWidth="1"/>
    <col min="8967" max="8967" width="15.5546875" style="6" customWidth="1"/>
    <col min="8968" max="8968" width="16" style="6" customWidth="1"/>
    <col min="8969" max="8969" width="16.33203125" style="6" customWidth="1"/>
    <col min="8970" max="8970" width="16.44140625" style="6" customWidth="1"/>
    <col min="8971" max="8971" width="15.5546875" style="6" customWidth="1"/>
    <col min="8972" max="8972" width="11.6640625" style="6" bestFit="1" customWidth="1"/>
    <col min="8973" max="9218" width="8.6640625" style="6"/>
    <col min="9219" max="9219" width="15.5546875" style="6" customWidth="1"/>
    <col min="9220" max="9220" width="15.6640625" style="6" customWidth="1"/>
    <col min="9221" max="9221" width="31.33203125" style="6" customWidth="1"/>
    <col min="9222" max="9222" width="16.33203125" style="6" customWidth="1"/>
    <col min="9223" max="9223" width="15.5546875" style="6" customWidth="1"/>
    <col min="9224" max="9224" width="16" style="6" customWidth="1"/>
    <col min="9225" max="9225" width="16.33203125" style="6" customWidth="1"/>
    <col min="9226" max="9226" width="16.44140625" style="6" customWidth="1"/>
    <col min="9227" max="9227" width="15.5546875" style="6" customWidth="1"/>
    <col min="9228" max="9228" width="11.6640625" style="6" bestFit="1" customWidth="1"/>
    <col min="9229" max="9474" width="8.6640625" style="6"/>
    <col min="9475" max="9475" width="15.5546875" style="6" customWidth="1"/>
    <col min="9476" max="9476" width="15.6640625" style="6" customWidth="1"/>
    <col min="9477" max="9477" width="31.33203125" style="6" customWidth="1"/>
    <col min="9478" max="9478" width="16.33203125" style="6" customWidth="1"/>
    <col min="9479" max="9479" width="15.5546875" style="6" customWidth="1"/>
    <col min="9480" max="9480" width="16" style="6" customWidth="1"/>
    <col min="9481" max="9481" width="16.33203125" style="6" customWidth="1"/>
    <col min="9482" max="9482" width="16.44140625" style="6" customWidth="1"/>
    <col min="9483" max="9483" width="15.5546875" style="6" customWidth="1"/>
    <col min="9484" max="9484" width="11.6640625" style="6" bestFit="1" customWidth="1"/>
    <col min="9485" max="9730" width="8.6640625" style="6"/>
    <col min="9731" max="9731" width="15.5546875" style="6" customWidth="1"/>
    <col min="9732" max="9732" width="15.6640625" style="6" customWidth="1"/>
    <col min="9733" max="9733" width="31.33203125" style="6" customWidth="1"/>
    <col min="9734" max="9734" width="16.33203125" style="6" customWidth="1"/>
    <col min="9735" max="9735" width="15.5546875" style="6" customWidth="1"/>
    <col min="9736" max="9736" width="16" style="6" customWidth="1"/>
    <col min="9737" max="9737" width="16.33203125" style="6" customWidth="1"/>
    <col min="9738" max="9738" width="16.44140625" style="6" customWidth="1"/>
    <col min="9739" max="9739" width="15.5546875" style="6" customWidth="1"/>
    <col min="9740" max="9740" width="11.6640625" style="6" bestFit="1" customWidth="1"/>
    <col min="9741" max="9986" width="8.6640625" style="6"/>
    <col min="9987" max="9987" width="15.5546875" style="6" customWidth="1"/>
    <col min="9988" max="9988" width="15.6640625" style="6" customWidth="1"/>
    <col min="9989" max="9989" width="31.33203125" style="6" customWidth="1"/>
    <col min="9990" max="9990" width="16.33203125" style="6" customWidth="1"/>
    <col min="9991" max="9991" width="15.5546875" style="6" customWidth="1"/>
    <col min="9992" max="9992" width="16" style="6" customWidth="1"/>
    <col min="9993" max="9993" width="16.33203125" style="6" customWidth="1"/>
    <col min="9994" max="9994" width="16.44140625" style="6" customWidth="1"/>
    <col min="9995" max="9995" width="15.5546875" style="6" customWidth="1"/>
    <col min="9996" max="9996" width="11.6640625" style="6" bestFit="1" customWidth="1"/>
    <col min="9997" max="10242" width="8.6640625" style="6"/>
    <col min="10243" max="10243" width="15.5546875" style="6" customWidth="1"/>
    <col min="10244" max="10244" width="15.6640625" style="6" customWidth="1"/>
    <col min="10245" max="10245" width="31.33203125" style="6" customWidth="1"/>
    <col min="10246" max="10246" width="16.33203125" style="6" customWidth="1"/>
    <col min="10247" max="10247" width="15.5546875" style="6" customWidth="1"/>
    <col min="10248" max="10248" width="16" style="6" customWidth="1"/>
    <col min="10249" max="10249" width="16.33203125" style="6" customWidth="1"/>
    <col min="10250" max="10250" width="16.44140625" style="6" customWidth="1"/>
    <col min="10251" max="10251" width="15.5546875" style="6" customWidth="1"/>
    <col min="10252" max="10252" width="11.6640625" style="6" bestFit="1" customWidth="1"/>
    <col min="10253" max="10498" width="8.6640625" style="6"/>
    <col min="10499" max="10499" width="15.5546875" style="6" customWidth="1"/>
    <col min="10500" max="10500" width="15.6640625" style="6" customWidth="1"/>
    <col min="10501" max="10501" width="31.33203125" style="6" customWidth="1"/>
    <col min="10502" max="10502" width="16.33203125" style="6" customWidth="1"/>
    <col min="10503" max="10503" width="15.5546875" style="6" customWidth="1"/>
    <col min="10504" max="10504" width="16" style="6" customWidth="1"/>
    <col min="10505" max="10505" width="16.33203125" style="6" customWidth="1"/>
    <col min="10506" max="10506" width="16.44140625" style="6" customWidth="1"/>
    <col min="10507" max="10507" width="15.5546875" style="6" customWidth="1"/>
    <col min="10508" max="10508" width="11.6640625" style="6" bestFit="1" customWidth="1"/>
    <col min="10509" max="10754" width="8.6640625" style="6"/>
    <col min="10755" max="10755" width="15.5546875" style="6" customWidth="1"/>
    <col min="10756" max="10756" width="15.6640625" style="6" customWidth="1"/>
    <col min="10757" max="10757" width="31.33203125" style="6" customWidth="1"/>
    <col min="10758" max="10758" width="16.33203125" style="6" customWidth="1"/>
    <col min="10759" max="10759" width="15.5546875" style="6" customWidth="1"/>
    <col min="10760" max="10760" width="16" style="6" customWidth="1"/>
    <col min="10761" max="10761" width="16.33203125" style="6" customWidth="1"/>
    <col min="10762" max="10762" width="16.44140625" style="6" customWidth="1"/>
    <col min="10763" max="10763" width="15.5546875" style="6" customWidth="1"/>
    <col min="10764" max="10764" width="11.6640625" style="6" bestFit="1" customWidth="1"/>
    <col min="10765" max="11010" width="8.6640625" style="6"/>
    <col min="11011" max="11011" width="15.5546875" style="6" customWidth="1"/>
    <col min="11012" max="11012" width="15.6640625" style="6" customWidth="1"/>
    <col min="11013" max="11013" width="31.33203125" style="6" customWidth="1"/>
    <col min="11014" max="11014" width="16.33203125" style="6" customWidth="1"/>
    <col min="11015" max="11015" width="15.5546875" style="6" customWidth="1"/>
    <col min="11016" max="11016" width="16" style="6" customWidth="1"/>
    <col min="11017" max="11017" width="16.33203125" style="6" customWidth="1"/>
    <col min="11018" max="11018" width="16.44140625" style="6" customWidth="1"/>
    <col min="11019" max="11019" width="15.5546875" style="6" customWidth="1"/>
    <col min="11020" max="11020" width="11.6640625" style="6" bestFit="1" customWidth="1"/>
    <col min="11021" max="11266" width="8.6640625" style="6"/>
    <col min="11267" max="11267" width="15.5546875" style="6" customWidth="1"/>
    <col min="11268" max="11268" width="15.6640625" style="6" customWidth="1"/>
    <col min="11269" max="11269" width="31.33203125" style="6" customWidth="1"/>
    <col min="11270" max="11270" width="16.33203125" style="6" customWidth="1"/>
    <col min="11271" max="11271" width="15.5546875" style="6" customWidth="1"/>
    <col min="11272" max="11272" width="16" style="6" customWidth="1"/>
    <col min="11273" max="11273" width="16.33203125" style="6" customWidth="1"/>
    <col min="11274" max="11274" width="16.44140625" style="6" customWidth="1"/>
    <col min="11275" max="11275" width="15.5546875" style="6" customWidth="1"/>
    <col min="11276" max="11276" width="11.6640625" style="6" bestFit="1" customWidth="1"/>
    <col min="11277" max="11522" width="8.6640625" style="6"/>
    <col min="11523" max="11523" width="15.5546875" style="6" customWidth="1"/>
    <col min="11524" max="11524" width="15.6640625" style="6" customWidth="1"/>
    <col min="11525" max="11525" width="31.33203125" style="6" customWidth="1"/>
    <col min="11526" max="11526" width="16.33203125" style="6" customWidth="1"/>
    <col min="11527" max="11527" width="15.5546875" style="6" customWidth="1"/>
    <col min="11528" max="11528" width="16" style="6" customWidth="1"/>
    <col min="11529" max="11529" width="16.33203125" style="6" customWidth="1"/>
    <col min="11530" max="11530" width="16.44140625" style="6" customWidth="1"/>
    <col min="11531" max="11531" width="15.5546875" style="6" customWidth="1"/>
    <col min="11532" max="11532" width="11.6640625" style="6" bestFit="1" customWidth="1"/>
    <col min="11533" max="11778" width="8.6640625" style="6"/>
    <col min="11779" max="11779" width="15.5546875" style="6" customWidth="1"/>
    <col min="11780" max="11780" width="15.6640625" style="6" customWidth="1"/>
    <col min="11781" max="11781" width="31.33203125" style="6" customWidth="1"/>
    <col min="11782" max="11782" width="16.33203125" style="6" customWidth="1"/>
    <col min="11783" max="11783" width="15.5546875" style="6" customWidth="1"/>
    <col min="11784" max="11784" width="16" style="6" customWidth="1"/>
    <col min="11785" max="11785" width="16.33203125" style="6" customWidth="1"/>
    <col min="11786" max="11786" width="16.44140625" style="6" customWidth="1"/>
    <col min="11787" max="11787" width="15.5546875" style="6" customWidth="1"/>
    <col min="11788" max="11788" width="11.6640625" style="6" bestFit="1" customWidth="1"/>
    <col min="11789" max="12034" width="8.6640625" style="6"/>
    <col min="12035" max="12035" width="15.5546875" style="6" customWidth="1"/>
    <col min="12036" max="12036" width="15.6640625" style="6" customWidth="1"/>
    <col min="12037" max="12037" width="31.33203125" style="6" customWidth="1"/>
    <col min="12038" max="12038" width="16.33203125" style="6" customWidth="1"/>
    <col min="12039" max="12039" width="15.5546875" style="6" customWidth="1"/>
    <col min="12040" max="12040" width="16" style="6" customWidth="1"/>
    <col min="12041" max="12041" width="16.33203125" style="6" customWidth="1"/>
    <col min="12042" max="12042" width="16.44140625" style="6" customWidth="1"/>
    <col min="12043" max="12043" width="15.5546875" style="6" customWidth="1"/>
    <col min="12044" max="12044" width="11.6640625" style="6" bestFit="1" customWidth="1"/>
    <col min="12045" max="12290" width="8.6640625" style="6"/>
    <col min="12291" max="12291" width="15.5546875" style="6" customWidth="1"/>
    <col min="12292" max="12292" width="15.6640625" style="6" customWidth="1"/>
    <col min="12293" max="12293" width="31.33203125" style="6" customWidth="1"/>
    <col min="12294" max="12294" width="16.33203125" style="6" customWidth="1"/>
    <col min="12295" max="12295" width="15.5546875" style="6" customWidth="1"/>
    <col min="12296" max="12296" width="16" style="6" customWidth="1"/>
    <col min="12297" max="12297" width="16.33203125" style="6" customWidth="1"/>
    <col min="12298" max="12298" width="16.44140625" style="6" customWidth="1"/>
    <col min="12299" max="12299" width="15.5546875" style="6" customWidth="1"/>
    <col min="12300" max="12300" width="11.6640625" style="6" bestFit="1" customWidth="1"/>
    <col min="12301" max="12546" width="8.6640625" style="6"/>
    <col min="12547" max="12547" width="15.5546875" style="6" customWidth="1"/>
    <col min="12548" max="12548" width="15.6640625" style="6" customWidth="1"/>
    <col min="12549" max="12549" width="31.33203125" style="6" customWidth="1"/>
    <col min="12550" max="12550" width="16.33203125" style="6" customWidth="1"/>
    <col min="12551" max="12551" width="15.5546875" style="6" customWidth="1"/>
    <col min="12552" max="12552" width="16" style="6" customWidth="1"/>
    <col min="12553" max="12553" width="16.33203125" style="6" customWidth="1"/>
    <col min="12554" max="12554" width="16.44140625" style="6" customWidth="1"/>
    <col min="12555" max="12555" width="15.5546875" style="6" customWidth="1"/>
    <col min="12556" max="12556" width="11.6640625" style="6" bestFit="1" customWidth="1"/>
    <col min="12557" max="12802" width="8.6640625" style="6"/>
    <col min="12803" max="12803" width="15.5546875" style="6" customWidth="1"/>
    <col min="12804" max="12804" width="15.6640625" style="6" customWidth="1"/>
    <col min="12805" max="12805" width="31.33203125" style="6" customWidth="1"/>
    <col min="12806" max="12806" width="16.33203125" style="6" customWidth="1"/>
    <col min="12807" max="12807" width="15.5546875" style="6" customWidth="1"/>
    <col min="12808" max="12808" width="16" style="6" customWidth="1"/>
    <col min="12809" max="12809" width="16.33203125" style="6" customWidth="1"/>
    <col min="12810" max="12810" width="16.44140625" style="6" customWidth="1"/>
    <col min="12811" max="12811" width="15.5546875" style="6" customWidth="1"/>
    <col min="12812" max="12812" width="11.6640625" style="6" bestFit="1" customWidth="1"/>
    <col min="12813" max="13058" width="8.6640625" style="6"/>
    <col min="13059" max="13059" width="15.5546875" style="6" customWidth="1"/>
    <col min="13060" max="13060" width="15.6640625" style="6" customWidth="1"/>
    <col min="13061" max="13061" width="31.33203125" style="6" customWidth="1"/>
    <col min="13062" max="13062" width="16.33203125" style="6" customWidth="1"/>
    <col min="13063" max="13063" width="15.5546875" style="6" customWidth="1"/>
    <col min="13064" max="13064" width="16" style="6" customWidth="1"/>
    <col min="13065" max="13065" width="16.33203125" style="6" customWidth="1"/>
    <col min="13066" max="13066" width="16.44140625" style="6" customWidth="1"/>
    <col min="13067" max="13067" width="15.5546875" style="6" customWidth="1"/>
    <col min="13068" max="13068" width="11.6640625" style="6" bestFit="1" customWidth="1"/>
    <col min="13069" max="13314" width="8.6640625" style="6"/>
    <col min="13315" max="13315" width="15.5546875" style="6" customWidth="1"/>
    <col min="13316" max="13316" width="15.6640625" style="6" customWidth="1"/>
    <col min="13317" max="13317" width="31.33203125" style="6" customWidth="1"/>
    <col min="13318" max="13318" width="16.33203125" style="6" customWidth="1"/>
    <col min="13319" max="13319" width="15.5546875" style="6" customWidth="1"/>
    <col min="13320" max="13320" width="16" style="6" customWidth="1"/>
    <col min="13321" max="13321" width="16.33203125" style="6" customWidth="1"/>
    <col min="13322" max="13322" width="16.44140625" style="6" customWidth="1"/>
    <col min="13323" max="13323" width="15.5546875" style="6" customWidth="1"/>
    <col min="13324" max="13324" width="11.6640625" style="6" bestFit="1" customWidth="1"/>
    <col min="13325" max="13570" width="8.6640625" style="6"/>
    <col min="13571" max="13571" width="15.5546875" style="6" customWidth="1"/>
    <col min="13572" max="13572" width="15.6640625" style="6" customWidth="1"/>
    <col min="13573" max="13573" width="31.33203125" style="6" customWidth="1"/>
    <col min="13574" max="13574" width="16.33203125" style="6" customWidth="1"/>
    <col min="13575" max="13575" width="15.5546875" style="6" customWidth="1"/>
    <col min="13576" max="13576" width="16" style="6" customWidth="1"/>
    <col min="13577" max="13577" width="16.33203125" style="6" customWidth="1"/>
    <col min="13578" max="13578" width="16.44140625" style="6" customWidth="1"/>
    <col min="13579" max="13579" width="15.5546875" style="6" customWidth="1"/>
    <col min="13580" max="13580" width="11.6640625" style="6" bestFit="1" customWidth="1"/>
    <col min="13581" max="13826" width="8.6640625" style="6"/>
    <col min="13827" max="13827" width="15.5546875" style="6" customWidth="1"/>
    <col min="13828" max="13828" width="15.6640625" style="6" customWidth="1"/>
    <col min="13829" max="13829" width="31.33203125" style="6" customWidth="1"/>
    <col min="13830" max="13830" width="16.33203125" style="6" customWidth="1"/>
    <col min="13831" max="13831" width="15.5546875" style="6" customWidth="1"/>
    <col min="13832" max="13832" width="16" style="6" customWidth="1"/>
    <col min="13833" max="13833" width="16.33203125" style="6" customWidth="1"/>
    <col min="13834" max="13834" width="16.44140625" style="6" customWidth="1"/>
    <col min="13835" max="13835" width="15.5546875" style="6" customWidth="1"/>
    <col min="13836" max="13836" width="11.6640625" style="6" bestFit="1" customWidth="1"/>
    <col min="13837" max="14082" width="8.6640625" style="6"/>
    <col min="14083" max="14083" width="15.5546875" style="6" customWidth="1"/>
    <col min="14084" max="14084" width="15.6640625" style="6" customWidth="1"/>
    <col min="14085" max="14085" width="31.33203125" style="6" customWidth="1"/>
    <col min="14086" max="14086" width="16.33203125" style="6" customWidth="1"/>
    <col min="14087" max="14087" width="15.5546875" style="6" customWidth="1"/>
    <col min="14088" max="14088" width="16" style="6" customWidth="1"/>
    <col min="14089" max="14089" width="16.33203125" style="6" customWidth="1"/>
    <col min="14090" max="14090" width="16.44140625" style="6" customWidth="1"/>
    <col min="14091" max="14091" width="15.5546875" style="6" customWidth="1"/>
    <col min="14092" max="14092" width="11.6640625" style="6" bestFit="1" customWidth="1"/>
    <col min="14093" max="14338" width="8.6640625" style="6"/>
    <col min="14339" max="14339" width="15.5546875" style="6" customWidth="1"/>
    <col min="14340" max="14340" width="15.6640625" style="6" customWidth="1"/>
    <col min="14341" max="14341" width="31.33203125" style="6" customWidth="1"/>
    <col min="14342" max="14342" width="16.33203125" style="6" customWidth="1"/>
    <col min="14343" max="14343" width="15.5546875" style="6" customWidth="1"/>
    <col min="14344" max="14344" width="16" style="6" customWidth="1"/>
    <col min="14345" max="14345" width="16.33203125" style="6" customWidth="1"/>
    <col min="14346" max="14346" width="16.44140625" style="6" customWidth="1"/>
    <col min="14347" max="14347" width="15.5546875" style="6" customWidth="1"/>
    <col min="14348" max="14348" width="11.6640625" style="6" bestFit="1" customWidth="1"/>
    <col min="14349" max="14594" width="8.6640625" style="6"/>
    <col min="14595" max="14595" width="15.5546875" style="6" customWidth="1"/>
    <col min="14596" max="14596" width="15.6640625" style="6" customWidth="1"/>
    <col min="14597" max="14597" width="31.33203125" style="6" customWidth="1"/>
    <col min="14598" max="14598" width="16.33203125" style="6" customWidth="1"/>
    <col min="14599" max="14599" width="15.5546875" style="6" customWidth="1"/>
    <col min="14600" max="14600" width="16" style="6" customWidth="1"/>
    <col min="14601" max="14601" width="16.33203125" style="6" customWidth="1"/>
    <col min="14602" max="14602" width="16.44140625" style="6" customWidth="1"/>
    <col min="14603" max="14603" width="15.5546875" style="6" customWidth="1"/>
    <col min="14604" max="14604" width="11.6640625" style="6" bestFit="1" customWidth="1"/>
    <col min="14605" max="14850" width="8.6640625" style="6"/>
    <col min="14851" max="14851" width="15.5546875" style="6" customWidth="1"/>
    <col min="14852" max="14852" width="15.6640625" style="6" customWidth="1"/>
    <col min="14853" max="14853" width="31.33203125" style="6" customWidth="1"/>
    <col min="14854" max="14854" width="16.33203125" style="6" customWidth="1"/>
    <col min="14855" max="14855" width="15.5546875" style="6" customWidth="1"/>
    <col min="14856" max="14856" width="16" style="6" customWidth="1"/>
    <col min="14857" max="14857" width="16.33203125" style="6" customWidth="1"/>
    <col min="14858" max="14858" width="16.44140625" style="6" customWidth="1"/>
    <col min="14859" max="14859" width="15.5546875" style="6" customWidth="1"/>
    <col min="14860" max="14860" width="11.6640625" style="6" bestFit="1" customWidth="1"/>
    <col min="14861" max="15106" width="8.6640625" style="6"/>
    <col min="15107" max="15107" width="15.5546875" style="6" customWidth="1"/>
    <col min="15108" max="15108" width="15.6640625" style="6" customWidth="1"/>
    <col min="15109" max="15109" width="31.33203125" style="6" customWidth="1"/>
    <col min="15110" max="15110" width="16.33203125" style="6" customWidth="1"/>
    <col min="15111" max="15111" width="15.5546875" style="6" customWidth="1"/>
    <col min="15112" max="15112" width="16" style="6" customWidth="1"/>
    <col min="15113" max="15113" width="16.33203125" style="6" customWidth="1"/>
    <col min="15114" max="15114" width="16.44140625" style="6" customWidth="1"/>
    <col min="15115" max="15115" width="15.5546875" style="6" customWidth="1"/>
    <col min="15116" max="15116" width="11.6640625" style="6" bestFit="1" customWidth="1"/>
    <col min="15117" max="15362" width="8.6640625" style="6"/>
    <col min="15363" max="15363" width="15.5546875" style="6" customWidth="1"/>
    <col min="15364" max="15364" width="15.6640625" style="6" customWidth="1"/>
    <col min="15365" max="15365" width="31.33203125" style="6" customWidth="1"/>
    <col min="15366" max="15366" width="16.33203125" style="6" customWidth="1"/>
    <col min="15367" max="15367" width="15.5546875" style="6" customWidth="1"/>
    <col min="15368" max="15368" width="16" style="6" customWidth="1"/>
    <col min="15369" max="15369" width="16.33203125" style="6" customWidth="1"/>
    <col min="15370" max="15370" width="16.44140625" style="6" customWidth="1"/>
    <col min="15371" max="15371" width="15.5546875" style="6" customWidth="1"/>
    <col min="15372" max="15372" width="11.6640625" style="6" bestFit="1" customWidth="1"/>
    <col min="15373" max="15618" width="8.6640625" style="6"/>
    <col min="15619" max="15619" width="15.5546875" style="6" customWidth="1"/>
    <col min="15620" max="15620" width="15.6640625" style="6" customWidth="1"/>
    <col min="15621" max="15621" width="31.33203125" style="6" customWidth="1"/>
    <col min="15622" max="15622" width="16.33203125" style="6" customWidth="1"/>
    <col min="15623" max="15623" width="15.5546875" style="6" customWidth="1"/>
    <col min="15624" max="15624" width="16" style="6" customWidth="1"/>
    <col min="15625" max="15625" width="16.33203125" style="6" customWidth="1"/>
    <col min="15626" max="15626" width="16.44140625" style="6" customWidth="1"/>
    <col min="15627" max="15627" width="15.5546875" style="6" customWidth="1"/>
    <col min="15628" max="15628" width="11.6640625" style="6" bestFit="1" customWidth="1"/>
    <col min="15629" max="15874" width="8.6640625" style="6"/>
    <col min="15875" max="15875" width="15.5546875" style="6" customWidth="1"/>
    <col min="15876" max="15876" width="15.6640625" style="6" customWidth="1"/>
    <col min="15877" max="15877" width="31.33203125" style="6" customWidth="1"/>
    <col min="15878" max="15878" width="16.33203125" style="6" customWidth="1"/>
    <col min="15879" max="15879" width="15.5546875" style="6" customWidth="1"/>
    <col min="15880" max="15880" width="16" style="6" customWidth="1"/>
    <col min="15881" max="15881" width="16.33203125" style="6" customWidth="1"/>
    <col min="15882" max="15882" width="16.44140625" style="6" customWidth="1"/>
    <col min="15883" max="15883" width="15.5546875" style="6" customWidth="1"/>
    <col min="15884" max="15884" width="11.6640625" style="6" bestFit="1" customWidth="1"/>
    <col min="15885" max="16130" width="8.6640625" style="6"/>
    <col min="16131" max="16131" width="15.5546875" style="6" customWidth="1"/>
    <col min="16132" max="16132" width="15.6640625" style="6" customWidth="1"/>
    <col min="16133" max="16133" width="31.33203125" style="6" customWidth="1"/>
    <col min="16134" max="16134" width="16.33203125" style="6" customWidth="1"/>
    <col min="16135" max="16135" width="15.5546875" style="6" customWidth="1"/>
    <col min="16136" max="16136" width="16" style="6" customWidth="1"/>
    <col min="16137" max="16137" width="16.33203125" style="6" customWidth="1"/>
    <col min="16138" max="16138" width="16.44140625" style="6" customWidth="1"/>
    <col min="16139" max="16139" width="15.5546875" style="6" customWidth="1"/>
    <col min="16140" max="16140" width="11.6640625" style="6" bestFit="1" customWidth="1"/>
    <col min="16141" max="16384" width="8.6640625" style="6"/>
  </cols>
  <sheetData>
    <row r="1" spans="1:11" s="32" customFormat="1" x14ac:dyDescent="0.25">
      <c r="A1" s="30"/>
      <c r="B1" s="31"/>
      <c r="C1" s="31"/>
      <c r="D1" s="31"/>
      <c r="E1" s="31"/>
      <c r="F1" s="31"/>
      <c r="G1" s="31"/>
      <c r="H1" s="31"/>
      <c r="I1" s="31"/>
      <c r="J1" s="202"/>
      <c r="K1" s="203"/>
    </row>
    <row r="2" spans="1:11" s="32" customFormat="1" ht="21" x14ac:dyDescent="0.25">
      <c r="A2" s="204" t="s">
        <v>170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32" customFormat="1" ht="20.399999999999999" x14ac:dyDescent="0.25">
      <c r="A3" s="205" t="s">
        <v>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s="32" customFormat="1" x14ac:dyDescent="0.25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32" customFormat="1" x14ac:dyDescent="0.25">
      <c r="A5" s="33"/>
      <c r="B5" s="2"/>
      <c r="C5" s="2"/>
      <c r="D5" s="2"/>
      <c r="E5" s="2"/>
      <c r="F5" s="2"/>
      <c r="G5" s="2"/>
      <c r="H5" s="2"/>
      <c r="I5" s="2"/>
      <c r="J5" s="2"/>
      <c r="K5" s="2" t="s">
        <v>5</v>
      </c>
    </row>
    <row r="6" spans="1:11" s="34" customFormat="1" ht="12.75" customHeight="1" x14ac:dyDescent="0.25">
      <c r="A6" s="207" t="s">
        <v>6</v>
      </c>
      <c r="B6" s="209" t="s">
        <v>7</v>
      </c>
      <c r="C6" s="209" t="s">
        <v>8</v>
      </c>
      <c r="D6" s="210" t="s">
        <v>9</v>
      </c>
      <c r="E6" s="210"/>
      <c r="F6" s="211" t="s">
        <v>10</v>
      </c>
      <c r="G6" s="212"/>
      <c r="H6" s="212"/>
      <c r="I6" s="213"/>
      <c r="J6" s="210" t="s">
        <v>11</v>
      </c>
      <c r="K6" s="210"/>
    </row>
    <row r="7" spans="1:11" s="34" customFormat="1" ht="130.19999999999999" customHeight="1" x14ac:dyDescent="0.25">
      <c r="A7" s="208"/>
      <c r="B7" s="209"/>
      <c r="C7" s="209"/>
      <c r="D7" s="199" t="s">
        <v>171</v>
      </c>
      <c r="E7" s="199" t="s">
        <v>172</v>
      </c>
      <c r="F7" s="199" t="s">
        <v>171</v>
      </c>
      <c r="G7" s="35" t="s">
        <v>34</v>
      </c>
      <c r="H7" s="199" t="s">
        <v>172</v>
      </c>
      <c r="I7" s="35" t="s">
        <v>34</v>
      </c>
      <c r="J7" s="199" t="s">
        <v>171</v>
      </c>
      <c r="K7" s="199" t="s">
        <v>172</v>
      </c>
    </row>
    <row r="8" spans="1:11" s="32" customFormat="1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 t="s">
        <v>35</v>
      </c>
      <c r="H8" s="36" t="s">
        <v>36</v>
      </c>
      <c r="I8" s="36" t="s">
        <v>37</v>
      </c>
      <c r="J8" s="36" t="s">
        <v>38</v>
      </c>
      <c r="K8" s="36" t="s">
        <v>39</v>
      </c>
    </row>
    <row r="9" spans="1:11" s="8" customFormat="1" ht="40.200000000000003" customHeight="1" x14ac:dyDescent="0.3">
      <c r="A9" s="216" t="s">
        <v>12</v>
      </c>
      <c r="B9" s="217"/>
      <c r="C9" s="218"/>
      <c r="D9" s="3">
        <f>SUM(D11:D32)+0.01</f>
        <v>167603.45800000001</v>
      </c>
      <c r="E9" s="3">
        <f>SUM(E11:E32)</f>
        <v>162384.16626999999</v>
      </c>
      <c r="F9" s="3">
        <f>SUM(F11:F32)-0.04</f>
        <v>40518.441160000002</v>
      </c>
      <c r="G9" s="3">
        <f t="shared" ref="G9:I9" si="0">SUM(G11:G32)</f>
        <v>39771.5</v>
      </c>
      <c r="H9" s="3">
        <f t="shared" si="0"/>
        <v>35789.392359999998</v>
      </c>
      <c r="I9" s="3">
        <f t="shared" si="0"/>
        <v>35131.90595</v>
      </c>
      <c r="J9" s="3">
        <f>D9+F9-0.04</f>
        <v>208121.85916000002</v>
      </c>
      <c r="K9" s="3">
        <f t="shared" ref="K9" si="1">E9+H9</f>
        <v>198173.55862999998</v>
      </c>
    </row>
    <row r="10" spans="1:11" s="9" customFormat="1" ht="14.4" x14ac:dyDescent="0.3">
      <c r="A10" s="214" t="s">
        <v>13</v>
      </c>
      <c r="B10" s="214"/>
      <c r="C10" s="214"/>
      <c r="D10" s="159"/>
      <c r="E10" s="159"/>
      <c r="F10" s="159"/>
      <c r="G10" s="159"/>
      <c r="H10" s="159"/>
      <c r="I10" s="159"/>
      <c r="J10" s="3"/>
      <c r="K10" s="3"/>
    </row>
    <row r="11" spans="1:11" s="11" customFormat="1" ht="14.4" x14ac:dyDescent="0.3">
      <c r="A11" s="153" t="s">
        <v>52</v>
      </c>
      <c r="B11" s="10"/>
      <c r="C11" s="10"/>
      <c r="D11" s="57">
        <f t="shared" ref="D11:I12" si="2">D36+D59+D82+D97+D110+D132+D147+D228</f>
        <v>84333.000000000015</v>
      </c>
      <c r="E11" s="57">
        <f t="shared" si="2"/>
        <v>84325.6</v>
      </c>
      <c r="F11" s="57">
        <f t="shared" si="2"/>
        <v>29.1</v>
      </c>
      <c r="G11" s="3">
        <f t="shared" si="2"/>
        <v>0</v>
      </c>
      <c r="H11" s="57">
        <f t="shared" si="2"/>
        <v>28</v>
      </c>
      <c r="I11" s="3">
        <f t="shared" si="2"/>
        <v>0</v>
      </c>
      <c r="J11" s="3">
        <f>D11+F11</f>
        <v>84362.10000000002</v>
      </c>
      <c r="K11" s="3">
        <f>E11+H11</f>
        <v>84353.600000000006</v>
      </c>
    </row>
    <row r="12" spans="1:11" s="11" customFormat="1" ht="14.4" x14ac:dyDescent="0.3">
      <c r="A12" s="153" t="s">
        <v>15</v>
      </c>
      <c r="B12" s="10"/>
      <c r="C12" s="10"/>
      <c r="D12" s="57">
        <f t="shared" si="2"/>
        <v>18363.499999999996</v>
      </c>
      <c r="E12" s="57">
        <f>E37+E60+E83+E98+E111+E133+E148+E229+0.1</f>
        <v>18323.999999999996</v>
      </c>
      <c r="F12" s="57">
        <f t="shared" si="2"/>
        <v>7.3</v>
      </c>
      <c r="G12" s="3">
        <f t="shared" si="2"/>
        <v>0</v>
      </c>
      <c r="H12" s="57">
        <f t="shared" si="2"/>
        <v>7</v>
      </c>
      <c r="I12" s="3">
        <f t="shared" si="2"/>
        <v>0</v>
      </c>
      <c r="J12" s="3">
        <f>D12+F12</f>
        <v>18370.799999999996</v>
      </c>
      <c r="K12" s="3">
        <f>E12+H12</f>
        <v>18330.999999999996</v>
      </c>
    </row>
    <row r="13" spans="1:11" s="11" customFormat="1" ht="14.4" x14ac:dyDescent="0.3">
      <c r="A13" s="153" t="s">
        <v>16</v>
      </c>
      <c r="B13" s="10"/>
      <c r="C13" s="10"/>
      <c r="D13" s="57">
        <f>D38+D52+D61+D75+D84+D93+D99+D112+D122+D125+D129+D134+D149+D168+D176+D187+D206+D209+D216+D230+D242+D255+D258</f>
        <v>5946.1570000000011</v>
      </c>
      <c r="E13" s="57">
        <f>E38+E52+E61+E75+E84+E93+E99+E112+E122+E125+E129+E134+E149+E168+E176+E187+E206+E209+E216+E230+E242+E255+E258+0.1</f>
        <v>5185.4638200000009</v>
      </c>
      <c r="F13" s="57">
        <f>F38+F52+F61+F75+F84+F93+F99+F112+F122+F125+F129+F134+F149+F168+F176+F187+F206+F209+F216+F230+F242+F255+F258</f>
        <v>300.53700000000003</v>
      </c>
      <c r="G13" s="3">
        <f t="shared" ref="G13:I13" si="3">G38+G52+G61+G75+G84+G93+G99+G112+G122+G125+G129+G134+G149+G168+G176+G187+G206+G209+G216+G230+G242+G255+G258</f>
        <v>0</v>
      </c>
      <c r="H13" s="57">
        <f>H38+H52+H61+H75+H84+H93+H99+H112+H122+H125+H129+H134+H149+H168+H176+H187+H206+H209+H216+H230+H242+H255+H258</f>
        <v>289.83699999999999</v>
      </c>
      <c r="I13" s="3">
        <f t="shared" si="3"/>
        <v>0</v>
      </c>
      <c r="J13" s="3">
        <f t="shared" ref="J13:J16" si="4">D13+F13</f>
        <v>6246.6940000000013</v>
      </c>
      <c r="K13" s="3">
        <f t="shared" ref="K13:K31" si="5">E13+H13</f>
        <v>5475.3008200000004</v>
      </c>
    </row>
    <row r="14" spans="1:11" s="11" customFormat="1" ht="14.4" x14ac:dyDescent="0.3">
      <c r="A14" s="153" t="s">
        <v>17</v>
      </c>
      <c r="B14" s="10"/>
      <c r="C14" s="10"/>
      <c r="D14" s="57">
        <f>D39+D53+D62+D76+D85+D94+D100+D113+D123+D126+D130+D135+D150+D166+D169+D177+D188+D207+D210+D217+D231+D243+D256</f>
        <v>20465.940999999999</v>
      </c>
      <c r="E14" s="57">
        <f>E39+E53+E62+E76+E85+E94+E100+E113+E123+E126+E130+E135+E150+E166+E169+E177+E188+E207+E210+E217+E231+E243+E256</f>
        <v>18355.769489999999</v>
      </c>
      <c r="F14" s="57">
        <f>F39+F53+F62+F76+F85+F94+F100+F113+F123+F126+F130+F135+F150+F166+F169+F177+F188+F207+F210+F217+F231+F243+F256-0.02</f>
        <v>314.24416000000002</v>
      </c>
      <c r="G14" s="3">
        <f t="shared" ref="G14:I14" si="6">G39+G53+G62+G76+G85+G94+G100+G113+G123+G126+G130+G135+G150+G166+G169+G177+G188+G207+G210+G217+G231+G243+G256</f>
        <v>0</v>
      </c>
      <c r="H14" s="57">
        <f>H39+H53+H62+H76+H85+H94+H100+H113+H123+H126+H130+H135+H150+H166+H169+H177+H188+H207+H210+H217+H231+H243+H256-0.01</f>
        <v>300.74941000000001</v>
      </c>
      <c r="I14" s="3">
        <f t="shared" si="6"/>
        <v>0</v>
      </c>
      <c r="J14" s="3">
        <f>D14+F14</f>
        <v>20780.185159999997</v>
      </c>
      <c r="K14" s="3">
        <f>E14+H14</f>
        <v>18656.518899999999</v>
      </c>
    </row>
    <row r="15" spans="1:11" s="139" customFormat="1" ht="14.4" x14ac:dyDescent="0.3">
      <c r="A15" s="153" t="s">
        <v>18</v>
      </c>
      <c r="B15" s="55"/>
      <c r="C15" s="55"/>
      <c r="D15" s="57">
        <f>D40+D63+D86+D101+D114+D136+D151+D211+D232</f>
        <v>568.35599999999999</v>
      </c>
      <c r="E15" s="57">
        <f>E40+E63+E86+E101+E114+E136+E151+E211+E232</f>
        <v>402.83620999999999</v>
      </c>
      <c r="F15" s="57">
        <f t="shared" ref="F15:I15" si="7">F40+F63+F114+F136+F151+F211+F232</f>
        <v>0.9</v>
      </c>
      <c r="G15" s="3">
        <f t="shared" si="7"/>
        <v>0</v>
      </c>
      <c r="H15" s="57">
        <f t="shared" si="7"/>
        <v>0.5</v>
      </c>
      <c r="I15" s="3">
        <f t="shared" si="7"/>
        <v>0</v>
      </c>
      <c r="J15" s="3">
        <f>D15+F15</f>
        <v>569.25599999999997</v>
      </c>
      <c r="K15" s="3">
        <f>E15+H15</f>
        <v>403.33620999999999</v>
      </c>
    </row>
    <row r="16" spans="1:11" s="11" customFormat="1" ht="14.4" hidden="1" x14ac:dyDescent="0.3">
      <c r="A16" s="153" t="s">
        <v>19</v>
      </c>
      <c r="B16" s="10"/>
      <c r="C16" s="10"/>
      <c r="D16" s="57"/>
      <c r="E16" s="57"/>
      <c r="F16" s="57"/>
      <c r="G16" s="3"/>
      <c r="H16" s="57"/>
      <c r="I16" s="3"/>
      <c r="J16" s="3">
        <f t="shared" si="4"/>
        <v>0</v>
      </c>
      <c r="K16" s="3">
        <f t="shared" si="5"/>
        <v>0</v>
      </c>
    </row>
    <row r="17" spans="1:11" s="139" customFormat="1" ht="14.4" x14ac:dyDescent="0.3">
      <c r="A17" s="153" t="s">
        <v>53</v>
      </c>
      <c r="B17" s="55"/>
      <c r="C17" s="55"/>
      <c r="D17" s="57">
        <f t="shared" ref="D17:I18" si="8">D41+D65+D88+D102+D115+D137+D152+D246</f>
        <v>3151.2999999999997</v>
      </c>
      <c r="E17" s="57">
        <f t="shared" si="8"/>
        <v>2684.8</v>
      </c>
      <c r="F17" s="57">
        <f t="shared" si="8"/>
        <v>51.9</v>
      </c>
      <c r="G17" s="3">
        <f t="shared" si="8"/>
        <v>0</v>
      </c>
      <c r="H17" s="57">
        <f t="shared" si="8"/>
        <v>0</v>
      </c>
      <c r="I17" s="3">
        <f t="shared" si="8"/>
        <v>0</v>
      </c>
      <c r="J17" s="3">
        <f>D17+F17</f>
        <v>3203.2</v>
      </c>
      <c r="K17" s="3">
        <f t="shared" ref="K17:K24" si="9">E17+H17</f>
        <v>2684.8</v>
      </c>
    </row>
    <row r="18" spans="1:11" s="139" customFormat="1" ht="14.4" x14ac:dyDescent="0.3">
      <c r="A18" s="153" t="s">
        <v>54</v>
      </c>
      <c r="B18" s="55"/>
      <c r="C18" s="55"/>
      <c r="D18" s="57">
        <f t="shared" si="8"/>
        <v>117.6</v>
      </c>
      <c r="E18" s="57">
        <f t="shared" si="8"/>
        <v>100.8</v>
      </c>
      <c r="F18" s="57">
        <f t="shared" si="8"/>
        <v>13.2</v>
      </c>
      <c r="G18" s="3">
        <f t="shared" si="8"/>
        <v>0</v>
      </c>
      <c r="H18" s="57">
        <f t="shared" si="8"/>
        <v>11.8</v>
      </c>
      <c r="I18" s="3">
        <f t="shared" si="8"/>
        <v>0</v>
      </c>
      <c r="J18" s="3">
        <f t="shared" ref="J18" si="10">D18+F18</f>
        <v>130.79999999999998</v>
      </c>
      <c r="K18" s="3">
        <f t="shared" si="9"/>
        <v>112.6</v>
      </c>
    </row>
    <row r="19" spans="1:11" s="139" customFormat="1" ht="14.4" x14ac:dyDescent="0.3">
      <c r="A19" s="153" t="s">
        <v>55</v>
      </c>
      <c r="B19" s="55"/>
      <c r="C19" s="55"/>
      <c r="D19" s="57">
        <f t="shared" ref="D19:I19" si="11">D43+D67+D90+D104+D117+D139+D154+D222+D234+D248</f>
        <v>1328.4</v>
      </c>
      <c r="E19" s="57">
        <f t="shared" si="11"/>
        <v>1212.5</v>
      </c>
      <c r="F19" s="57">
        <f t="shared" si="11"/>
        <v>14.7</v>
      </c>
      <c r="G19" s="3">
        <f t="shared" si="11"/>
        <v>0</v>
      </c>
      <c r="H19" s="57">
        <f t="shared" si="11"/>
        <v>5.4</v>
      </c>
      <c r="I19" s="3">
        <f t="shared" si="11"/>
        <v>0</v>
      </c>
      <c r="J19" s="3">
        <f t="shared" ref="J19:J26" si="12">D19+F19</f>
        <v>1343.1000000000001</v>
      </c>
      <c r="K19" s="3">
        <f t="shared" si="9"/>
        <v>1217.9000000000001</v>
      </c>
    </row>
    <row r="20" spans="1:11" s="139" customFormat="1" ht="14.4" x14ac:dyDescent="0.3">
      <c r="A20" s="153" t="s">
        <v>119</v>
      </c>
      <c r="B20" s="55"/>
      <c r="C20" s="55"/>
      <c r="D20" s="57">
        <f t="shared" ref="D20:I20" si="13">D44+D235+D250</f>
        <v>174.2</v>
      </c>
      <c r="E20" s="57">
        <f t="shared" si="13"/>
        <v>102.9</v>
      </c>
      <c r="F20" s="57">
        <f t="shared" si="13"/>
        <v>1.4</v>
      </c>
      <c r="G20" s="3">
        <f t="shared" si="13"/>
        <v>0</v>
      </c>
      <c r="H20" s="57">
        <f t="shared" si="13"/>
        <v>1.1000000000000001</v>
      </c>
      <c r="I20" s="3">
        <f t="shared" si="13"/>
        <v>0</v>
      </c>
      <c r="J20" s="3">
        <f t="shared" si="12"/>
        <v>175.6</v>
      </c>
      <c r="K20" s="3">
        <f t="shared" si="9"/>
        <v>104</v>
      </c>
    </row>
    <row r="21" spans="1:11" s="139" customFormat="1" ht="14.4" x14ac:dyDescent="0.3">
      <c r="A21" s="153" t="s">
        <v>120</v>
      </c>
      <c r="B21" s="55"/>
      <c r="C21" s="55"/>
      <c r="D21" s="57">
        <f>D236+D68+D105+D45+D250</f>
        <v>75.599999999999994</v>
      </c>
      <c r="E21" s="57">
        <f>E236+E68+E105+E45+E250</f>
        <v>61.7</v>
      </c>
      <c r="F21" s="57">
        <f t="shared" ref="F21:I21" si="14">F236+F45</f>
        <v>0</v>
      </c>
      <c r="G21" s="57">
        <f t="shared" si="14"/>
        <v>0</v>
      </c>
      <c r="H21" s="57">
        <f t="shared" si="14"/>
        <v>0</v>
      </c>
      <c r="I21" s="57">
        <f t="shared" si="14"/>
        <v>0</v>
      </c>
      <c r="J21" s="3">
        <f>D21+F21</f>
        <v>75.599999999999994</v>
      </c>
      <c r="K21" s="3">
        <f t="shared" si="9"/>
        <v>61.7</v>
      </c>
    </row>
    <row r="22" spans="1:11" s="139" customFormat="1" ht="14.4" x14ac:dyDescent="0.3">
      <c r="A22" s="153" t="s">
        <v>20</v>
      </c>
      <c r="B22" s="55"/>
      <c r="C22" s="55"/>
      <c r="D22" s="57">
        <f t="shared" ref="D22:I22" si="15">D46+D212</f>
        <v>0</v>
      </c>
      <c r="E22" s="57">
        <f t="shared" si="15"/>
        <v>0</v>
      </c>
      <c r="F22" s="3">
        <f t="shared" si="15"/>
        <v>0</v>
      </c>
      <c r="G22" s="3">
        <f t="shared" si="15"/>
        <v>0</v>
      </c>
      <c r="H22" s="3">
        <f t="shared" si="15"/>
        <v>0</v>
      </c>
      <c r="I22" s="3">
        <f t="shared" si="15"/>
        <v>0</v>
      </c>
      <c r="J22" s="3">
        <f t="shared" si="12"/>
        <v>0</v>
      </c>
      <c r="K22" s="3">
        <f t="shared" si="9"/>
        <v>0</v>
      </c>
    </row>
    <row r="23" spans="1:11" s="139" customFormat="1" ht="14.4" x14ac:dyDescent="0.3">
      <c r="A23" s="153" t="s">
        <v>56</v>
      </c>
      <c r="B23" s="55"/>
      <c r="C23" s="55"/>
      <c r="D23" s="57">
        <f>D47+D69+D91+D106+D118+D140+D237+D170</f>
        <v>129</v>
      </c>
      <c r="E23" s="57">
        <f>E47+E69+E91+E106+E118+E140+E237+E170</f>
        <v>46.400000000000006</v>
      </c>
      <c r="F23" s="57">
        <f t="shared" ref="F23:I23" si="16">F47+F91+F106+F118+F140+F237+F170</f>
        <v>0.4</v>
      </c>
      <c r="G23" s="57">
        <f t="shared" si="16"/>
        <v>0</v>
      </c>
      <c r="H23" s="57">
        <f t="shared" si="16"/>
        <v>0.4</v>
      </c>
      <c r="I23" s="57">
        <f t="shared" si="16"/>
        <v>0</v>
      </c>
      <c r="J23" s="3">
        <f t="shared" si="12"/>
        <v>129.4</v>
      </c>
      <c r="K23" s="3">
        <f t="shared" si="9"/>
        <v>46.800000000000004</v>
      </c>
    </row>
    <row r="24" spans="1:11" s="139" customFormat="1" ht="14.4" x14ac:dyDescent="0.3">
      <c r="A24" s="153" t="s">
        <v>62</v>
      </c>
      <c r="B24" s="55"/>
      <c r="C24" s="55"/>
      <c r="D24" s="57">
        <f t="shared" ref="D24:I24" si="17">D77+D144+D158+D162+D164+D251</f>
        <v>26471.199999999997</v>
      </c>
      <c r="E24" s="57">
        <f>E77+E144+E158+E162+E164+E251</f>
        <v>25135.3</v>
      </c>
      <c r="F24" s="3">
        <f t="shared" si="17"/>
        <v>0</v>
      </c>
      <c r="G24" s="3">
        <f t="shared" si="17"/>
        <v>0</v>
      </c>
      <c r="H24" s="3">
        <f t="shared" si="17"/>
        <v>0</v>
      </c>
      <c r="I24" s="3">
        <f t="shared" si="17"/>
        <v>0</v>
      </c>
      <c r="J24" s="3">
        <f t="shared" si="12"/>
        <v>26471.199999999997</v>
      </c>
      <c r="K24" s="3">
        <f t="shared" si="9"/>
        <v>25135.3</v>
      </c>
    </row>
    <row r="25" spans="1:11" s="139" customFormat="1" ht="14.4" x14ac:dyDescent="0.3">
      <c r="A25" s="153" t="s">
        <v>149</v>
      </c>
      <c r="B25" s="55"/>
      <c r="C25" s="55"/>
      <c r="D25" s="57">
        <f>D260+D263</f>
        <v>1816</v>
      </c>
      <c r="E25" s="57">
        <f>E260+E263</f>
        <v>1804.2</v>
      </c>
      <c r="F25" s="3"/>
      <c r="G25" s="3"/>
      <c r="H25" s="3"/>
      <c r="I25" s="3"/>
      <c r="J25" s="3">
        <f t="shared" si="12"/>
        <v>1816</v>
      </c>
      <c r="K25" s="3">
        <f t="shared" ref="K25" si="18">E25+H25</f>
        <v>1804.2</v>
      </c>
    </row>
    <row r="26" spans="1:11" s="139" customFormat="1" ht="14.4" x14ac:dyDescent="0.3">
      <c r="A26" s="153" t="s">
        <v>44</v>
      </c>
      <c r="B26" s="55"/>
      <c r="C26" s="55"/>
      <c r="D26" s="57">
        <f t="shared" ref="D26:I26" si="19">D55+D57+D70+D78+D80+D95+D159</f>
        <v>4244.0039999999999</v>
      </c>
      <c r="E26" s="57">
        <f t="shared" si="19"/>
        <v>4230.4237499999999</v>
      </c>
      <c r="F26" s="3">
        <f t="shared" si="19"/>
        <v>0</v>
      </c>
      <c r="G26" s="3">
        <f t="shared" si="19"/>
        <v>0</v>
      </c>
      <c r="H26" s="3">
        <f t="shared" si="19"/>
        <v>0</v>
      </c>
      <c r="I26" s="3">
        <f t="shared" si="19"/>
        <v>0</v>
      </c>
      <c r="J26" s="3">
        <f t="shared" si="12"/>
        <v>4244.0039999999999</v>
      </c>
      <c r="K26" s="3">
        <f>E26+H26</f>
        <v>4230.4237499999999</v>
      </c>
    </row>
    <row r="27" spans="1:11" s="139" customFormat="1" ht="14.4" x14ac:dyDescent="0.3">
      <c r="A27" s="153" t="s">
        <v>21</v>
      </c>
      <c r="B27" s="55"/>
      <c r="C27" s="55"/>
      <c r="D27" s="57">
        <f t="shared" ref="D27:I27" si="20">D48+D71+D107+D119+D203</f>
        <v>419.19</v>
      </c>
      <c r="E27" s="57">
        <f t="shared" si="20"/>
        <v>411.47299999999996</v>
      </c>
      <c r="F27" s="3">
        <f t="shared" si="20"/>
        <v>3.5</v>
      </c>
      <c r="G27" s="3">
        <f t="shared" si="20"/>
        <v>0</v>
      </c>
      <c r="H27" s="3">
        <f t="shared" si="20"/>
        <v>2.9</v>
      </c>
      <c r="I27" s="3">
        <f t="shared" si="20"/>
        <v>0</v>
      </c>
      <c r="J27" s="3">
        <f t="shared" ref="J27" si="21">D27+F27</f>
        <v>422.69</v>
      </c>
      <c r="K27" s="3">
        <f t="shared" ref="K27" si="22">E27+H27</f>
        <v>414.37299999999993</v>
      </c>
    </row>
    <row r="28" spans="1:11" s="139" customFormat="1" ht="14.4" x14ac:dyDescent="0.3">
      <c r="A28" s="153" t="s">
        <v>22</v>
      </c>
      <c r="B28" s="55"/>
      <c r="C28" s="55"/>
      <c r="D28" s="57"/>
      <c r="E28" s="57"/>
      <c r="F28" s="57">
        <f>F49+F72+F108+F120+F127+F141+F155+F171+F185+F225+F238</f>
        <v>6974.9000000000005</v>
      </c>
      <c r="G28" s="57">
        <f>G49+G72+G108+G120+G127+G141+G155+G171+G185+G225+G238</f>
        <v>6965.1</v>
      </c>
      <c r="H28" s="57">
        <f>H49+H72+H108+H120+H127+H141+H155+H171+H185+H225+H238</f>
        <v>6001.6565500000006</v>
      </c>
      <c r="I28" s="57">
        <f>I49+I72+I108+I120+I127+I141+I155+I171+I185+I225+I238</f>
        <v>5991.8565500000004</v>
      </c>
      <c r="J28" s="3">
        <f>D28+F28</f>
        <v>6974.9000000000005</v>
      </c>
      <c r="K28" s="3">
        <f>E28+H28</f>
        <v>6001.6565500000006</v>
      </c>
    </row>
    <row r="29" spans="1:11" s="139" customFormat="1" ht="14.4" x14ac:dyDescent="0.3">
      <c r="A29" s="153" t="s">
        <v>116</v>
      </c>
      <c r="B29" s="55"/>
      <c r="C29" s="55"/>
      <c r="D29" s="57"/>
      <c r="E29" s="57"/>
      <c r="F29" s="57">
        <f>F226</f>
        <v>2007.2</v>
      </c>
      <c r="G29" s="57">
        <f t="shared" ref="G29:I29" si="23">G226</f>
        <v>2007.2</v>
      </c>
      <c r="H29" s="57">
        <f t="shared" si="23"/>
        <v>1963.8</v>
      </c>
      <c r="I29" s="57">
        <f t="shared" si="23"/>
        <v>1963.8</v>
      </c>
      <c r="J29" s="3">
        <f>D29+F29</f>
        <v>2007.2</v>
      </c>
      <c r="K29" s="3">
        <f t="shared" si="5"/>
        <v>1963.8</v>
      </c>
    </row>
    <row r="30" spans="1:11" s="139" customFormat="1" ht="14.4" x14ac:dyDescent="0.3">
      <c r="A30" s="153" t="s">
        <v>59</v>
      </c>
      <c r="B30" s="55"/>
      <c r="C30" s="55"/>
      <c r="D30" s="57"/>
      <c r="E30" s="57"/>
      <c r="F30" s="57">
        <f>F50+F73+F142+F156+F172</f>
        <v>3461</v>
      </c>
      <c r="G30" s="57">
        <f>G50+G73+G142+G156+G172</f>
        <v>3461</v>
      </c>
      <c r="H30" s="57">
        <f>H50+H73+H142+H156+H172</f>
        <v>3011.5494000000003</v>
      </c>
      <c r="I30" s="57">
        <f>I50+I73+I142+I156+I172</f>
        <v>3011.5494000000003</v>
      </c>
      <c r="J30" s="3">
        <f>D30+F30</f>
        <v>3461</v>
      </c>
      <c r="K30" s="3">
        <f>E30+H30</f>
        <v>3011.5494000000003</v>
      </c>
    </row>
    <row r="31" spans="1:11" s="139" customFormat="1" ht="14.4" x14ac:dyDescent="0.3">
      <c r="A31" s="153" t="s">
        <v>23</v>
      </c>
      <c r="B31" s="55"/>
      <c r="C31" s="55"/>
      <c r="D31" s="57"/>
      <c r="E31" s="57"/>
      <c r="F31" s="57">
        <f>F145+F160+F201</f>
        <v>25887.200000000001</v>
      </c>
      <c r="G31" s="57">
        <f t="shared" ref="G31:I31" si="24">G145+G160+G201</f>
        <v>25887.200000000001</v>
      </c>
      <c r="H31" s="57">
        <f t="shared" si="24"/>
        <v>22764</v>
      </c>
      <c r="I31" s="57">
        <f t="shared" si="24"/>
        <v>22764</v>
      </c>
      <c r="J31" s="3">
        <f>D31+F31</f>
        <v>25887.200000000001</v>
      </c>
      <c r="K31" s="3">
        <f t="shared" si="5"/>
        <v>22764</v>
      </c>
    </row>
    <row r="32" spans="1:11" s="139" customFormat="1" ht="14.4" x14ac:dyDescent="0.3">
      <c r="A32" s="153" t="s">
        <v>150</v>
      </c>
      <c r="B32" s="55"/>
      <c r="C32" s="55"/>
      <c r="D32" s="57"/>
      <c r="E32" s="57"/>
      <c r="F32" s="3">
        <f>F261+F264</f>
        <v>1451</v>
      </c>
      <c r="G32" s="3">
        <f t="shared" ref="G32:I32" si="25">G261+G264</f>
        <v>1451</v>
      </c>
      <c r="H32" s="57">
        <f t="shared" si="25"/>
        <v>1400.7</v>
      </c>
      <c r="I32" s="57">
        <f t="shared" si="25"/>
        <v>1400.7</v>
      </c>
      <c r="J32" s="3">
        <f t="shared" ref="J32" si="26">D32+F32</f>
        <v>1451</v>
      </c>
      <c r="K32" s="3">
        <f t="shared" ref="K32" si="27">E32+H32</f>
        <v>1400.7</v>
      </c>
    </row>
    <row r="33" spans="1:124" s="53" customFormat="1" ht="16.2" customHeight="1" x14ac:dyDescent="0.3">
      <c r="A33" s="215" t="s">
        <v>24</v>
      </c>
      <c r="B33" s="215"/>
      <c r="C33" s="215"/>
      <c r="D33" s="160"/>
      <c r="E33" s="160"/>
      <c r="F33" s="160"/>
      <c r="G33" s="160"/>
      <c r="H33" s="160"/>
      <c r="I33" s="160"/>
      <c r="J33" s="161"/>
      <c r="K33" s="161"/>
    </row>
    <row r="34" spans="1:124" s="53" customFormat="1" ht="24.6" x14ac:dyDescent="0.3">
      <c r="A34" s="162" t="s">
        <v>25</v>
      </c>
      <c r="B34" s="49"/>
      <c r="C34" s="49"/>
      <c r="D34" s="43"/>
      <c r="E34" s="43"/>
      <c r="F34" s="43"/>
      <c r="G34" s="43"/>
      <c r="H34" s="43"/>
      <c r="I34" s="43"/>
      <c r="J34" s="49"/>
      <c r="K34" s="49"/>
    </row>
    <row r="35" spans="1:124" s="9" customFormat="1" ht="71.7" customHeight="1" x14ac:dyDescent="0.3">
      <c r="A35" s="37" t="s">
        <v>146</v>
      </c>
      <c r="B35" s="38" t="s">
        <v>147</v>
      </c>
      <c r="C35" s="39" t="s">
        <v>148</v>
      </c>
      <c r="D35" s="40">
        <f>SUM(D36:D50)</f>
        <v>93916.60000000002</v>
      </c>
      <c r="E35" s="40">
        <f t="shared" ref="E35:K35" si="28">SUM(E36:E50)</f>
        <v>93034.000000000029</v>
      </c>
      <c r="F35" s="40">
        <f>SUM(F36:F50)</f>
        <v>2675.7</v>
      </c>
      <c r="G35" s="40">
        <f t="shared" si="28"/>
        <v>2607.8000000000002</v>
      </c>
      <c r="H35" s="40">
        <f t="shared" si="28"/>
        <v>2252.1</v>
      </c>
      <c r="I35" s="40">
        <f t="shared" si="28"/>
        <v>2184.8000000000002</v>
      </c>
      <c r="J35" s="40">
        <f t="shared" si="28"/>
        <v>96592.300000000017</v>
      </c>
      <c r="K35" s="40">
        <f t="shared" si="28"/>
        <v>95286.100000000035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</row>
    <row r="36" spans="1:124" s="9" customFormat="1" ht="14.4" x14ac:dyDescent="0.3">
      <c r="A36" s="1" t="s">
        <v>52</v>
      </c>
      <c r="B36" s="43"/>
      <c r="C36" s="46"/>
      <c r="D36" s="44">
        <v>68683.100000000006</v>
      </c>
      <c r="E36" s="45">
        <v>68683.100000000006</v>
      </c>
      <c r="F36" s="44"/>
      <c r="G36" s="44"/>
      <c r="H36" s="44"/>
      <c r="I36" s="44"/>
      <c r="J36" s="44">
        <f>D36+F36</f>
        <v>68683.100000000006</v>
      </c>
      <c r="K36" s="44">
        <f>E36+H36</f>
        <v>68683.100000000006</v>
      </c>
    </row>
    <row r="37" spans="1:124" s="9" customFormat="1" ht="14.4" x14ac:dyDescent="0.3">
      <c r="A37" s="1" t="s">
        <v>15</v>
      </c>
      <c r="B37" s="43"/>
      <c r="C37" s="46"/>
      <c r="D37" s="44">
        <v>14960.3</v>
      </c>
      <c r="E37" s="45">
        <v>14922</v>
      </c>
      <c r="F37" s="44"/>
      <c r="G37" s="44"/>
      <c r="H37" s="44"/>
      <c r="I37" s="44"/>
      <c r="J37" s="44">
        <f t="shared" ref="J37:J50" si="29">D37+F37</f>
        <v>14960.3</v>
      </c>
      <c r="K37" s="44">
        <f t="shared" ref="K37:K50" si="30">E37+H37</f>
        <v>14922</v>
      </c>
    </row>
    <row r="38" spans="1:124" s="9" customFormat="1" ht="14.4" x14ac:dyDescent="0.3">
      <c r="A38" s="1" t="s">
        <v>16</v>
      </c>
      <c r="B38" s="43"/>
      <c r="C38" s="46"/>
      <c r="D38" s="44">
        <v>1860.8</v>
      </c>
      <c r="E38" s="45">
        <v>1713.4</v>
      </c>
      <c r="F38" s="44">
        <v>64.400000000000006</v>
      </c>
      <c r="G38" s="44"/>
      <c r="H38" s="44">
        <v>64.400000000000006</v>
      </c>
      <c r="I38" s="44"/>
      <c r="J38" s="44">
        <f t="shared" si="29"/>
        <v>1925.2</v>
      </c>
      <c r="K38" s="44">
        <f t="shared" si="30"/>
        <v>1777.8000000000002</v>
      </c>
    </row>
    <row r="39" spans="1:124" s="9" customFormat="1" ht="14.4" x14ac:dyDescent="0.3">
      <c r="A39" s="1" t="s">
        <v>17</v>
      </c>
      <c r="B39" s="43"/>
      <c r="C39" s="46"/>
      <c r="D39" s="44">
        <v>5500.3</v>
      </c>
      <c r="E39" s="45">
        <v>5323.1</v>
      </c>
      <c r="F39" s="44"/>
      <c r="G39" s="44"/>
      <c r="H39" s="44"/>
      <c r="I39" s="44"/>
      <c r="J39" s="44">
        <f t="shared" si="29"/>
        <v>5500.3</v>
      </c>
      <c r="K39" s="44">
        <f t="shared" si="30"/>
        <v>5323.1</v>
      </c>
    </row>
    <row r="40" spans="1:124" s="9" customFormat="1" ht="14.4" x14ac:dyDescent="0.3">
      <c r="A40" s="1" t="s">
        <v>18</v>
      </c>
      <c r="B40" s="43"/>
      <c r="C40" s="43"/>
      <c r="D40" s="44">
        <v>120</v>
      </c>
      <c r="E40" s="44">
        <v>64.3</v>
      </c>
      <c r="F40" s="44"/>
      <c r="G40" s="44"/>
      <c r="H40" s="44"/>
      <c r="I40" s="44"/>
      <c r="J40" s="44">
        <f t="shared" si="29"/>
        <v>120</v>
      </c>
      <c r="K40" s="44">
        <f t="shared" si="30"/>
        <v>64.3</v>
      </c>
    </row>
    <row r="41" spans="1:124" s="9" customFormat="1" ht="14.4" x14ac:dyDescent="0.3">
      <c r="A41" s="1" t="s">
        <v>53</v>
      </c>
      <c r="B41" s="43"/>
      <c r="C41" s="43"/>
      <c r="D41" s="44">
        <v>1375.6</v>
      </c>
      <c r="E41" s="44">
        <v>1086.0999999999999</v>
      </c>
      <c r="F41" s="44"/>
      <c r="G41" s="44"/>
      <c r="H41" s="44"/>
      <c r="I41" s="44"/>
      <c r="J41" s="44">
        <f t="shared" si="29"/>
        <v>1375.6</v>
      </c>
      <c r="K41" s="44">
        <f t="shared" si="30"/>
        <v>1086.0999999999999</v>
      </c>
    </row>
    <row r="42" spans="1:124" s="9" customFormat="1" ht="14.4" x14ac:dyDescent="0.3">
      <c r="A42" s="1" t="s">
        <v>54</v>
      </c>
      <c r="B42" s="43"/>
      <c r="C42" s="43"/>
      <c r="D42" s="44">
        <v>53.1</v>
      </c>
      <c r="E42" s="44">
        <v>51.6</v>
      </c>
      <c r="F42" s="44"/>
      <c r="G42" s="44"/>
      <c r="H42" s="44"/>
      <c r="I42" s="44"/>
      <c r="J42" s="44">
        <f t="shared" si="29"/>
        <v>53.1</v>
      </c>
      <c r="K42" s="44">
        <f t="shared" si="30"/>
        <v>51.6</v>
      </c>
    </row>
    <row r="43" spans="1:124" s="9" customFormat="1" ht="14.4" x14ac:dyDescent="0.3">
      <c r="A43" s="1" t="s">
        <v>55</v>
      </c>
      <c r="B43" s="106"/>
      <c r="C43" s="43"/>
      <c r="D43" s="56">
        <v>996.7</v>
      </c>
      <c r="E43" s="56">
        <v>910.1</v>
      </c>
      <c r="F43" s="57"/>
      <c r="G43" s="57"/>
      <c r="H43" s="57"/>
      <c r="I43" s="57"/>
      <c r="J43" s="44">
        <f t="shared" si="29"/>
        <v>996.7</v>
      </c>
      <c r="K43" s="44">
        <f t="shared" si="30"/>
        <v>910.1</v>
      </c>
    </row>
    <row r="44" spans="1:124" s="9" customFormat="1" ht="14.4" x14ac:dyDescent="0.3">
      <c r="A44" s="1" t="s">
        <v>119</v>
      </c>
      <c r="B44" s="43"/>
      <c r="C44" s="43"/>
      <c r="D44" s="56">
        <v>150.4</v>
      </c>
      <c r="E44" s="56">
        <v>85.2</v>
      </c>
      <c r="F44" s="56"/>
      <c r="G44" s="56"/>
      <c r="H44" s="56"/>
      <c r="I44" s="56"/>
      <c r="J44" s="44">
        <f t="shared" si="29"/>
        <v>150.4</v>
      </c>
      <c r="K44" s="44">
        <f t="shared" si="30"/>
        <v>85.2</v>
      </c>
    </row>
    <row r="45" spans="1:124" s="9" customFormat="1" ht="14.4" x14ac:dyDescent="0.3">
      <c r="A45" s="1" t="s">
        <v>120</v>
      </c>
      <c r="B45" s="43"/>
      <c r="C45" s="43"/>
      <c r="D45" s="56">
        <v>31.3</v>
      </c>
      <c r="E45" s="56">
        <v>18.3</v>
      </c>
      <c r="F45" s="56"/>
      <c r="G45" s="56"/>
      <c r="H45" s="56"/>
      <c r="I45" s="56"/>
      <c r="J45" s="44">
        <f t="shared" si="29"/>
        <v>31.3</v>
      </c>
      <c r="K45" s="44">
        <f t="shared" si="30"/>
        <v>18.3</v>
      </c>
    </row>
    <row r="46" spans="1:124" s="9" customFormat="1" ht="14.4" x14ac:dyDescent="0.3">
      <c r="A46" s="1" t="s">
        <v>20</v>
      </c>
      <c r="B46" s="106"/>
      <c r="C46" s="43"/>
      <c r="D46" s="56">
        <v>0</v>
      </c>
      <c r="E46" s="56">
        <v>0</v>
      </c>
      <c r="F46" s="57"/>
      <c r="G46" s="57"/>
      <c r="H46" s="57"/>
      <c r="I46" s="57"/>
      <c r="J46" s="44">
        <f t="shared" si="29"/>
        <v>0</v>
      </c>
      <c r="K46" s="44">
        <f t="shared" si="30"/>
        <v>0</v>
      </c>
    </row>
    <row r="47" spans="1:124" s="9" customFormat="1" ht="14.4" x14ac:dyDescent="0.3">
      <c r="A47" s="1" t="s">
        <v>56</v>
      </c>
      <c r="B47" s="43"/>
      <c r="C47" s="43"/>
      <c r="D47" s="56">
        <v>10</v>
      </c>
      <c r="E47" s="56">
        <v>5.7</v>
      </c>
      <c r="F47" s="56"/>
      <c r="G47" s="56"/>
      <c r="H47" s="56"/>
      <c r="I47" s="56"/>
      <c r="J47" s="44">
        <f t="shared" si="29"/>
        <v>10</v>
      </c>
      <c r="K47" s="44">
        <f t="shared" si="30"/>
        <v>5.7</v>
      </c>
    </row>
    <row r="48" spans="1:124" s="9" customFormat="1" ht="14.4" x14ac:dyDescent="0.3">
      <c r="A48" s="1" t="s">
        <v>21</v>
      </c>
      <c r="B48" s="43"/>
      <c r="C48" s="43"/>
      <c r="D48" s="56">
        <v>175</v>
      </c>
      <c r="E48" s="56">
        <v>171.1</v>
      </c>
      <c r="F48" s="56">
        <v>3.5</v>
      </c>
      <c r="G48" s="56"/>
      <c r="H48" s="56">
        <v>2.9</v>
      </c>
      <c r="I48" s="56"/>
      <c r="J48" s="44">
        <f t="shared" si="29"/>
        <v>178.5</v>
      </c>
      <c r="K48" s="44">
        <f t="shared" si="30"/>
        <v>174</v>
      </c>
    </row>
    <row r="49" spans="1:124" s="9" customFormat="1" ht="14.4" x14ac:dyDescent="0.3">
      <c r="A49" s="1" t="s">
        <v>22</v>
      </c>
      <c r="B49" s="43"/>
      <c r="C49" s="43"/>
      <c r="D49" s="56"/>
      <c r="E49" s="56"/>
      <c r="F49" s="56">
        <v>62.8</v>
      </c>
      <c r="G49" s="56">
        <v>62.8</v>
      </c>
      <c r="H49" s="56">
        <v>62.8</v>
      </c>
      <c r="I49" s="56">
        <v>62.8</v>
      </c>
      <c r="J49" s="44">
        <f t="shared" si="29"/>
        <v>62.8</v>
      </c>
      <c r="K49" s="44">
        <f t="shared" si="30"/>
        <v>62.8</v>
      </c>
    </row>
    <row r="50" spans="1:124" s="9" customFormat="1" ht="14.4" x14ac:dyDescent="0.3">
      <c r="A50" s="1" t="s">
        <v>59</v>
      </c>
      <c r="B50" s="43"/>
      <c r="C50" s="43"/>
      <c r="D50" s="56"/>
      <c r="E50" s="56"/>
      <c r="F50" s="56">
        <v>2545</v>
      </c>
      <c r="G50" s="56">
        <v>2545</v>
      </c>
      <c r="H50" s="56">
        <v>2122</v>
      </c>
      <c r="I50" s="56">
        <v>2122</v>
      </c>
      <c r="J50" s="44">
        <f t="shared" si="29"/>
        <v>2545</v>
      </c>
      <c r="K50" s="44">
        <f t="shared" si="30"/>
        <v>2122</v>
      </c>
    </row>
    <row r="51" spans="1:124" s="42" customFormat="1" ht="30.6" customHeight="1" x14ac:dyDescent="0.3">
      <c r="A51" s="37" t="s">
        <v>42</v>
      </c>
      <c r="B51" s="38"/>
      <c r="C51" s="39" t="s">
        <v>41</v>
      </c>
      <c r="D51" s="40">
        <f>SUM(D52:D53)</f>
        <v>303.3</v>
      </c>
      <c r="E51" s="40">
        <f>SUM(E52:E53)</f>
        <v>267.82506000000001</v>
      </c>
      <c r="F51" s="40"/>
      <c r="G51" s="40"/>
      <c r="H51" s="40"/>
      <c r="I51" s="40"/>
      <c r="J51" s="40">
        <f>SUM(J52:J53)</f>
        <v>303.3</v>
      </c>
      <c r="K51" s="40">
        <f>SUM(K52:K53)</f>
        <v>267.82506000000001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</row>
    <row r="52" spans="1:124" s="42" customFormat="1" ht="14.4" x14ac:dyDescent="0.3">
      <c r="A52" s="1" t="s">
        <v>16</v>
      </c>
      <c r="B52" s="43"/>
      <c r="C52" s="43"/>
      <c r="D52" s="44">
        <v>235.8</v>
      </c>
      <c r="E52" s="45">
        <v>210.62505999999999</v>
      </c>
      <c r="F52" s="44"/>
      <c r="G52" s="44"/>
      <c r="H52" s="44"/>
      <c r="I52" s="44"/>
      <c r="J52" s="44">
        <f>D52+F52</f>
        <v>235.8</v>
      </c>
      <c r="K52" s="44">
        <f>E52+H52</f>
        <v>210.62505999999999</v>
      </c>
    </row>
    <row r="53" spans="1:124" s="42" customFormat="1" ht="14.4" x14ac:dyDescent="0.3">
      <c r="A53" s="1" t="s">
        <v>17</v>
      </c>
      <c r="B53" s="43"/>
      <c r="C53" s="46"/>
      <c r="D53" s="44">
        <v>67.5</v>
      </c>
      <c r="E53" s="45">
        <f>57.2</f>
        <v>57.2</v>
      </c>
      <c r="F53" s="44"/>
      <c r="G53" s="44"/>
      <c r="H53" s="44"/>
      <c r="I53" s="44"/>
      <c r="J53" s="44">
        <f>D53+F53</f>
        <v>67.5</v>
      </c>
      <c r="K53" s="44">
        <f>E53+H53</f>
        <v>57.2</v>
      </c>
    </row>
    <row r="54" spans="1:124" s="42" customFormat="1" ht="72.75" customHeight="1" x14ac:dyDescent="0.3">
      <c r="A54" s="37" t="s">
        <v>90</v>
      </c>
      <c r="B54" s="38" t="s">
        <v>91</v>
      </c>
      <c r="C54" s="39" t="s">
        <v>92</v>
      </c>
      <c r="D54" s="40">
        <f>D55</f>
        <v>116.396</v>
      </c>
      <c r="E54" s="40">
        <f>E55</f>
        <v>116.39425</v>
      </c>
      <c r="F54" s="40"/>
      <c r="G54" s="40"/>
      <c r="H54" s="40"/>
      <c r="I54" s="40"/>
      <c r="J54" s="40">
        <f>J55</f>
        <v>116.396</v>
      </c>
      <c r="K54" s="40">
        <f>K55</f>
        <v>116.39425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</row>
    <row r="55" spans="1:124" s="42" customFormat="1" ht="14.4" x14ac:dyDescent="0.3">
      <c r="A55" s="107" t="s">
        <v>44</v>
      </c>
      <c r="B55" s="108"/>
      <c r="C55" s="109"/>
      <c r="D55" s="110">
        <f>116396/1000</f>
        <v>116.396</v>
      </c>
      <c r="E55" s="110">
        <f>116394.25/1000</f>
        <v>116.39425</v>
      </c>
      <c r="F55" s="110"/>
      <c r="G55" s="110"/>
      <c r="H55" s="110"/>
      <c r="I55" s="110"/>
      <c r="J55" s="110">
        <f>D55+F55</f>
        <v>116.396</v>
      </c>
      <c r="K55" s="110">
        <f>E55+H55</f>
        <v>116.39425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</row>
    <row r="56" spans="1:124" s="42" customFormat="1" ht="57" customHeight="1" x14ac:dyDescent="0.3">
      <c r="A56" s="37" t="s">
        <v>93</v>
      </c>
      <c r="B56" s="38" t="s">
        <v>91</v>
      </c>
      <c r="C56" s="39" t="s">
        <v>94</v>
      </c>
      <c r="D56" s="40">
        <f>D57</f>
        <v>253.53</v>
      </c>
      <c r="E56" s="40">
        <f>E57</f>
        <v>253.52950000000001</v>
      </c>
      <c r="F56" s="40"/>
      <c r="G56" s="40"/>
      <c r="H56" s="40"/>
      <c r="I56" s="40"/>
      <c r="J56" s="40">
        <f>J57</f>
        <v>253.53</v>
      </c>
      <c r="K56" s="40">
        <f>K57</f>
        <v>253.52950000000001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</row>
    <row r="57" spans="1:124" s="42" customFormat="1" ht="14.4" x14ac:dyDescent="0.3">
      <c r="A57" s="107" t="s">
        <v>44</v>
      </c>
      <c r="B57" s="108"/>
      <c r="C57" s="109"/>
      <c r="D57" s="110">
        <f>253530/1000</f>
        <v>253.53</v>
      </c>
      <c r="E57" s="110">
        <f>253529.5/1000</f>
        <v>253.52950000000001</v>
      </c>
      <c r="F57" s="110"/>
      <c r="G57" s="110"/>
      <c r="H57" s="110"/>
      <c r="I57" s="110"/>
      <c r="J57" s="110">
        <f>D57+F57</f>
        <v>253.53</v>
      </c>
      <c r="K57" s="110">
        <f>E57+H57</f>
        <v>253.52950000000001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</row>
    <row r="58" spans="1:124" s="42" customFormat="1" ht="57" customHeight="1" x14ac:dyDescent="0.3">
      <c r="A58" s="37" t="s">
        <v>95</v>
      </c>
      <c r="B58" s="38" t="s">
        <v>65</v>
      </c>
      <c r="C58" s="39" t="s">
        <v>96</v>
      </c>
      <c r="D58" s="3">
        <f>SUM(D59:D73)-D64</f>
        <v>2260.5000000000005</v>
      </c>
      <c r="E58" s="3">
        <f>SUM(E59:E73)-E64</f>
        <v>2241</v>
      </c>
      <c r="F58" s="3">
        <f>SUM(F59:F73)-F64</f>
        <v>0</v>
      </c>
      <c r="G58" s="3">
        <f t="shared" ref="G58:I58" si="31">SUM(G59:G73)-G64</f>
        <v>0</v>
      </c>
      <c r="H58" s="3">
        <f t="shared" si="31"/>
        <v>0</v>
      </c>
      <c r="I58" s="3">
        <f t="shared" si="31"/>
        <v>0</v>
      </c>
      <c r="J58" s="3">
        <f t="shared" ref="J58:J60" si="32">D58+F58</f>
        <v>2260.5000000000005</v>
      </c>
      <c r="K58" s="3">
        <f>E58+H58</f>
        <v>2241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</row>
    <row r="59" spans="1:124" s="42" customFormat="1" ht="14.4" x14ac:dyDescent="0.3">
      <c r="A59" s="107" t="s">
        <v>52</v>
      </c>
      <c r="B59" s="108"/>
      <c r="C59" s="111"/>
      <c r="D59" s="110">
        <v>1721</v>
      </c>
      <c r="E59" s="112">
        <v>1720.7</v>
      </c>
      <c r="F59" s="110"/>
      <c r="G59" s="110"/>
      <c r="H59" s="110"/>
      <c r="I59" s="110"/>
      <c r="J59" s="110">
        <f t="shared" si="32"/>
        <v>1721</v>
      </c>
      <c r="K59" s="110">
        <f t="shared" ref="K59:K60" si="33">E59+H59</f>
        <v>1720.7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</row>
    <row r="60" spans="1:124" s="42" customFormat="1" ht="14.4" x14ac:dyDescent="0.3">
      <c r="A60" s="107" t="s">
        <v>15</v>
      </c>
      <c r="B60" s="108"/>
      <c r="C60" s="111"/>
      <c r="D60" s="110">
        <v>368.3</v>
      </c>
      <c r="E60" s="110">
        <v>368.3</v>
      </c>
      <c r="F60" s="110"/>
      <c r="G60" s="110"/>
      <c r="H60" s="110"/>
      <c r="I60" s="110"/>
      <c r="J60" s="110">
        <f t="shared" si="32"/>
        <v>368.3</v>
      </c>
      <c r="K60" s="110">
        <f t="shared" si="33"/>
        <v>368.3</v>
      </c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</row>
    <row r="61" spans="1:124" s="42" customFormat="1" ht="14.4" x14ac:dyDescent="0.3">
      <c r="A61" s="107" t="s">
        <v>16</v>
      </c>
      <c r="B61" s="108"/>
      <c r="C61" s="111"/>
      <c r="D61" s="110">
        <v>44</v>
      </c>
      <c r="E61" s="110">
        <v>38.5</v>
      </c>
      <c r="F61" s="110"/>
      <c r="G61" s="110"/>
      <c r="H61" s="110"/>
      <c r="I61" s="110"/>
      <c r="J61" s="110">
        <f>D61+F61</f>
        <v>44</v>
      </c>
      <c r="K61" s="110">
        <f>E61+H61</f>
        <v>38.5</v>
      </c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</row>
    <row r="62" spans="1:124" s="42" customFormat="1" ht="14.4" x14ac:dyDescent="0.3">
      <c r="A62" s="107" t="s">
        <v>17</v>
      </c>
      <c r="B62" s="108"/>
      <c r="C62" s="111"/>
      <c r="D62" s="110">
        <v>51.5</v>
      </c>
      <c r="E62" s="110">
        <v>50.7</v>
      </c>
      <c r="F62" s="110"/>
      <c r="G62" s="110"/>
      <c r="H62" s="110"/>
      <c r="I62" s="110"/>
      <c r="J62" s="110">
        <f t="shared" ref="J62:J63" si="34">D62+F62</f>
        <v>51.5</v>
      </c>
      <c r="K62" s="110">
        <f t="shared" ref="K62:K63" si="35">E62+H62</f>
        <v>50.7</v>
      </c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</row>
    <row r="63" spans="1:124" s="42" customFormat="1" ht="14.4" x14ac:dyDescent="0.3">
      <c r="A63" s="107" t="s">
        <v>18</v>
      </c>
      <c r="B63" s="108"/>
      <c r="C63" s="111"/>
      <c r="D63" s="110">
        <v>8</v>
      </c>
      <c r="E63" s="110">
        <v>6.1</v>
      </c>
      <c r="F63" s="110"/>
      <c r="G63" s="110"/>
      <c r="H63" s="110"/>
      <c r="I63" s="110"/>
      <c r="J63" s="110">
        <f t="shared" si="34"/>
        <v>8</v>
      </c>
      <c r="K63" s="110">
        <f t="shared" si="35"/>
        <v>6.1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</row>
    <row r="64" spans="1:124" s="42" customFormat="1" ht="14.4" hidden="1" x14ac:dyDescent="0.3">
      <c r="A64" s="107" t="s">
        <v>19</v>
      </c>
      <c r="B64" s="108"/>
      <c r="C64" s="111"/>
      <c r="D64" s="110">
        <f>SUM(D65:D68)</f>
        <v>53.699999999999996</v>
      </c>
      <c r="E64" s="110">
        <f>SUM(E65:E68)</f>
        <v>42.9</v>
      </c>
      <c r="F64" s="110"/>
      <c r="G64" s="110"/>
      <c r="H64" s="110"/>
      <c r="I64" s="110"/>
      <c r="J64" s="110">
        <f>D64+F64</f>
        <v>53.699999999999996</v>
      </c>
      <c r="K64" s="110">
        <f>E64+H64</f>
        <v>42.9</v>
      </c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</row>
    <row r="65" spans="1:124" s="42" customFormat="1" ht="14.4" x14ac:dyDescent="0.3">
      <c r="A65" s="107" t="s">
        <v>53</v>
      </c>
      <c r="B65" s="108"/>
      <c r="C65" s="111"/>
      <c r="D65" s="110">
        <v>40.299999999999997</v>
      </c>
      <c r="E65" s="110">
        <v>36.4</v>
      </c>
      <c r="F65" s="110"/>
      <c r="G65" s="110"/>
      <c r="H65" s="110"/>
      <c r="I65" s="110"/>
      <c r="J65" s="110">
        <f t="shared" ref="J65:J66" si="36">D65+F65</f>
        <v>40.299999999999997</v>
      </c>
      <c r="K65" s="110">
        <f t="shared" ref="K65:K66" si="37">E65+H65</f>
        <v>36.4</v>
      </c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</row>
    <row r="66" spans="1:124" s="42" customFormat="1" ht="14.4" x14ac:dyDescent="0.3">
      <c r="A66" s="107" t="s">
        <v>54</v>
      </c>
      <c r="B66" s="108"/>
      <c r="C66" s="111"/>
      <c r="D66" s="110">
        <v>1</v>
      </c>
      <c r="E66" s="110">
        <v>0.9</v>
      </c>
      <c r="F66" s="110"/>
      <c r="G66" s="110"/>
      <c r="H66" s="110"/>
      <c r="I66" s="110"/>
      <c r="J66" s="110">
        <f t="shared" si="36"/>
        <v>1</v>
      </c>
      <c r="K66" s="110">
        <f t="shared" si="37"/>
        <v>0.9</v>
      </c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</row>
    <row r="67" spans="1:124" s="42" customFormat="1" ht="14.4" x14ac:dyDescent="0.3">
      <c r="A67" s="107" t="s">
        <v>55</v>
      </c>
      <c r="B67" s="108"/>
      <c r="C67" s="111"/>
      <c r="D67" s="110">
        <v>11.9</v>
      </c>
      <c r="E67" s="110">
        <v>5.6</v>
      </c>
      <c r="F67" s="110"/>
      <c r="G67" s="110"/>
      <c r="H67" s="110"/>
      <c r="I67" s="110"/>
      <c r="J67" s="110">
        <f>D67+F67</f>
        <v>11.9</v>
      </c>
      <c r="K67" s="110">
        <f>E67+H67</f>
        <v>5.6</v>
      </c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</row>
    <row r="68" spans="1:124" s="42" customFormat="1" ht="14.4" x14ac:dyDescent="0.3">
      <c r="A68" s="107" t="s">
        <v>120</v>
      </c>
      <c r="B68" s="108"/>
      <c r="C68" s="111"/>
      <c r="D68" s="110">
        <v>0.5</v>
      </c>
      <c r="E68" s="110"/>
      <c r="F68" s="110"/>
      <c r="G68" s="110"/>
      <c r="H68" s="110"/>
      <c r="I68" s="110"/>
      <c r="J68" s="110">
        <f>D68+F68</f>
        <v>0.5</v>
      </c>
      <c r="K68" s="110">
        <f>E68+H68</f>
        <v>0</v>
      </c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</row>
    <row r="69" spans="1:124" s="42" customFormat="1" ht="14.4" x14ac:dyDescent="0.3">
      <c r="A69" s="107" t="s">
        <v>56</v>
      </c>
      <c r="B69" s="108"/>
      <c r="C69" s="111"/>
      <c r="D69" s="110">
        <v>2</v>
      </c>
      <c r="E69" s="110">
        <v>1.8</v>
      </c>
      <c r="F69" s="110"/>
      <c r="G69" s="110"/>
      <c r="H69" s="110"/>
      <c r="I69" s="110"/>
      <c r="J69" s="110">
        <f t="shared" ref="J69" si="38">D69+F69</f>
        <v>2</v>
      </c>
      <c r="K69" s="110">
        <f t="shared" ref="K69" si="39">E69+H69</f>
        <v>1.8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</row>
    <row r="70" spans="1:124" s="42" customFormat="1" ht="14.4" x14ac:dyDescent="0.3">
      <c r="A70" s="107" t="s">
        <v>44</v>
      </c>
      <c r="B70" s="108"/>
      <c r="C70" s="111"/>
      <c r="D70" s="110">
        <v>12</v>
      </c>
      <c r="E70" s="110">
        <v>12</v>
      </c>
      <c r="F70" s="110"/>
      <c r="G70" s="110"/>
      <c r="H70" s="110"/>
      <c r="I70" s="110"/>
      <c r="J70" s="110">
        <f t="shared" ref="J70" si="40">D70+F70</f>
        <v>12</v>
      </c>
      <c r="K70" s="110">
        <f t="shared" ref="K70" si="41">E70+H70</f>
        <v>12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</row>
    <row r="71" spans="1:124" s="9" customFormat="1" ht="14.4" hidden="1" x14ac:dyDescent="0.3">
      <c r="A71" s="21" t="s">
        <v>21</v>
      </c>
      <c r="B71" s="22"/>
      <c r="C71" s="24"/>
      <c r="D71" s="110"/>
      <c r="E71" s="110"/>
      <c r="F71" s="110"/>
      <c r="G71" s="110"/>
      <c r="H71" s="110"/>
      <c r="I71" s="110"/>
      <c r="J71" s="110">
        <f>D71+F71</f>
        <v>0</v>
      </c>
      <c r="K71" s="110">
        <f>E71+H71</f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</row>
    <row r="72" spans="1:124" s="9" customFormat="1" ht="14.4" hidden="1" x14ac:dyDescent="0.3">
      <c r="A72" s="21" t="s">
        <v>22</v>
      </c>
      <c r="B72" s="22"/>
      <c r="C72" s="24"/>
      <c r="D72" s="113"/>
      <c r="E72" s="112"/>
      <c r="F72" s="110"/>
      <c r="G72" s="110">
        <f>F72</f>
        <v>0</v>
      </c>
      <c r="H72" s="110"/>
      <c r="I72" s="110">
        <f>H72</f>
        <v>0</v>
      </c>
      <c r="J72" s="110">
        <f t="shared" ref="J72:J73" si="42">D72+F72</f>
        <v>0</v>
      </c>
      <c r="K72" s="110">
        <f t="shared" ref="K72:K73" si="43">E72+H72</f>
        <v>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</row>
    <row r="73" spans="1:124" s="9" customFormat="1" ht="14.4" hidden="1" x14ac:dyDescent="0.3">
      <c r="A73" s="21" t="s">
        <v>59</v>
      </c>
      <c r="B73" s="22"/>
      <c r="C73" s="24"/>
      <c r="D73" s="113"/>
      <c r="E73" s="112"/>
      <c r="F73" s="110"/>
      <c r="G73" s="110">
        <f>F73</f>
        <v>0</v>
      </c>
      <c r="H73" s="110"/>
      <c r="I73" s="110">
        <f>H73</f>
        <v>0</v>
      </c>
      <c r="J73" s="110">
        <f t="shared" si="42"/>
        <v>0</v>
      </c>
      <c r="K73" s="110">
        <f t="shared" si="43"/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</row>
    <row r="74" spans="1:124" s="9" customFormat="1" ht="70.95" customHeight="1" x14ac:dyDescent="0.3">
      <c r="A74" s="37" t="s">
        <v>64</v>
      </c>
      <c r="B74" s="38" t="s">
        <v>65</v>
      </c>
      <c r="C74" s="39" t="s">
        <v>66</v>
      </c>
      <c r="D74" s="40">
        <f>SUM(D75:D78)</f>
        <v>850</v>
      </c>
      <c r="E74" s="40">
        <f>SUM(E75:E78)</f>
        <v>713.6</v>
      </c>
      <c r="F74" s="40"/>
      <c r="G74" s="40"/>
      <c r="H74" s="40"/>
      <c r="I74" s="40"/>
      <c r="J74" s="40">
        <f>D74+F74</f>
        <v>850</v>
      </c>
      <c r="K74" s="40">
        <f>E74+H74</f>
        <v>713.6</v>
      </c>
    </row>
    <row r="75" spans="1:124" s="9" customFormat="1" ht="14.4" x14ac:dyDescent="0.3">
      <c r="A75" s="1" t="s">
        <v>16</v>
      </c>
      <c r="B75" s="54"/>
      <c r="C75" s="47"/>
      <c r="D75" s="56">
        <v>103.9</v>
      </c>
      <c r="E75" s="144">
        <v>92.3</v>
      </c>
      <c r="F75" s="56"/>
      <c r="G75" s="56"/>
      <c r="H75" s="56"/>
      <c r="I75" s="56"/>
      <c r="J75" s="56">
        <f>D75+F75</f>
        <v>103.9</v>
      </c>
      <c r="K75" s="56">
        <f>E75+H75</f>
        <v>92.3</v>
      </c>
    </row>
    <row r="76" spans="1:124" s="9" customFormat="1" ht="14.4" x14ac:dyDescent="0.3">
      <c r="A76" s="1" t="s">
        <v>17</v>
      </c>
      <c r="B76" s="54"/>
      <c r="C76" s="47"/>
      <c r="D76" s="56">
        <v>256.10000000000002</v>
      </c>
      <c r="E76" s="144">
        <v>248.3</v>
      </c>
      <c r="F76" s="56"/>
      <c r="G76" s="56"/>
      <c r="H76" s="56"/>
      <c r="I76" s="56"/>
      <c r="J76" s="56">
        <f t="shared" ref="J76:J78" si="44">D76+F76</f>
        <v>256.10000000000002</v>
      </c>
      <c r="K76" s="56">
        <f t="shared" ref="K76:K78" si="45">E76+H76</f>
        <v>248.3</v>
      </c>
    </row>
    <row r="77" spans="1:124" s="9" customFormat="1" ht="14.4" x14ac:dyDescent="0.3">
      <c r="A77" s="1" t="s">
        <v>62</v>
      </c>
      <c r="B77" s="54"/>
      <c r="C77" s="47"/>
      <c r="D77" s="56">
        <v>450</v>
      </c>
      <c r="E77" s="144">
        <v>333</v>
      </c>
      <c r="F77" s="56"/>
      <c r="G77" s="56"/>
      <c r="H77" s="56"/>
      <c r="I77" s="56"/>
      <c r="J77" s="56">
        <f t="shared" si="44"/>
        <v>450</v>
      </c>
      <c r="K77" s="56">
        <f t="shared" si="45"/>
        <v>333</v>
      </c>
    </row>
    <row r="78" spans="1:124" s="9" customFormat="1" ht="14.4" x14ac:dyDescent="0.3">
      <c r="A78" s="1" t="s">
        <v>44</v>
      </c>
      <c r="B78" s="54"/>
      <c r="C78" s="47"/>
      <c r="D78" s="56">
        <v>40</v>
      </c>
      <c r="E78" s="144">
        <v>40</v>
      </c>
      <c r="F78" s="56"/>
      <c r="G78" s="56"/>
      <c r="H78" s="56"/>
      <c r="I78" s="56"/>
      <c r="J78" s="56">
        <f t="shared" si="44"/>
        <v>40</v>
      </c>
      <c r="K78" s="56">
        <f t="shared" si="45"/>
        <v>40</v>
      </c>
    </row>
    <row r="79" spans="1:124" s="9" customFormat="1" ht="114" customHeight="1" x14ac:dyDescent="0.3">
      <c r="A79" s="37" t="s">
        <v>67</v>
      </c>
      <c r="B79" s="38" t="s">
        <v>65</v>
      </c>
      <c r="C79" s="39" t="s">
        <v>68</v>
      </c>
      <c r="D79" s="40">
        <f>D80</f>
        <v>3076.8</v>
      </c>
      <c r="E79" s="40">
        <f>E80</f>
        <v>3063.3</v>
      </c>
      <c r="F79" s="40"/>
      <c r="G79" s="40"/>
      <c r="H79" s="40"/>
      <c r="I79" s="40"/>
      <c r="J79" s="40">
        <f>J80</f>
        <v>3076.8</v>
      </c>
      <c r="K79" s="40">
        <f>K80</f>
        <v>3063.3</v>
      </c>
    </row>
    <row r="80" spans="1:124" s="9" customFormat="1" ht="14.4" x14ac:dyDescent="0.3">
      <c r="A80" s="1" t="s">
        <v>44</v>
      </c>
      <c r="B80" s="43"/>
      <c r="C80" s="46"/>
      <c r="D80" s="110">
        <v>3076.8</v>
      </c>
      <c r="E80" s="45">
        <v>3063.3</v>
      </c>
      <c r="F80" s="44"/>
      <c r="G80" s="44"/>
      <c r="H80" s="44"/>
      <c r="I80" s="44"/>
      <c r="J80" s="44">
        <f>D80+F80</f>
        <v>3076.8</v>
      </c>
      <c r="K80" s="44">
        <f>E80+H80</f>
        <v>3063.3</v>
      </c>
    </row>
    <row r="81" spans="1:124" s="42" customFormat="1" ht="57" customHeight="1" x14ac:dyDescent="0.3">
      <c r="A81" s="37" t="s">
        <v>97</v>
      </c>
      <c r="B81" s="38" t="s">
        <v>98</v>
      </c>
      <c r="C81" s="39" t="s">
        <v>99</v>
      </c>
      <c r="D81" s="3">
        <f>SUM(D82:D91)-D87</f>
        <v>1028.6999999999998</v>
      </c>
      <c r="E81" s="3">
        <f>SUM(E82:E91)-E87</f>
        <v>1001.4</v>
      </c>
      <c r="F81" s="3">
        <f>SUM(F82:F91)-F87</f>
        <v>1.5</v>
      </c>
      <c r="G81" s="3">
        <f>SUM(G74:G76)-G87</f>
        <v>0</v>
      </c>
      <c r="H81" s="3">
        <f>SUM(H82:H91)-H87</f>
        <v>1.5</v>
      </c>
      <c r="I81" s="3">
        <f>SUM(I74:I76)-I87</f>
        <v>0</v>
      </c>
      <c r="J81" s="3">
        <f>D81+F81</f>
        <v>1030.1999999999998</v>
      </c>
      <c r="K81" s="3">
        <f>E81+H81</f>
        <v>1002.9</v>
      </c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</row>
    <row r="82" spans="1:124" s="42" customFormat="1" ht="14.4" x14ac:dyDescent="0.3">
      <c r="A82" s="107" t="s">
        <v>52</v>
      </c>
      <c r="B82" s="108"/>
      <c r="C82" s="111"/>
      <c r="D82" s="110">
        <v>718.8</v>
      </c>
      <c r="E82" s="112">
        <v>718.8</v>
      </c>
      <c r="F82" s="110"/>
      <c r="G82" s="110"/>
      <c r="H82" s="110"/>
      <c r="I82" s="110"/>
      <c r="J82" s="110">
        <f>D82+F82</f>
        <v>718.8</v>
      </c>
      <c r="K82" s="110">
        <f t="shared" ref="K82:K83" si="46">E82+H82</f>
        <v>718.8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</row>
    <row r="83" spans="1:124" s="42" customFormat="1" ht="14.4" x14ac:dyDescent="0.3">
      <c r="A83" s="107" t="s">
        <v>15</v>
      </c>
      <c r="B83" s="108"/>
      <c r="C83" s="111"/>
      <c r="D83" s="110">
        <v>155.4</v>
      </c>
      <c r="E83" s="110">
        <v>155.4</v>
      </c>
      <c r="F83" s="110"/>
      <c r="G83" s="110"/>
      <c r="H83" s="110"/>
      <c r="I83" s="110"/>
      <c r="J83" s="110">
        <f>D83+F83</f>
        <v>155.4</v>
      </c>
      <c r="K83" s="110">
        <f t="shared" si="46"/>
        <v>155.4</v>
      </c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</row>
    <row r="84" spans="1:124" s="42" customFormat="1" ht="14.4" x14ac:dyDescent="0.3">
      <c r="A84" s="107" t="s">
        <v>16</v>
      </c>
      <c r="B84" s="108"/>
      <c r="C84" s="111"/>
      <c r="D84" s="110">
        <v>24.3</v>
      </c>
      <c r="E84" s="110">
        <v>11.9</v>
      </c>
      <c r="F84" s="110">
        <v>1.5</v>
      </c>
      <c r="G84" s="110"/>
      <c r="H84" s="110">
        <v>1.5</v>
      </c>
      <c r="I84" s="110"/>
      <c r="J84" s="110">
        <f>D84+F84</f>
        <v>25.8</v>
      </c>
      <c r="K84" s="110">
        <f>E84+H84</f>
        <v>13.4</v>
      </c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</row>
    <row r="85" spans="1:124" s="42" customFormat="1" ht="14.4" x14ac:dyDescent="0.3">
      <c r="A85" s="107" t="s">
        <v>17</v>
      </c>
      <c r="B85" s="108"/>
      <c r="C85" s="111"/>
      <c r="D85" s="110">
        <v>13.9</v>
      </c>
      <c r="E85" s="110">
        <v>13.7</v>
      </c>
      <c r="F85" s="110"/>
      <c r="G85" s="110"/>
      <c r="H85" s="110"/>
      <c r="I85" s="110"/>
      <c r="J85" s="110">
        <f t="shared" ref="J85:J86" si="47">D85+F85</f>
        <v>13.9</v>
      </c>
      <c r="K85" s="110">
        <f t="shared" ref="K85:K86" si="48">E85+H85</f>
        <v>13.7</v>
      </c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</row>
    <row r="86" spans="1:124" s="42" customFormat="1" ht="14.4" x14ac:dyDescent="0.3">
      <c r="A86" s="107" t="s">
        <v>18</v>
      </c>
      <c r="B86" s="108"/>
      <c r="C86" s="111"/>
      <c r="D86" s="110">
        <v>1.8</v>
      </c>
      <c r="E86" s="110"/>
      <c r="F86" s="110"/>
      <c r="G86" s="110"/>
      <c r="H86" s="110"/>
      <c r="I86" s="110"/>
      <c r="J86" s="110">
        <f t="shared" si="47"/>
        <v>1.8</v>
      </c>
      <c r="K86" s="110">
        <f t="shared" si="48"/>
        <v>0</v>
      </c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</row>
    <row r="87" spans="1:124" s="42" customFormat="1" ht="14.4" hidden="1" x14ac:dyDescent="0.3">
      <c r="A87" s="107" t="s">
        <v>19</v>
      </c>
      <c r="B87" s="108"/>
      <c r="C87" s="111"/>
      <c r="D87" s="110">
        <f>SUM(D88:D90)</f>
        <v>114.5</v>
      </c>
      <c r="E87" s="110">
        <f>SUM(E88:E90)</f>
        <v>101.6</v>
      </c>
      <c r="F87" s="110"/>
      <c r="G87" s="110"/>
      <c r="H87" s="110"/>
      <c r="I87" s="110"/>
      <c r="J87" s="110">
        <f>D87+F87</f>
        <v>114.5</v>
      </c>
      <c r="K87" s="110">
        <f>E87+H87</f>
        <v>101.6</v>
      </c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</row>
    <row r="88" spans="1:124" s="42" customFormat="1" ht="14.4" x14ac:dyDescent="0.3">
      <c r="A88" s="107" t="s">
        <v>53</v>
      </c>
      <c r="B88" s="108"/>
      <c r="C88" s="111"/>
      <c r="D88" s="110">
        <v>70.5</v>
      </c>
      <c r="E88" s="110">
        <v>57.9</v>
      </c>
      <c r="F88" s="110"/>
      <c r="G88" s="110"/>
      <c r="H88" s="110"/>
      <c r="I88" s="110"/>
      <c r="J88" s="110">
        <f t="shared" ref="J88:J89" si="49">D88+F88</f>
        <v>70.5</v>
      </c>
      <c r="K88" s="110">
        <f t="shared" ref="K88:K89" si="50">E88+H88</f>
        <v>57.9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</row>
    <row r="89" spans="1:124" s="42" customFormat="1" ht="14.4" x14ac:dyDescent="0.3">
      <c r="A89" s="107" t="s">
        <v>54</v>
      </c>
      <c r="B89" s="108"/>
      <c r="C89" s="111"/>
      <c r="D89" s="110">
        <v>4.5999999999999996</v>
      </c>
      <c r="E89" s="110">
        <v>4.4000000000000004</v>
      </c>
      <c r="F89" s="110"/>
      <c r="G89" s="110"/>
      <c r="H89" s="110"/>
      <c r="I89" s="110"/>
      <c r="J89" s="110">
        <f t="shared" si="49"/>
        <v>4.5999999999999996</v>
      </c>
      <c r="K89" s="110">
        <f t="shared" si="50"/>
        <v>4.4000000000000004</v>
      </c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</row>
    <row r="90" spans="1:124" s="42" customFormat="1" ht="14.4" x14ac:dyDescent="0.3">
      <c r="A90" s="107" t="s">
        <v>55</v>
      </c>
      <c r="B90" s="108"/>
      <c r="C90" s="111"/>
      <c r="D90" s="110">
        <v>39.4</v>
      </c>
      <c r="E90" s="110">
        <v>39.299999999999997</v>
      </c>
      <c r="F90" s="110"/>
      <c r="G90" s="110"/>
      <c r="H90" s="110"/>
      <c r="I90" s="110"/>
      <c r="J90" s="110">
        <f>D90+F90</f>
        <v>39.4</v>
      </c>
      <c r="K90" s="110">
        <f>E90+H90</f>
        <v>39.299999999999997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</row>
    <row r="91" spans="1:124" s="9" customFormat="1" ht="14.4" hidden="1" x14ac:dyDescent="0.3">
      <c r="A91" s="21" t="s">
        <v>56</v>
      </c>
      <c r="B91" s="22"/>
      <c r="C91" s="24"/>
      <c r="D91" s="110"/>
      <c r="E91" s="110"/>
      <c r="F91" s="110"/>
      <c r="G91" s="110"/>
      <c r="H91" s="110"/>
      <c r="I91" s="110"/>
      <c r="J91" s="110">
        <f t="shared" ref="J91" si="51">D91+F91</f>
        <v>0</v>
      </c>
      <c r="K91" s="110">
        <f t="shared" ref="K91" si="52">E91+H91</f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</row>
    <row r="92" spans="1:124" s="42" customFormat="1" ht="40.200000000000003" x14ac:dyDescent="0.3">
      <c r="A92" s="37" t="s">
        <v>43</v>
      </c>
      <c r="B92" s="38">
        <v>1090</v>
      </c>
      <c r="C92" s="47" t="s">
        <v>129</v>
      </c>
      <c r="D92" s="40">
        <f>D93+D94+D95</f>
        <v>238.59</v>
      </c>
      <c r="E92" s="40">
        <f t="shared" ref="E92:K92" si="53">E93+E94+E95</f>
        <v>160.941</v>
      </c>
      <c r="F92" s="40"/>
      <c r="G92" s="40"/>
      <c r="H92" s="40"/>
      <c r="I92" s="40"/>
      <c r="J92" s="40">
        <f t="shared" si="53"/>
        <v>238.59</v>
      </c>
      <c r="K92" s="40">
        <f t="shared" si="53"/>
        <v>160.941</v>
      </c>
    </row>
    <row r="93" spans="1:124" s="53" customFormat="1" ht="14.4" x14ac:dyDescent="0.3">
      <c r="A93" s="48" t="s">
        <v>16</v>
      </c>
      <c r="B93" s="49"/>
      <c r="C93" s="50"/>
      <c r="D93" s="51">
        <v>20.89</v>
      </c>
      <c r="E93" s="52">
        <v>3.0409999999999999</v>
      </c>
      <c r="F93" s="51"/>
      <c r="G93" s="51"/>
      <c r="H93" s="51"/>
      <c r="I93" s="51"/>
      <c r="J93" s="51">
        <f t="shared" ref="J93:J95" si="54">D93+F93</f>
        <v>20.89</v>
      </c>
      <c r="K93" s="51">
        <f t="shared" ref="K93:K95" si="55">E93+H93</f>
        <v>3.0409999999999999</v>
      </c>
    </row>
    <row r="94" spans="1:124" s="53" customFormat="1" ht="14.4" x14ac:dyDescent="0.3">
      <c r="A94" s="48" t="s">
        <v>17</v>
      </c>
      <c r="B94" s="49"/>
      <c r="C94" s="50"/>
      <c r="D94" s="51">
        <v>75.721999999999994</v>
      </c>
      <c r="E94" s="52">
        <v>16</v>
      </c>
      <c r="F94" s="51"/>
      <c r="G94" s="51"/>
      <c r="H94" s="51"/>
      <c r="I94" s="51"/>
      <c r="J94" s="51">
        <f t="shared" si="54"/>
        <v>75.721999999999994</v>
      </c>
      <c r="K94" s="51">
        <f t="shared" si="55"/>
        <v>16</v>
      </c>
    </row>
    <row r="95" spans="1:124" s="53" customFormat="1" ht="14.4" x14ac:dyDescent="0.3">
      <c r="A95" s="48" t="s">
        <v>44</v>
      </c>
      <c r="B95" s="49"/>
      <c r="C95" s="49"/>
      <c r="D95" s="51">
        <v>141.97800000000001</v>
      </c>
      <c r="E95" s="51">
        <v>141.9</v>
      </c>
      <c r="F95" s="51"/>
      <c r="G95" s="51"/>
      <c r="H95" s="51"/>
      <c r="I95" s="51"/>
      <c r="J95" s="51">
        <f t="shared" si="54"/>
        <v>141.97800000000001</v>
      </c>
      <c r="K95" s="51">
        <f t="shared" si="55"/>
        <v>141.9</v>
      </c>
    </row>
    <row r="96" spans="1:124" s="9" customFormat="1" ht="53.4" x14ac:dyDescent="0.3">
      <c r="A96" s="37" t="s">
        <v>69</v>
      </c>
      <c r="B96" s="38" t="s">
        <v>70</v>
      </c>
      <c r="C96" s="47" t="s">
        <v>127</v>
      </c>
      <c r="D96" s="40">
        <f>SUM(D97:D107)</f>
        <v>3195.5000000000005</v>
      </c>
      <c r="E96" s="40">
        <f>SUM(E97:E107)</f>
        <v>3068.4999999999995</v>
      </c>
      <c r="F96" s="40">
        <f>F108</f>
        <v>1725.8</v>
      </c>
      <c r="G96" s="40">
        <f>G108</f>
        <v>1725.8</v>
      </c>
      <c r="H96" s="40">
        <f>H108</f>
        <v>1701</v>
      </c>
      <c r="I96" s="40">
        <f>I108</f>
        <v>1701</v>
      </c>
      <c r="J96" s="40">
        <f>SUM(J97:J108)</f>
        <v>4921.3</v>
      </c>
      <c r="K96" s="40">
        <f>SUM(K97:K108)</f>
        <v>4769.5</v>
      </c>
    </row>
    <row r="97" spans="1:11" s="9" customFormat="1" ht="14.4" x14ac:dyDescent="0.3">
      <c r="A97" s="1" t="s">
        <v>52</v>
      </c>
      <c r="B97" s="43"/>
      <c r="C97" s="43"/>
      <c r="D97" s="44">
        <v>1132.3</v>
      </c>
      <c r="E97" s="44">
        <v>1132.3</v>
      </c>
      <c r="F97" s="44"/>
      <c r="G97" s="44"/>
      <c r="H97" s="44"/>
      <c r="I97" s="44"/>
      <c r="J97" s="44">
        <f>D97+G97</f>
        <v>1132.3</v>
      </c>
      <c r="K97" s="44">
        <f>E97+I97</f>
        <v>1132.3</v>
      </c>
    </row>
    <row r="98" spans="1:11" s="9" customFormat="1" ht="14.4" x14ac:dyDescent="0.3">
      <c r="A98" s="1" t="s">
        <v>15</v>
      </c>
      <c r="B98" s="43"/>
      <c r="C98" s="43"/>
      <c r="D98" s="44">
        <v>254.5</v>
      </c>
      <c r="E98" s="44">
        <v>254.4</v>
      </c>
      <c r="F98" s="44"/>
      <c r="G98" s="44"/>
      <c r="H98" s="44"/>
      <c r="I98" s="44"/>
      <c r="J98" s="44">
        <f t="shared" ref="J98:J107" si="56">D98+G98</f>
        <v>254.5</v>
      </c>
      <c r="K98" s="44">
        <f t="shared" ref="K98:K108" si="57">E98+I98</f>
        <v>254.4</v>
      </c>
    </row>
    <row r="99" spans="1:11" s="9" customFormat="1" ht="14.4" x14ac:dyDescent="0.3">
      <c r="A99" s="1" t="s">
        <v>16</v>
      </c>
      <c r="B99" s="43"/>
      <c r="C99" s="43"/>
      <c r="D99" s="44">
        <v>785</v>
      </c>
      <c r="E99" s="44">
        <v>727.7</v>
      </c>
      <c r="F99" s="44"/>
      <c r="G99" s="44"/>
      <c r="H99" s="44"/>
      <c r="I99" s="44"/>
      <c r="J99" s="44">
        <f t="shared" si="56"/>
        <v>785</v>
      </c>
      <c r="K99" s="44">
        <f t="shared" si="57"/>
        <v>727.7</v>
      </c>
    </row>
    <row r="100" spans="1:11" s="9" customFormat="1" ht="14.4" x14ac:dyDescent="0.3">
      <c r="A100" s="1" t="s">
        <v>17</v>
      </c>
      <c r="B100" s="54"/>
      <c r="C100" s="55"/>
      <c r="D100" s="56">
        <v>610.9</v>
      </c>
      <c r="E100" s="44">
        <v>572</v>
      </c>
      <c r="F100" s="57"/>
      <c r="G100" s="57"/>
      <c r="H100" s="57"/>
      <c r="I100" s="57"/>
      <c r="J100" s="44">
        <f t="shared" si="56"/>
        <v>610.9</v>
      </c>
      <c r="K100" s="44">
        <f t="shared" si="57"/>
        <v>572</v>
      </c>
    </row>
    <row r="101" spans="1:11" s="9" customFormat="1" ht="14.4" x14ac:dyDescent="0.3">
      <c r="A101" s="1" t="s">
        <v>18</v>
      </c>
      <c r="B101" s="54"/>
      <c r="C101" s="55"/>
      <c r="D101" s="56">
        <v>1</v>
      </c>
      <c r="E101" s="44">
        <v>0</v>
      </c>
      <c r="F101" s="57"/>
      <c r="G101" s="57"/>
      <c r="H101" s="57"/>
      <c r="I101" s="57"/>
      <c r="J101" s="44">
        <f t="shared" si="56"/>
        <v>1</v>
      </c>
      <c r="K101" s="44">
        <f t="shared" si="57"/>
        <v>0</v>
      </c>
    </row>
    <row r="102" spans="1:11" s="9" customFormat="1" ht="14.4" x14ac:dyDescent="0.3">
      <c r="A102" s="1" t="s">
        <v>53</v>
      </c>
      <c r="B102" s="43"/>
      <c r="C102" s="43"/>
      <c r="D102" s="56">
        <v>377.3</v>
      </c>
      <c r="E102" s="44">
        <v>370.6</v>
      </c>
      <c r="F102" s="56"/>
      <c r="G102" s="56"/>
      <c r="H102" s="56"/>
      <c r="I102" s="56"/>
      <c r="J102" s="44">
        <f t="shared" si="56"/>
        <v>377.3</v>
      </c>
      <c r="K102" s="44">
        <f t="shared" si="57"/>
        <v>370.6</v>
      </c>
    </row>
    <row r="103" spans="1:11" s="9" customFormat="1" ht="14.4" x14ac:dyDescent="0.3">
      <c r="A103" s="1" t="s">
        <v>54</v>
      </c>
      <c r="B103" s="54"/>
      <c r="C103" s="55"/>
      <c r="D103" s="56">
        <v>14.1</v>
      </c>
      <c r="E103" s="44">
        <v>0.7</v>
      </c>
      <c r="F103" s="57"/>
      <c r="G103" s="57"/>
      <c r="H103" s="57"/>
      <c r="I103" s="57"/>
      <c r="J103" s="44">
        <f t="shared" si="56"/>
        <v>14.1</v>
      </c>
      <c r="K103" s="44">
        <f t="shared" si="57"/>
        <v>0.7</v>
      </c>
    </row>
    <row r="104" spans="1:11" s="9" customFormat="1" ht="14.4" x14ac:dyDescent="0.3">
      <c r="A104" s="1" t="s">
        <v>55</v>
      </c>
      <c r="B104" s="43"/>
      <c r="C104" s="43"/>
      <c r="D104" s="56">
        <v>18.399999999999999</v>
      </c>
      <c r="E104" s="44">
        <v>10.199999999999999</v>
      </c>
      <c r="F104" s="56"/>
      <c r="G104" s="56"/>
      <c r="H104" s="56"/>
      <c r="I104" s="56"/>
      <c r="J104" s="44">
        <f t="shared" si="56"/>
        <v>18.399999999999999</v>
      </c>
      <c r="K104" s="44">
        <f t="shared" si="57"/>
        <v>10.199999999999999</v>
      </c>
    </row>
    <row r="105" spans="1:11" s="9" customFormat="1" ht="14.4" x14ac:dyDescent="0.3">
      <c r="A105" s="1" t="s">
        <v>120</v>
      </c>
      <c r="B105" s="43"/>
      <c r="C105" s="43"/>
      <c r="D105" s="56">
        <v>0.4</v>
      </c>
      <c r="E105" s="44">
        <v>0.1</v>
      </c>
      <c r="F105" s="56"/>
      <c r="G105" s="56"/>
      <c r="H105" s="56"/>
      <c r="I105" s="56"/>
      <c r="J105" s="44">
        <f t="shared" si="56"/>
        <v>0.4</v>
      </c>
      <c r="K105" s="44">
        <f t="shared" si="57"/>
        <v>0.1</v>
      </c>
    </row>
    <row r="106" spans="1:11" s="9" customFormat="1" ht="14.4" x14ac:dyDescent="0.3">
      <c r="A106" s="1" t="s">
        <v>56</v>
      </c>
      <c r="B106" s="43"/>
      <c r="C106" s="43"/>
      <c r="D106" s="56">
        <v>1.1000000000000001</v>
      </c>
      <c r="E106" s="44">
        <v>0.5</v>
      </c>
      <c r="F106" s="56"/>
      <c r="G106" s="56"/>
      <c r="H106" s="56"/>
      <c r="I106" s="56"/>
      <c r="J106" s="44">
        <f t="shared" si="56"/>
        <v>1.1000000000000001</v>
      </c>
      <c r="K106" s="44">
        <f t="shared" si="57"/>
        <v>0.5</v>
      </c>
    </row>
    <row r="107" spans="1:11" s="9" customFormat="1" ht="14.4" x14ac:dyDescent="0.3">
      <c r="A107" s="1" t="s">
        <v>21</v>
      </c>
      <c r="B107" s="43"/>
      <c r="C107" s="43"/>
      <c r="D107" s="56">
        <v>0.5</v>
      </c>
      <c r="E107" s="56">
        <v>0</v>
      </c>
      <c r="F107" s="56"/>
      <c r="G107" s="56"/>
      <c r="H107" s="56"/>
      <c r="I107" s="56"/>
      <c r="J107" s="44">
        <f t="shared" si="56"/>
        <v>0.5</v>
      </c>
      <c r="K107" s="44">
        <f t="shared" si="57"/>
        <v>0</v>
      </c>
    </row>
    <row r="108" spans="1:11" s="9" customFormat="1" ht="14.4" x14ac:dyDescent="0.3">
      <c r="A108" s="1" t="s">
        <v>22</v>
      </c>
      <c r="B108" s="43"/>
      <c r="C108" s="43"/>
      <c r="D108" s="56"/>
      <c r="E108" s="56"/>
      <c r="F108" s="56">
        <v>1725.8</v>
      </c>
      <c r="G108" s="56">
        <v>1725.8</v>
      </c>
      <c r="H108" s="56">
        <v>1701</v>
      </c>
      <c r="I108" s="56">
        <v>1701</v>
      </c>
      <c r="J108" s="44">
        <f>D108+G108</f>
        <v>1725.8</v>
      </c>
      <c r="K108" s="44">
        <f t="shared" si="57"/>
        <v>1701</v>
      </c>
    </row>
    <row r="109" spans="1:11" s="9" customFormat="1" ht="46.2" customHeight="1" x14ac:dyDescent="0.3">
      <c r="A109" s="37" t="s">
        <v>71</v>
      </c>
      <c r="B109" s="38" t="s">
        <v>70</v>
      </c>
      <c r="C109" s="39" t="s">
        <v>128</v>
      </c>
      <c r="D109" s="40">
        <f>SUM(D110:D119)</f>
        <v>2782.4999999999995</v>
      </c>
      <c r="E109" s="40">
        <f>SUM(E110:E120)</f>
        <v>2661.8</v>
      </c>
      <c r="F109" s="40">
        <f>F120</f>
        <v>23</v>
      </c>
      <c r="G109" s="40">
        <f>G120</f>
        <v>23</v>
      </c>
      <c r="H109" s="40">
        <f>H120</f>
        <v>22.3</v>
      </c>
      <c r="I109" s="40">
        <f>I120</f>
        <v>22.3</v>
      </c>
      <c r="J109" s="40">
        <f>D109+G109</f>
        <v>2805.4999999999995</v>
      </c>
      <c r="K109" s="40">
        <f>E109+I109</f>
        <v>2684.1000000000004</v>
      </c>
    </row>
    <row r="110" spans="1:11" s="9" customFormat="1" ht="14.4" x14ac:dyDescent="0.3">
      <c r="A110" s="1" t="s">
        <v>52</v>
      </c>
      <c r="B110" s="54"/>
      <c r="C110" s="55"/>
      <c r="D110" s="44">
        <v>1264</v>
      </c>
      <c r="E110" s="44">
        <v>1258.7</v>
      </c>
      <c r="F110" s="57"/>
      <c r="G110" s="57"/>
      <c r="H110" s="57"/>
      <c r="I110" s="57"/>
      <c r="J110" s="56">
        <f>D110+G110</f>
        <v>1264</v>
      </c>
      <c r="K110" s="56">
        <f>E110+I110</f>
        <v>1258.7</v>
      </c>
    </row>
    <row r="111" spans="1:11" s="9" customFormat="1" ht="14.4" x14ac:dyDescent="0.3">
      <c r="A111" s="1" t="s">
        <v>15</v>
      </c>
      <c r="B111" s="143"/>
      <c r="C111" s="43"/>
      <c r="D111" s="44">
        <v>283.3</v>
      </c>
      <c r="E111" s="44">
        <v>283.3</v>
      </c>
      <c r="F111" s="56"/>
      <c r="G111" s="56"/>
      <c r="H111" s="56"/>
      <c r="I111" s="56"/>
      <c r="J111" s="56">
        <f t="shared" ref="J111:J120" si="58">D111+G111</f>
        <v>283.3</v>
      </c>
      <c r="K111" s="56">
        <f t="shared" ref="K111:K120" si="59">E111+I111</f>
        <v>283.3</v>
      </c>
    </row>
    <row r="112" spans="1:11" s="9" customFormat="1" ht="14.4" x14ac:dyDescent="0.3">
      <c r="A112" s="1" t="s">
        <v>16</v>
      </c>
      <c r="B112" s="143"/>
      <c r="C112" s="43"/>
      <c r="D112" s="44">
        <v>474.9</v>
      </c>
      <c r="E112" s="44">
        <v>462.3</v>
      </c>
      <c r="F112" s="56"/>
      <c r="G112" s="56"/>
      <c r="H112" s="56"/>
      <c r="I112" s="56"/>
      <c r="J112" s="56">
        <f t="shared" si="58"/>
        <v>474.9</v>
      </c>
      <c r="K112" s="56">
        <f t="shared" si="59"/>
        <v>462.3</v>
      </c>
    </row>
    <row r="113" spans="1:11" s="9" customFormat="1" ht="14.4" x14ac:dyDescent="0.3">
      <c r="A113" s="1" t="s">
        <v>17</v>
      </c>
      <c r="B113" s="143"/>
      <c r="C113" s="43"/>
      <c r="D113" s="56">
        <v>615.1</v>
      </c>
      <c r="E113" s="44">
        <v>543.6</v>
      </c>
      <c r="F113" s="56"/>
      <c r="G113" s="56"/>
      <c r="H113" s="56"/>
      <c r="I113" s="56"/>
      <c r="J113" s="56">
        <f t="shared" si="58"/>
        <v>615.1</v>
      </c>
      <c r="K113" s="56">
        <f t="shared" si="59"/>
        <v>543.6</v>
      </c>
    </row>
    <row r="114" spans="1:11" s="9" customFormat="1" ht="14.4" x14ac:dyDescent="0.3">
      <c r="A114" s="1">
        <v>2250</v>
      </c>
      <c r="B114" s="143"/>
      <c r="C114" s="43"/>
      <c r="D114" s="56">
        <v>49.8</v>
      </c>
      <c r="E114" s="44">
        <v>33.6</v>
      </c>
      <c r="F114" s="56"/>
      <c r="G114" s="56"/>
      <c r="H114" s="56"/>
      <c r="I114" s="56"/>
      <c r="J114" s="56">
        <f t="shared" si="58"/>
        <v>49.8</v>
      </c>
      <c r="K114" s="56">
        <f t="shared" si="59"/>
        <v>33.6</v>
      </c>
    </row>
    <row r="115" spans="1:11" s="9" customFormat="1" ht="14.4" x14ac:dyDescent="0.3">
      <c r="A115" s="1" t="s">
        <v>53</v>
      </c>
      <c r="B115" s="143"/>
      <c r="C115" s="43"/>
      <c r="D115" s="56">
        <v>75.099999999999994</v>
      </c>
      <c r="E115" s="44">
        <v>61.7</v>
      </c>
      <c r="F115" s="56"/>
      <c r="G115" s="56"/>
      <c r="H115" s="56"/>
      <c r="I115" s="56"/>
      <c r="J115" s="56">
        <f t="shared" si="58"/>
        <v>75.099999999999994</v>
      </c>
      <c r="K115" s="56">
        <f t="shared" si="59"/>
        <v>61.7</v>
      </c>
    </row>
    <row r="116" spans="1:11" s="9" customFormat="1" ht="14.4" x14ac:dyDescent="0.3">
      <c r="A116" s="1" t="s">
        <v>54</v>
      </c>
      <c r="B116" s="143"/>
      <c r="C116" s="43"/>
      <c r="D116" s="56">
        <v>1.1000000000000001</v>
      </c>
      <c r="E116" s="44">
        <v>0.8</v>
      </c>
      <c r="F116" s="56"/>
      <c r="G116" s="56"/>
      <c r="H116" s="56"/>
      <c r="I116" s="56"/>
      <c r="J116" s="56">
        <f t="shared" si="58"/>
        <v>1.1000000000000001</v>
      </c>
      <c r="K116" s="56">
        <f t="shared" si="59"/>
        <v>0.8</v>
      </c>
    </row>
    <row r="117" spans="1:11" s="9" customFormat="1" ht="14.4" x14ac:dyDescent="0.3">
      <c r="A117" s="1" t="s">
        <v>55</v>
      </c>
      <c r="B117" s="143"/>
      <c r="C117" s="43"/>
      <c r="D117" s="56">
        <v>19.2</v>
      </c>
      <c r="E117" s="44">
        <v>17.8</v>
      </c>
      <c r="F117" s="56"/>
      <c r="G117" s="56"/>
      <c r="H117" s="56"/>
      <c r="I117" s="56"/>
      <c r="J117" s="56">
        <f t="shared" si="58"/>
        <v>19.2</v>
      </c>
      <c r="K117" s="56">
        <f t="shared" si="59"/>
        <v>17.8</v>
      </c>
    </row>
    <row r="118" spans="1:11" s="9" customFormat="1" ht="14.4" hidden="1" x14ac:dyDescent="0.3">
      <c r="A118" s="1" t="s">
        <v>56</v>
      </c>
      <c r="B118" s="143"/>
      <c r="C118" s="43"/>
      <c r="D118" s="56"/>
      <c r="E118" s="56"/>
      <c r="F118" s="56"/>
      <c r="G118" s="56"/>
      <c r="H118" s="56"/>
      <c r="I118" s="56"/>
      <c r="J118" s="56">
        <f t="shared" si="58"/>
        <v>0</v>
      </c>
      <c r="K118" s="56">
        <f t="shared" si="59"/>
        <v>0</v>
      </c>
    </row>
    <row r="119" spans="1:11" s="9" customFormat="1" ht="14.4" hidden="1" x14ac:dyDescent="0.3">
      <c r="A119" s="1" t="s">
        <v>21</v>
      </c>
      <c r="B119" s="143"/>
      <c r="C119" s="43"/>
      <c r="D119" s="56"/>
      <c r="E119" s="56"/>
      <c r="F119" s="56"/>
      <c r="G119" s="56"/>
      <c r="H119" s="56"/>
      <c r="I119" s="56"/>
      <c r="J119" s="56">
        <f t="shared" si="58"/>
        <v>0</v>
      </c>
      <c r="K119" s="56">
        <f t="shared" si="59"/>
        <v>0</v>
      </c>
    </row>
    <row r="120" spans="1:11" s="9" customFormat="1" ht="14.4" x14ac:dyDescent="0.3">
      <c r="A120" s="1" t="s">
        <v>22</v>
      </c>
      <c r="B120" s="143"/>
      <c r="C120" s="43"/>
      <c r="D120" s="56"/>
      <c r="E120" s="56"/>
      <c r="F120" s="56">
        <v>23</v>
      </c>
      <c r="G120" s="56">
        <v>23</v>
      </c>
      <c r="H120" s="56">
        <v>22.3</v>
      </c>
      <c r="I120" s="56">
        <v>22.3</v>
      </c>
      <c r="J120" s="56">
        <f t="shared" si="58"/>
        <v>23</v>
      </c>
      <c r="K120" s="56">
        <f t="shared" si="59"/>
        <v>22.3</v>
      </c>
    </row>
    <row r="121" spans="1:11" s="42" customFormat="1" ht="34.950000000000003" customHeight="1" x14ac:dyDescent="0.3">
      <c r="A121" s="37" t="s">
        <v>130</v>
      </c>
      <c r="B121" s="38" t="s">
        <v>70</v>
      </c>
      <c r="C121" s="39" t="s">
        <v>131</v>
      </c>
      <c r="D121" s="40">
        <f>D122+D123</f>
        <v>328.1</v>
      </c>
      <c r="E121" s="40">
        <f t="shared" ref="E121:K121" si="60">E122+E123</f>
        <v>297.11399999999998</v>
      </c>
      <c r="F121" s="40"/>
      <c r="G121" s="40"/>
      <c r="H121" s="40"/>
      <c r="I121" s="40"/>
      <c r="J121" s="40">
        <f t="shared" si="60"/>
        <v>328.1</v>
      </c>
      <c r="K121" s="40">
        <f t="shared" si="60"/>
        <v>297.11399999999998</v>
      </c>
    </row>
    <row r="122" spans="1:11" s="42" customFormat="1" ht="14.4" x14ac:dyDescent="0.3">
      <c r="A122" s="1" t="s">
        <v>16</v>
      </c>
      <c r="B122" s="43"/>
      <c r="C122" s="43"/>
      <c r="D122" s="44">
        <v>297.8</v>
      </c>
      <c r="E122" s="44">
        <v>272.59399999999999</v>
      </c>
      <c r="F122" s="44"/>
      <c r="G122" s="44"/>
      <c r="H122" s="44"/>
      <c r="I122" s="44"/>
      <c r="J122" s="44">
        <f t="shared" ref="J122:J123" si="61">D122+F122</f>
        <v>297.8</v>
      </c>
      <c r="K122" s="44">
        <f t="shared" ref="K122:K123" si="62">E122+H122</f>
        <v>272.59399999999999</v>
      </c>
    </row>
    <row r="123" spans="1:11" s="42" customFormat="1" ht="14.4" x14ac:dyDescent="0.3">
      <c r="A123" s="1" t="s">
        <v>17</v>
      </c>
      <c r="B123" s="54"/>
      <c r="C123" s="55"/>
      <c r="D123" s="56">
        <v>30.3</v>
      </c>
      <c r="E123" s="56">
        <v>24.52</v>
      </c>
      <c r="F123" s="57"/>
      <c r="G123" s="57"/>
      <c r="H123" s="57"/>
      <c r="I123" s="57"/>
      <c r="J123" s="44">
        <f t="shared" si="61"/>
        <v>30.3</v>
      </c>
      <c r="K123" s="44">
        <f t="shared" si="62"/>
        <v>24.52</v>
      </c>
    </row>
    <row r="124" spans="1:11" s="42" customFormat="1" ht="58.5" customHeight="1" x14ac:dyDescent="0.3">
      <c r="A124" s="37" t="s">
        <v>45</v>
      </c>
      <c r="B124" s="38" t="s">
        <v>46</v>
      </c>
      <c r="C124" s="39" t="s">
        <v>47</v>
      </c>
      <c r="D124" s="40">
        <f>D125+D126+D127</f>
        <v>860</v>
      </c>
      <c r="E124" s="40">
        <f t="shared" ref="E124:K124" si="63">E125+E126+E127</f>
        <v>740.4</v>
      </c>
      <c r="F124" s="40">
        <f t="shared" si="63"/>
        <v>0</v>
      </c>
      <c r="G124" s="40">
        <f t="shared" si="63"/>
        <v>0</v>
      </c>
      <c r="H124" s="40">
        <f t="shared" si="63"/>
        <v>0</v>
      </c>
      <c r="I124" s="40">
        <f t="shared" si="63"/>
        <v>0</v>
      </c>
      <c r="J124" s="40">
        <f t="shared" si="63"/>
        <v>860</v>
      </c>
      <c r="K124" s="40">
        <f t="shared" si="63"/>
        <v>740.4</v>
      </c>
    </row>
    <row r="125" spans="1:11" s="42" customFormat="1" ht="14.4" x14ac:dyDescent="0.3">
      <c r="A125" s="1" t="s">
        <v>16</v>
      </c>
      <c r="B125" s="43"/>
      <c r="C125" s="46"/>
      <c r="D125" s="44">
        <v>127.4</v>
      </c>
      <c r="E125" s="45">
        <v>112.1</v>
      </c>
      <c r="F125" s="44"/>
      <c r="G125" s="44"/>
      <c r="H125" s="44"/>
      <c r="I125" s="44"/>
      <c r="J125" s="44">
        <f>D125+F125</f>
        <v>127.4</v>
      </c>
      <c r="K125" s="44">
        <f>E125+H125</f>
        <v>112.1</v>
      </c>
    </row>
    <row r="126" spans="1:11" s="42" customFormat="1" ht="14.4" x14ac:dyDescent="0.3">
      <c r="A126" s="1" t="s">
        <v>17</v>
      </c>
      <c r="B126" s="43"/>
      <c r="C126" s="46"/>
      <c r="D126" s="44">
        <v>732.6</v>
      </c>
      <c r="E126" s="45">
        <v>628.29999999999995</v>
      </c>
      <c r="F126" s="44"/>
      <c r="G126" s="44"/>
      <c r="H126" s="44"/>
      <c r="I126" s="44"/>
      <c r="J126" s="44">
        <f>D126+F126</f>
        <v>732.6</v>
      </c>
      <c r="K126" s="44">
        <f t="shared" ref="K126:K127" si="64">E126+H126</f>
        <v>628.29999999999995</v>
      </c>
    </row>
    <row r="127" spans="1:11" s="9" customFormat="1" ht="14.4" hidden="1" x14ac:dyDescent="0.3">
      <c r="A127" s="18" t="s">
        <v>22</v>
      </c>
      <c r="B127" s="13"/>
      <c r="C127" s="19"/>
      <c r="D127" s="44"/>
      <c r="E127" s="45"/>
      <c r="F127" s="44"/>
      <c r="G127" s="44"/>
      <c r="H127" s="44"/>
      <c r="I127" s="44"/>
      <c r="J127" s="44">
        <f>D127+F127</f>
        <v>0</v>
      </c>
      <c r="K127" s="44">
        <f t="shared" si="64"/>
        <v>0</v>
      </c>
    </row>
    <row r="128" spans="1:11" s="139" customFormat="1" ht="57.6" customHeight="1" x14ac:dyDescent="0.3">
      <c r="A128" s="37" t="s">
        <v>48</v>
      </c>
      <c r="B128" s="38" t="s">
        <v>46</v>
      </c>
      <c r="C128" s="39" t="s">
        <v>49</v>
      </c>
      <c r="D128" s="40">
        <f>D129+D130</f>
        <v>1004.5</v>
      </c>
      <c r="E128" s="40">
        <f t="shared" ref="E128:J128" si="65">E129+E130</f>
        <v>919.59999999999991</v>
      </c>
      <c r="F128" s="40"/>
      <c r="G128" s="40"/>
      <c r="H128" s="40"/>
      <c r="I128" s="40"/>
      <c r="J128" s="40">
        <f t="shared" si="65"/>
        <v>1004.5</v>
      </c>
      <c r="K128" s="40">
        <f>K129+K130</f>
        <v>919.59999999999991</v>
      </c>
    </row>
    <row r="129" spans="1:11" s="42" customFormat="1" ht="14.4" x14ac:dyDescent="0.3">
      <c r="A129" s="1" t="s">
        <v>16</v>
      </c>
      <c r="B129" s="43"/>
      <c r="C129" s="46"/>
      <c r="D129" s="44">
        <v>144</v>
      </c>
      <c r="E129" s="45">
        <v>139.80000000000001</v>
      </c>
      <c r="F129" s="44"/>
      <c r="G129" s="44"/>
      <c r="H129" s="44"/>
      <c r="I129" s="44"/>
      <c r="J129" s="44">
        <f>D129</f>
        <v>144</v>
      </c>
      <c r="K129" s="44">
        <f>E129</f>
        <v>139.80000000000001</v>
      </c>
    </row>
    <row r="130" spans="1:11" s="42" customFormat="1" ht="14.4" x14ac:dyDescent="0.3">
      <c r="A130" s="1" t="s">
        <v>17</v>
      </c>
      <c r="B130" s="43"/>
      <c r="C130" s="46"/>
      <c r="D130" s="44">
        <v>860.5</v>
      </c>
      <c r="E130" s="45">
        <v>779.8</v>
      </c>
      <c r="F130" s="44"/>
      <c r="G130" s="44"/>
      <c r="H130" s="44"/>
      <c r="I130" s="44"/>
      <c r="J130" s="44">
        <f>D130</f>
        <v>860.5</v>
      </c>
      <c r="K130" s="44">
        <f>E130</f>
        <v>779.8</v>
      </c>
    </row>
    <row r="131" spans="1:11" s="139" customFormat="1" ht="55.95" customHeight="1" x14ac:dyDescent="0.3">
      <c r="A131" s="37" t="s">
        <v>50</v>
      </c>
      <c r="B131" s="38" t="s">
        <v>46</v>
      </c>
      <c r="C131" s="39" t="s">
        <v>51</v>
      </c>
      <c r="D131" s="40">
        <f>SUM(D132:D142)</f>
        <v>10221.5</v>
      </c>
      <c r="E131" s="40">
        <f t="shared" ref="E131:I131" si="66">SUM(E132:E142)</f>
        <v>10120.9</v>
      </c>
      <c r="F131" s="40">
        <f>SUM(F132:F142)</f>
        <v>580</v>
      </c>
      <c r="G131" s="40">
        <f t="shared" si="66"/>
        <v>500</v>
      </c>
      <c r="H131" s="40">
        <f t="shared" si="66"/>
        <v>560.5</v>
      </c>
      <c r="I131" s="40">
        <f t="shared" si="66"/>
        <v>480.5</v>
      </c>
      <c r="J131" s="40">
        <f>SUM(J132:J142)</f>
        <v>10801.5</v>
      </c>
      <c r="K131" s="40">
        <f>SUM(K132:K142)</f>
        <v>10681.4</v>
      </c>
    </row>
    <row r="132" spans="1:11" s="139" customFormat="1" ht="14.4" x14ac:dyDescent="0.3">
      <c r="A132" s="1" t="s">
        <v>52</v>
      </c>
      <c r="B132" s="54"/>
      <c r="C132" s="55"/>
      <c r="D132" s="44">
        <v>7408.5</v>
      </c>
      <c r="E132" s="44">
        <v>7406.9</v>
      </c>
      <c r="F132" s="140"/>
      <c r="G132" s="140"/>
      <c r="H132" s="140"/>
      <c r="I132" s="140"/>
      <c r="J132" s="44">
        <f>D132</f>
        <v>7408.5</v>
      </c>
      <c r="K132" s="44">
        <f>E132</f>
        <v>7406.9</v>
      </c>
    </row>
    <row r="133" spans="1:11" s="139" customFormat="1" ht="14.4" x14ac:dyDescent="0.3">
      <c r="A133" s="1" t="s">
        <v>15</v>
      </c>
      <c r="B133" s="54"/>
      <c r="C133" s="55"/>
      <c r="D133" s="44">
        <v>1581.9</v>
      </c>
      <c r="E133" s="44">
        <v>1581.7</v>
      </c>
      <c r="F133" s="140"/>
      <c r="G133" s="140"/>
      <c r="H133" s="140"/>
      <c r="I133" s="140"/>
      <c r="J133" s="44">
        <f t="shared" ref="J133:K140" si="67">D133</f>
        <v>1581.9</v>
      </c>
      <c r="K133" s="44">
        <f t="shared" si="67"/>
        <v>1581.7</v>
      </c>
    </row>
    <row r="134" spans="1:11" s="139" customFormat="1" ht="14.4" x14ac:dyDescent="0.3">
      <c r="A134" s="1" t="s">
        <v>16</v>
      </c>
      <c r="B134" s="54"/>
      <c r="C134" s="55"/>
      <c r="D134" s="44">
        <v>83.7</v>
      </c>
      <c r="E134" s="44">
        <v>83</v>
      </c>
      <c r="F134" s="44">
        <v>25</v>
      </c>
      <c r="G134" s="140"/>
      <c r="H134" s="140">
        <v>25</v>
      </c>
      <c r="I134" s="140"/>
      <c r="J134" s="44">
        <f>D134+F134</f>
        <v>108.7</v>
      </c>
      <c r="K134" s="44">
        <f>E134+H134</f>
        <v>108</v>
      </c>
    </row>
    <row r="135" spans="1:11" s="139" customFormat="1" ht="14.4" x14ac:dyDescent="0.3">
      <c r="A135" s="1" t="s">
        <v>17</v>
      </c>
      <c r="B135" s="54"/>
      <c r="C135" s="55"/>
      <c r="D135" s="44">
        <v>301.8</v>
      </c>
      <c r="E135" s="44">
        <v>287.8</v>
      </c>
      <c r="F135" s="44">
        <v>55</v>
      </c>
      <c r="G135" s="140"/>
      <c r="H135" s="44">
        <v>55</v>
      </c>
      <c r="I135" s="140"/>
      <c r="J135" s="44">
        <f>D135+F135</f>
        <v>356.8</v>
      </c>
      <c r="K135" s="44">
        <f>E135+H135</f>
        <v>342.8</v>
      </c>
    </row>
    <row r="136" spans="1:11" s="139" customFormat="1" ht="14.4" x14ac:dyDescent="0.3">
      <c r="A136" s="1" t="s">
        <v>18</v>
      </c>
      <c r="B136" s="54"/>
      <c r="C136" s="55"/>
      <c r="D136" s="44">
        <v>144.69999999999999</v>
      </c>
      <c r="E136" s="44">
        <v>106.4</v>
      </c>
      <c r="F136" s="140"/>
      <c r="G136" s="140"/>
      <c r="H136" s="140"/>
      <c r="I136" s="140"/>
      <c r="J136" s="44">
        <f t="shared" si="67"/>
        <v>144.69999999999999</v>
      </c>
      <c r="K136" s="44">
        <f t="shared" si="67"/>
        <v>106.4</v>
      </c>
    </row>
    <row r="137" spans="1:11" s="139" customFormat="1" ht="14.4" x14ac:dyDescent="0.3">
      <c r="A137" s="1" t="s">
        <v>53</v>
      </c>
      <c r="B137" s="54"/>
      <c r="C137" s="55"/>
      <c r="D137" s="44">
        <v>556.9</v>
      </c>
      <c r="E137" s="44">
        <v>514.1</v>
      </c>
      <c r="F137" s="140"/>
      <c r="G137" s="140"/>
      <c r="H137" s="140"/>
      <c r="I137" s="140"/>
      <c r="J137" s="44">
        <f t="shared" si="67"/>
        <v>556.9</v>
      </c>
      <c r="K137" s="44">
        <f t="shared" si="67"/>
        <v>514.1</v>
      </c>
    </row>
    <row r="138" spans="1:11" s="139" customFormat="1" ht="14.4" x14ac:dyDescent="0.3">
      <c r="A138" s="1" t="s">
        <v>54</v>
      </c>
      <c r="B138" s="54"/>
      <c r="C138" s="55"/>
      <c r="D138" s="44">
        <v>22.8</v>
      </c>
      <c r="E138" s="44">
        <v>22.1</v>
      </c>
      <c r="F138" s="140"/>
      <c r="G138" s="140"/>
      <c r="H138" s="140"/>
      <c r="I138" s="140"/>
      <c r="J138" s="44">
        <f t="shared" si="67"/>
        <v>22.8</v>
      </c>
      <c r="K138" s="44">
        <f t="shared" si="67"/>
        <v>22.1</v>
      </c>
    </row>
    <row r="139" spans="1:11" s="139" customFormat="1" ht="14.4" x14ac:dyDescent="0.3">
      <c r="A139" s="1" t="s">
        <v>55</v>
      </c>
      <c r="B139" s="54"/>
      <c r="C139" s="55"/>
      <c r="D139" s="44">
        <v>109</v>
      </c>
      <c r="E139" s="44">
        <v>107.9</v>
      </c>
      <c r="F139" s="140"/>
      <c r="G139" s="140"/>
      <c r="H139" s="140"/>
      <c r="I139" s="140"/>
      <c r="J139" s="44">
        <f t="shared" si="67"/>
        <v>109</v>
      </c>
      <c r="K139" s="44">
        <f t="shared" si="67"/>
        <v>107.9</v>
      </c>
    </row>
    <row r="140" spans="1:11" s="139" customFormat="1" ht="14.4" x14ac:dyDescent="0.3">
      <c r="A140" s="1" t="s">
        <v>56</v>
      </c>
      <c r="B140" s="54"/>
      <c r="C140" s="55"/>
      <c r="D140" s="44">
        <v>12.2</v>
      </c>
      <c r="E140" s="44">
        <v>11</v>
      </c>
      <c r="F140" s="140"/>
      <c r="G140" s="140"/>
      <c r="H140" s="140"/>
      <c r="I140" s="140"/>
      <c r="J140" s="44">
        <f t="shared" si="67"/>
        <v>12.2</v>
      </c>
      <c r="K140" s="44">
        <f t="shared" si="67"/>
        <v>11</v>
      </c>
    </row>
    <row r="141" spans="1:11" s="42" customFormat="1" ht="14.4" x14ac:dyDescent="0.3">
      <c r="A141" s="1" t="s">
        <v>22</v>
      </c>
      <c r="B141" s="43"/>
      <c r="C141" s="43"/>
      <c r="D141" s="44"/>
      <c r="E141" s="44"/>
      <c r="F141" s="44">
        <v>210</v>
      </c>
      <c r="G141" s="44">
        <f>F141</f>
        <v>210</v>
      </c>
      <c r="H141" s="44">
        <v>201.2</v>
      </c>
      <c r="I141" s="44">
        <f>H141</f>
        <v>201.2</v>
      </c>
      <c r="J141" s="44">
        <f>F141</f>
        <v>210</v>
      </c>
      <c r="K141" s="44">
        <f>H141</f>
        <v>201.2</v>
      </c>
    </row>
    <row r="142" spans="1:11" s="42" customFormat="1" ht="14.4" x14ac:dyDescent="0.3">
      <c r="A142" s="1" t="s">
        <v>59</v>
      </c>
      <c r="B142" s="43"/>
      <c r="C142" s="43"/>
      <c r="D142" s="141"/>
      <c r="E142" s="56"/>
      <c r="F142" s="56">
        <v>290</v>
      </c>
      <c r="G142" s="56">
        <f>F142</f>
        <v>290</v>
      </c>
      <c r="H142" s="56">
        <v>279.3</v>
      </c>
      <c r="I142" s="56">
        <f>H142</f>
        <v>279.3</v>
      </c>
      <c r="J142" s="56">
        <f>F142</f>
        <v>290</v>
      </c>
      <c r="K142" s="56">
        <f>H142</f>
        <v>279.3</v>
      </c>
    </row>
    <row r="143" spans="1:11" s="9" customFormat="1" ht="53.7" customHeight="1" x14ac:dyDescent="0.3">
      <c r="A143" s="37" t="s">
        <v>72</v>
      </c>
      <c r="B143" s="38" t="s">
        <v>73</v>
      </c>
      <c r="C143" s="142" t="s">
        <v>74</v>
      </c>
      <c r="D143" s="40">
        <f>D144</f>
        <v>9116.2999999999993</v>
      </c>
      <c r="E143" s="40">
        <f>E144</f>
        <v>9100.7000000000007</v>
      </c>
      <c r="F143" s="40">
        <f>F145</f>
        <v>292</v>
      </c>
      <c r="G143" s="40">
        <f>G145</f>
        <v>292</v>
      </c>
      <c r="H143" s="40">
        <f t="shared" ref="H143:I143" si="68">H145</f>
        <v>292</v>
      </c>
      <c r="I143" s="40">
        <f t="shared" si="68"/>
        <v>292</v>
      </c>
      <c r="J143" s="40">
        <f>D143+G143</f>
        <v>9408.2999999999993</v>
      </c>
      <c r="K143" s="40">
        <f>E143+I143</f>
        <v>9392.7000000000007</v>
      </c>
    </row>
    <row r="144" spans="1:11" s="9" customFormat="1" ht="14.4" x14ac:dyDescent="0.3">
      <c r="A144" s="1" t="s">
        <v>62</v>
      </c>
      <c r="B144" s="143"/>
      <c r="C144" s="43"/>
      <c r="D144" s="56">
        <v>9116.2999999999993</v>
      </c>
      <c r="E144" s="56">
        <v>9100.7000000000007</v>
      </c>
      <c r="F144" s="56"/>
      <c r="G144" s="56"/>
      <c r="H144" s="56"/>
      <c r="I144" s="56"/>
      <c r="J144" s="56">
        <f>D144+G144</f>
        <v>9116.2999999999993</v>
      </c>
      <c r="K144" s="56">
        <f>E144+I144</f>
        <v>9100.7000000000007</v>
      </c>
    </row>
    <row r="145" spans="1:11" s="9" customFormat="1" ht="14.4" x14ac:dyDescent="0.3">
      <c r="A145" s="1" t="s">
        <v>23</v>
      </c>
      <c r="B145" s="143"/>
      <c r="C145" s="43"/>
      <c r="D145" s="56"/>
      <c r="E145" s="56"/>
      <c r="F145" s="56">
        <v>292</v>
      </c>
      <c r="G145" s="56">
        <v>292</v>
      </c>
      <c r="H145" s="56">
        <v>292</v>
      </c>
      <c r="I145" s="56">
        <v>292</v>
      </c>
      <c r="J145" s="56">
        <f>D145+G145</f>
        <v>292</v>
      </c>
      <c r="K145" s="56">
        <f>E145+I145</f>
        <v>292</v>
      </c>
    </row>
    <row r="146" spans="1:11" s="42" customFormat="1" ht="85.2" customHeight="1" x14ac:dyDescent="0.3">
      <c r="A146" s="37" t="s">
        <v>57</v>
      </c>
      <c r="B146" s="38" t="s">
        <v>46</v>
      </c>
      <c r="C146" s="39" t="s">
        <v>58</v>
      </c>
      <c r="D146" s="40">
        <f>SUM(D147:D156)</f>
        <v>3524.5</v>
      </c>
      <c r="E146" s="40">
        <f t="shared" ref="E146:K146" si="69">SUM(E147:E156)</f>
        <v>3457.8</v>
      </c>
      <c r="F146" s="40">
        <f>SUM(F147:F156)</f>
        <v>805</v>
      </c>
      <c r="G146" s="40">
        <f t="shared" si="69"/>
        <v>642</v>
      </c>
      <c r="H146" s="40">
        <f t="shared" si="69"/>
        <v>723.2</v>
      </c>
      <c r="I146" s="40">
        <f t="shared" si="69"/>
        <v>642</v>
      </c>
      <c r="J146" s="40">
        <f>SUM(J147:J156)</f>
        <v>4329.5</v>
      </c>
      <c r="K146" s="40">
        <f t="shared" si="69"/>
        <v>4181</v>
      </c>
    </row>
    <row r="147" spans="1:11" s="42" customFormat="1" ht="14.4" x14ac:dyDescent="0.3">
      <c r="A147" s="1" t="s">
        <v>52</v>
      </c>
      <c r="B147" s="54"/>
      <c r="C147" s="55"/>
      <c r="D147" s="56">
        <v>2097.6</v>
      </c>
      <c r="E147" s="56">
        <v>2097.5</v>
      </c>
      <c r="F147" s="56">
        <v>29.1</v>
      </c>
      <c r="G147" s="56"/>
      <c r="H147" s="56">
        <v>28</v>
      </c>
      <c r="I147" s="57"/>
      <c r="J147" s="56">
        <f>D147+F147</f>
        <v>2126.6999999999998</v>
      </c>
      <c r="K147" s="56">
        <f>E147+H147</f>
        <v>2125.5</v>
      </c>
    </row>
    <row r="148" spans="1:11" s="42" customFormat="1" ht="14.4" x14ac:dyDescent="0.3">
      <c r="A148" s="1" t="s">
        <v>15</v>
      </c>
      <c r="B148" s="54"/>
      <c r="C148" s="55"/>
      <c r="D148" s="56">
        <v>472.1</v>
      </c>
      <c r="E148" s="56">
        <v>472.1</v>
      </c>
      <c r="F148" s="56">
        <v>7.3</v>
      </c>
      <c r="G148" s="56"/>
      <c r="H148" s="56">
        <v>7</v>
      </c>
      <c r="I148" s="57"/>
      <c r="J148" s="56">
        <f t="shared" ref="J148:J156" si="70">D148+F148</f>
        <v>479.40000000000003</v>
      </c>
      <c r="K148" s="56">
        <f t="shared" ref="K148:K156" si="71">E148+H148</f>
        <v>479.1</v>
      </c>
    </row>
    <row r="149" spans="1:11" s="42" customFormat="1" ht="14.4" x14ac:dyDescent="0.3">
      <c r="A149" s="1" t="s">
        <v>16</v>
      </c>
      <c r="B149" s="54"/>
      <c r="C149" s="55"/>
      <c r="D149" s="56">
        <v>58.2</v>
      </c>
      <c r="E149" s="56">
        <v>54.3</v>
      </c>
      <c r="F149" s="56">
        <v>20</v>
      </c>
      <c r="G149" s="56"/>
      <c r="H149" s="56">
        <v>13.6</v>
      </c>
      <c r="I149" s="57"/>
      <c r="J149" s="56">
        <f t="shared" si="70"/>
        <v>78.2</v>
      </c>
      <c r="K149" s="56">
        <f t="shared" si="71"/>
        <v>67.899999999999991</v>
      </c>
    </row>
    <row r="150" spans="1:11" s="42" customFormat="1" ht="14.4" x14ac:dyDescent="0.3">
      <c r="A150" s="1" t="s">
        <v>17</v>
      </c>
      <c r="B150" s="54"/>
      <c r="C150" s="55"/>
      <c r="D150" s="56">
        <v>380.9</v>
      </c>
      <c r="E150" s="56">
        <v>377.9</v>
      </c>
      <c r="F150" s="56">
        <v>26.8</v>
      </c>
      <c r="G150" s="56"/>
      <c r="H150" s="56">
        <v>15.4</v>
      </c>
      <c r="I150" s="57"/>
      <c r="J150" s="56">
        <f t="shared" si="70"/>
        <v>407.7</v>
      </c>
      <c r="K150" s="56">
        <f t="shared" si="71"/>
        <v>393.29999999999995</v>
      </c>
    </row>
    <row r="151" spans="1:11" s="42" customFormat="1" ht="14.4" x14ac:dyDescent="0.3">
      <c r="A151" s="1" t="s">
        <v>18</v>
      </c>
      <c r="B151" s="54"/>
      <c r="C151" s="55"/>
      <c r="D151" s="56">
        <v>1.8</v>
      </c>
      <c r="E151" s="56">
        <v>1.6</v>
      </c>
      <c r="F151" s="56"/>
      <c r="G151" s="56"/>
      <c r="H151" s="56"/>
      <c r="I151" s="57"/>
      <c r="J151" s="56">
        <f t="shared" si="70"/>
        <v>1.8</v>
      </c>
      <c r="K151" s="56">
        <f t="shared" si="71"/>
        <v>1.6</v>
      </c>
    </row>
    <row r="152" spans="1:11" s="42" customFormat="1" ht="14.4" x14ac:dyDescent="0.3">
      <c r="A152" s="1" t="s">
        <v>53</v>
      </c>
      <c r="B152" s="54"/>
      <c r="C152" s="55"/>
      <c r="D152" s="56">
        <v>459.2</v>
      </c>
      <c r="E152" s="56">
        <v>400</v>
      </c>
      <c r="F152" s="56">
        <v>51.9</v>
      </c>
      <c r="G152" s="56"/>
      <c r="H152" s="56"/>
      <c r="I152" s="57"/>
      <c r="J152" s="56">
        <f t="shared" si="70"/>
        <v>511.09999999999997</v>
      </c>
      <c r="K152" s="56">
        <f t="shared" si="71"/>
        <v>400</v>
      </c>
    </row>
    <row r="153" spans="1:11" s="42" customFormat="1" ht="14.4" x14ac:dyDescent="0.3">
      <c r="A153" s="1" t="s">
        <v>54</v>
      </c>
      <c r="B153" s="54"/>
      <c r="C153" s="55"/>
      <c r="D153" s="56">
        <v>7.9</v>
      </c>
      <c r="E153" s="56">
        <v>7.8</v>
      </c>
      <c r="F153" s="56">
        <v>13.2</v>
      </c>
      <c r="G153" s="56"/>
      <c r="H153" s="56">
        <v>11.8</v>
      </c>
      <c r="I153" s="57"/>
      <c r="J153" s="56">
        <f t="shared" si="70"/>
        <v>21.1</v>
      </c>
      <c r="K153" s="56">
        <f t="shared" si="71"/>
        <v>19.600000000000001</v>
      </c>
    </row>
    <row r="154" spans="1:11" s="42" customFormat="1" ht="14.4" x14ac:dyDescent="0.3">
      <c r="A154" s="1" t="s">
        <v>55</v>
      </c>
      <c r="B154" s="54"/>
      <c r="C154" s="55"/>
      <c r="D154" s="56">
        <v>46.8</v>
      </c>
      <c r="E154" s="56">
        <v>46.6</v>
      </c>
      <c r="F154" s="56">
        <v>14.7</v>
      </c>
      <c r="G154" s="56"/>
      <c r="H154" s="56">
        <v>5.4</v>
      </c>
      <c r="I154" s="57"/>
      <c r="J154" s="56">
        <f t="shared" si="70"/>
        <v>61.5</v>
      </c>
      <c r="K154" s="56">
        <f t="shared" si="71"/>
        <v>52</v>
      </c>
    </row>
    <row r="155" spans="1:11" s="42" customFormat="1" ht="14.4" x14ac:dyDescent="0.3">
      <c r="A155" s="1" t="s">
        <v>22</v>
      </c>
      <c r="B155" s="43"/>
      <c r="C155" s="43"/>
      <c r="D155" s="141"/>
      <c r="E155" s="56"/>
      <c r="F155" s="56">
        <v>142</v>
      </c>
      <c r="G155" s="56">
        <f>F155</f>
        <v>142</v>
      </c>
      <c r="H155" s="56">
        <v>142</v>
      </c>
      <c r="I155" s="56">
        <f>H155</f>
        <v>142</v>
      </c>
      <c r="J155" s="56">
        <f t="shared" si="70"/>
        <v>142</v>
      </c>
      <c r="K155" s="56">
        <f t="shared" si="71"/>
        <v>142</v>
      </c>
    </row>
    <row r="156" spans="1:11" s="42" customFormat="1" ht="14.4" x14ac:dyDescent="0.3">
      <c r="A156" s="1" t="s">
        <v>59</v>
      </c>
      <c r="B156" s="43"/>
      <c r="C156" s="43"/>
      <c r="D156" s="141"/>
      <c r="E156" s="56"/>
      <c r="F156" s="56">
        <v>500</v>
      </c>
      <c r="G156" s="56">
        <f>F156</f>
        <v>500</v>
      </c>
      <c r="H156" s="56">
        <v>500</v>
      </c>
      <c r="I156" s="56">
        <f>H156</f>
        <v>500</v>
      </c>
      <c r="J156" s="56">
        <f t="shared" si="70"/>
        <v>500</v>
      </c>
      <c r="K156" s="56">
        <f t="shared" si="71"/>
        <v>500</v>
      </c>
    </row>
    <row r="157" spans="1:11" s="42" customFormat="1" ht="72" customHeight="1" x14ac:dyDescent="0.3">
      <c r="A157" s="37" t="s">
        <v>60</v>
      </c>
      <c r="B157" s="38" t="s">
        <v>46</v>
      </c>
      <c r="C157" s="39" t="s">
        <v>61</v>
      </c>
      <c r="D157" s="40">
        <f>D158+D159+D160</f>
        <v>6398.2</v>
      </c>
      <c r="E157" s="40">
        <f>E158+E159+E160</f>
        <v>5983.7</v>
      </c>
      <c r="F157" s="40">
        <f t="shared" ref="F157:K157" si="72">F158+F159+F160</f>
        <v>0</v>
      </c>
      <c r="G157" s="40">
        <f t="shared" si="72"/>
        <v>0</v>
      </c>
      <c r="H157" s="40">
        <f t="shared" si="72"/>
        <v>0</v>
      </c>
      <c r="I157" s="40">
        <f t="shared" si="72"/>
        <v>0</v>
      </c>
      <c r="J157" s="40">
        <f t="shared" si="72"/>
        <v>6398.2</v>
      </c>
      <c r="K157" s="40">
        <f t="shared" si="72"/>
        <v>5983.7</v>
      </c>
    </row>
    <row r="158" spans="1:11" s="42" customFormat="1" ht="14.4" x14ac:dyDescent="0.3">
      <c r="A158" s="1" t="s">
        <v>62</v>
      </c>
      <c r="B158" s="106"/>
      <c r="C158" s="43"/>
      <c r="D158" s="56">
        <v>5794.9</v>
      </c>
      <c r="E158" s="56">
        <v>5380.4</v>
      </c>
      <c r="F158" s="56"/>
      <c r="G158" s="56"/>
      <c r="H158" s="56"/>
      <c r="I158" s="56"/>
      <c r="J158" s="56">
        <f>D158</f>
        <v>5794.9</v>
      </c>
      <c r="K158" s="56">
        <f>E158</f>
        <v>5380.4</v>
      </c>
    </row>
    <row r="159" spans="1:11" s="42" customFormat="1" ht="14.4" x14ac:dyDescent="0.3">
      <c r="A159" s="1" t="s">
        <v>44</v>
      </c>
      <c r="B159" s="106"/>
      <c r="C159" s="43"/>
      <c r="D159" s="56">
        <v>603.29999999999995</v>
      </c>
      <c r="E159" s="56">
        <v>603.29999999999995</v>
      </c>
      <c r="F159" s="56"/>
      <c r="G159" s="56"/>
      <c r="H159" s="56"/>
      <c r="I159" s="56"/>
      <c r="J159" s="56">
        <f>D159</f>
        <v>603.29999999999995</v>
      </c>
      <c r="K159" s="56">
        <f>E159</f>
        <v>603.29999999999995</v>
      </c>
    </row>
    <row r="160" spans="1:11" s="9" customFormat="1" ht="14.4" hidden="1" x14ac:dyDescent="0.3">
      <c r="A160" s="18" t="s">
        <v>23</v>
      </c>
      <c r="B160" s="20"/>
      <c r="C160" s="13"/>
      <c r="D160" s="56"/>
      <c r="E160" s="56"/>
      <c r="F160" s="56"/>
      <c r="G160" s="56">
        <f>F160</f>
        <v>0</v>
      </c>
      <c r="H160" s="56"/>
      <c r="I160" s="56">
        <f>H160</f>
        <v>0</v>
      </c>
      <c r="J160" s="56">
        <f>F160</f>
        <v>0</v>
      </c>
      <c r="K160" s="56">
        <f>H160</f>
        <v>0</v>
      </c>
    </row>
    <row r="161" spans="1:124" s="42" customFormat="1" ht="28.95" customHeight="1" x14ac:dyDescent="0.3">
      <c r="A161" s="37" t="s">
        <v>100</v>
      </c>
      <c r="B161" s="38" t="s">
        <v>101</v>
      </c>
      <c r="C161" s="39" t="s">
        <v>102</v>
      </c>
      <c r="D161" s="40">
        <f>D162</f>
        <v>10102.4</v>
      </c>
      <c r="E161" s="40">
        <f>E162</f>
        <v>9313.6</v>
      </c>
      <c r="F161" s="40"/>
      <c r="G161" s="40"/>
      <c r="H161" s="40"/>
      <c r="I161" s="40"/>
      <c r="J161" s="40">
        <f>J162</f>
        <v>10102.4</v>
      </c>
      <c r="K161" s="40">
        <f>K162</f>
        <v>9313.6</v>
      </c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</row>
    <row r="162" spans="1:124" s="42" customFormat="1" ht="14.4" x14ac:dyDescent="0.3">
      <c r="A162" s="107" t="s">
        <v>62</v>
      </c>
      <c r="B162" s="108"/>
      <c r="C162" s="111"/>
      <c r="D162" s="110">
        <v>10102.4</v>
      </c>
      <c r="E162" s="110">
        <v>9313.6</v>
      </c>
      <c r="F162" s="110"/>
      <c r="G162" s="110"/>
      <c r="H162" s="110"/>
      <c r="I162" s="110"/>
      <c r="J162" s="110">
        <f>D162+F162</f>
        <v>10102.4</v>
      </c>
      <c r="K162" s="110">
        <f>E162+H162</f>
        <v>9313.6</v>
      </c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</row>
    <row r="163" spans="1:124" s="42" customFormat="1" ht="42" customHeight="1" x14ac:dyDescent="0.3">
      <c r="A163" s="37" t="s">
        <v>103</v>
      </c>
      <c r="B163" s="38" t="s">
        <v>104</v>
      </c>
      <c r="C163" s="39" t="s">
        <v>105</v>
      </c>
      <c r="D163" s="40">
        <f>D164</f>
        <v>897.6</v>
      </c>
      <c r="E163" s="40">
        <f>E164</f>
        <v>897.6</v>
      </c>
      <c r="F163" s="40"/>
      <c r="G163" s="40"/>
      <c r="H163" s="40"/>
      <c r="I163" s="40"/>
      <c r="J163" s="40">
        <f>J164</f>
        <v>897.6</v>
      </c>
      <c r="K163" s="40">
        <f>K164</f>
        <v>897.6</v>
      </c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</row>
    <row r="164" spans="1:124" s="42" customFormat="1" ht="14.4" x14ac:dyDescent="0.3">
      <c r="A164" s="107" t="s">
        <v>62</v>
      </c>
      <c r="B164" s="108"/>
      <c r="C164" s="111"/>
      <c r="D164" s="110">
        <v>897.6</v>
      </c>
      <c r="E164" s="110">
        <v>897.6</v>
      </c>
      <c r="F164" s="110"/>
      <c r="G164" s="110"/>
      <c r="H164" s="110"/>
      <c r="I164" s="110"/>
      <c r="J164" s="110">
        <f>D164+F164</f>
        <v>897.6</v>
      </c>
      <c r="K164" s="110">
        <f>E164+H164</f>
        <v>897.6</v>
      </c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</row>
    <row r="165" spans="1:124" s="9" customFormat="1" ht="28.95" hidden="1" customHeight="1" x14ac:dyDescent="0.3">
      <c r="A165" s="14" t="s">
        <v>106</v>
      </c>
      <c r="B165" s="15" t="s">
        <v>107</v>
      </c>
      <c r="C165" s="16" t="s">
        <v>108</v>
      </c>
      <c r="D165" s="40">
        <f>D166</f>
        <v>0</v>
      </c>
      <c r="E165" s="40">
        <f>E166</f>
        <v>0</v>
      </c>
      <c r="F165" s="40"/>
      <c r="G165" s="40"/>
      <c r="H165" s="40"/>
      <c r="I165" s="40"/>
      <c r="J165" s="40">
        <f>J166</f>
        <v>0</v>
      </c>
      <c r="K165" s="40">
        <f>K166</f>
        <v>0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</row>
    <row r="166" spans="1:124" s="9" customFormat="1" ht="14.4" hidden="1" x14ac:dyDescent="0.3">
      <c r="A166" s="21" t="s">
        <v>17</v>
      </c>
      <c r="B166" s="22"/>
      <c r="C166" s="23"/>
      <c r="D166" s="110"/>
      <c r="E166" s="112"/>
      <c r="F166" s="110"/>
      <c r="G166" s="110"/>
      <c r="H166" s="110"/>
      <c r="I166" s="110"/>
      <c r="J166" s="110">
        <f>D166+F166</f>
        <v>0</v>
      </c>
      <c r="K166" s="110">
        <f>E166+H166</f>
        <v>0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</row>
    <row r="167" spans="1:124" s="42" customFormat="1" ht="45" customHeight="1" x14ac:dyDescent="0.3">
      <c r="A167" s="37" t="s">
        <v>81</v>
      </c>
      <c r="B167" s="38" t="s">
        <v>132</v>
      </c>
      <c r="C167" s="39" t="s">
        <v>133</v>
      </c>
      <c r="D167" s="40">
        <f>D168+D169+D171+D172+D170</f>
        <v>9573.86</v>
      </c>
      <c r="E167" s="40">
        <f>E168+E169+E171+E172+E170</f>
        <v>7715.1449599999996</v>
      </c>
      <c r="F167" s="40">
        <f t="shared" ref="F167:I167" si="73">F168+F169+F171+F172</f>
        <v>4927.5</v>
      </c>
      <c r="G167" s="40">
        <f>G168+G169+G171+G172</f>
        <v>4927.5</v>
      </c>
      <c r="H167" s="40">
        <f t="shared" si="73"/>
        <v>3972.8059499999999</v>
      </c>
      <c r="I167" s="3">
        <f t="shared" si="73"/>
        <v>3972.8059499999999</v>
      </c>
      <c r="J167" s="40">
        <f>J168+J169+J171+J172+J170</f>
        <v>14501.36</v>
      </c>
      <c r="K167" s="40">
        <f>K168+K169+K171+K172+K170</f>
        <v>11687.95091</v>
      </c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</row>
    <row r="168" spans="1:124" s="53" customFormat="1" ht="14.4" x14ac:dyDescent="0.3">
      <c r="A168" s="48" t="s">
        <v>16</v>
      </c>
      <c r="B168" s="58"/>
      <c r="C168" s="59"/>
      <c r="D168" s="60">
        <v>810.75</v>
      </c>
      <c r="E168" s="60">
        <v>508.4</v>
      </c>
      <c r="F168" s="61"/>
      <c r="G168" s="61"/>
      <c r="H168" s="61"/>
      <c r="I168" s="61"/>
      <c r="J168" s="51">
        <f t="shared" ref="J168:J172" si="74">D168+F168</f>
        <v>810.75</v>
      </c>
      <c r="K168" s="51">
        <f t="shared" ref="K168:K172" si="75">E168+H168</f>
        <v>508.4</v>
      </c>
    </row>
    <row r="169" spans="1:124" s="53" customFormat="1" ht="14.4" x14ac:dyDescent="0.3">
      <c r="A169" s="48" t="s">
        <v>17</v>
      </c>
      <c r="B169" s="49"/>
      <c r="C169" s="49"/>
      <c r="D169" s="60">
        <v>8663.11</v>
      </c>
      <c r="E169" s="60">
        <v>7182.9449599999998</v>
      </c>
      <c r="F169" s="60"/>
      <c r="G169" s="60"/>
      <c r="H169" s="60"/>
      <c r="I169" s="60"/>
      <c r="J169" s="51">
        <f t="shared" si="74"/>
        <v>8663.11</v>
      </c>
      <c r="K169" s="51">
        <f t="shared" si="75"/>
        <v>7182.9449599999998</v>
      </c>
    </row>
    <row r="170" spans="1:124" s="53" customFormat="1" ht="14.4" x14ac:dyDescent="0.3">
      <c r="A170" s="48" t="s">
        <v>56</v>
      </c>
      <c r="B170" s="49"/>
      <c r="C170" s="49"/>
      <c r="D170" s="60">
        <v>100</v>
      </c>
      <c r="E170" s="60">
        <v>23.8</v>
      </c>
      <c r="F170" s="60"/>
      <c r="G170" s="60"/>
      <c r="H170" s="60"/>
      <c r="I170" s="60"/>
      <c r="J170" s="51">
        <f t="shared" si="74"/>
        <v>100</v>
      </c>
      <c r="K170" s="51">
        <f t="shared" si="75"/>
        <v>23.8</v>
      </c>
    </row>
    <row r="171" spans="1:124" s="53" customFormat="1" ht="14.4" x14ac:dyDescent="0.3">
      <c r="A171" s="48" t="s">
        <v>22</v>
      </c>
      <c r="B171" s="49"/>
      <c r="C171" s="49"/>
      <c r="D171" s="60"/>
      <c r="E171" s="60"/>
      <c r="F171" s="60">
        <v>4801.5</v>
      </c>
      <c r="G171" s="60">
        <f>F171</f>
        <v>4801.5</v>
      </c>
      <c r="H171" s="60">
        <v>3862.5565499999998</v>
      </c>
      <c r="I171" s="60">
        <f>H171</f>
        <v>3862.5565499999998</v>
      </c>
      <c r="J171" s="51">
        <f t="shared" si="74"/>
        <v>4801.5</v>
      </c>
      <c r="K171" s="51">
        <f t="shared" si="75"/>
        <v>3862.5565499999998</v>
      </c>
    </row>
    <row r="172" spans="1:124" s="53" customFormat="1" ht="14.4" x14ac:dyDescent="0.3">
      <c r="A172" s="48" t="s">
        <v>59</v>
      </c>
      <c r="B172" s="49"/>
      <c r="C172" s="49"/>
      <c r="D172" s="60"/>
      <c r="E172" s="60"/>
      <c r="F172" s="60">
        <v>126</v>
      </c>
      <c r="G172" s="60">
        <f>F172</f>
        <v>126</v>
      </c>
      <c r="H172" s="60">
        <f>110.2494</f>
        <v>110.24939999999999</v>
      </c>
      <c r="I172" s="60">
        <f>H172</f>
        <v>110.24939999999999</v>
      </c>
      <c r="J172" s="51">
        <f t="shared" si="74"/>
        <v>126</v>
      </c>
      <c r="K172" s="51">
        <f t="shared" si="75"/>
        <v>110.24939999999999</v>
      </c>
    </row>
    <row r="173" spans="1:124" s="42" customFormat="1" ht="42" customHeight="1" x14ac:dyDescent="0.3">
      <c r="A173" s="37" t="s">
        <v>77</v>
      </c>
      <c r="B173" s="38" t="s">
        <v>109</v>
      </c>
      <c r="C173" s="39" t="s">
        <v>110</v>
      </c>
      <c r="D173" s="3">
        <f t="shared" ref="D173:I173" si="76">SUM(D174:D185)-D179</f>
        <v>142</v>
      </c>
      <c r="E173" s="3">
        <f t="shared" si="76"/>
        <v>142</v>
      </c>
      <c r="F173" s="3">
        <f t="shared" si="76"/>
        <v>0</v>
      </c>
      <c r="G173" s="3">
        <f t="shared" si="76"/>
        <v>0</v>
      </c>
      <c r="H173" s="3">
        <f t="shared" si="76"/>
        <v>0</v>
      </c>
      <c r="I173" s="3">
        <f t="shared" si="76"/>
        <v>0</v>
      </c>
      <c r="J173" s="3">
        <f t="shared" ref="J173:J175" si="77">D173+F173</f>
        <v>142</v>
      </c>
      <c r="K173" s="3">
        <f>E173+H173</f>
        <v>142</v>
      </c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</row>
    <row r="174" spans="1:124" s="42" customFormat="1" ht="14.4" hidden="1" x14ac:dyDescent="0.3">
      <c r="A174" s="107" t="s">
        <v>14</v>
      </c>
      <c r="B174" s="108"/>
      <c r="C174" s="111"/>
      <c r="D174" s="110"/>
      <c r="E174" s="112"/>
      <c r="F174" s="110"/>
      <c r="G174" s="110"/>
      <c r="H174" s="110"/>
      <c r="I174" s="110"/>
      <c r="J174" s="110">
        <f t="shared" si="77"/>
        <v>0</v>
      </c>
      <c r="K174" s="110">
        <f t="shared" ref="K174:K175" si="78">E174+H174</f>
        <v>0</v>
      </c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</row>
    <row r="175" spans="1:124" s="42" customFormat="1" ht="14.4" hidden="1" x14ac:dyDescent="0.3">
      <c r="A175" s="107" t="s">
        <v>15</v>
      </c>
      <c r="B175" s="108"/>
      <c r="C175" s="111"/>
      <c r="D175" s="110"/>
      <c r="E175" s="110"/>
      <c r="F175" s="110"/>
      <c r="G175" s="110"/>
      <c r="H175" s="110"/>
      <c r="I175" s="110"/>
      <c r="J175" s="110">
        <f t="shared" si="77"/>
        <v>0</v>
      </c>
      <c r="K175" s="110">
        <f t="shared" si="78"/>
        <v>0</v>
      </c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</row>
    <row r="176" spans="1:124" s="42" customFormat="1" ht="14.4" x14ac:dyDescent="0.3">
      <c r="A176" s="107" t="s">
        <v>16</v>
      </c>
      <c r="B176" s="108"/>
      <c r="C176" s="111"/>
      <c r="D176" s="110">
        <v>38.4</v>
      </c>
      <c r="E176" s="110">
        <v>38.4</v>
      </c>
      <c r="F176" s="110"/>
      <c r="G176" s="110"/>
      <c r="H176" s="110"/>
      <c r="I176" s="110"/>
      <c r="J176" s="110">
        <f>D176+F176</f>
        <v>38.4</v>
      </c>
      <c r="K176" s="110">
        <f>E176+H176</f>
        <v>38.4</v>
      </c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</row>
    <row r="177" spans="1:124" s="42" customFormat="1" ht="14.4" x14ac:dyDescent="0.3">
      <c r="A177" s="107" t="s">
        <v>17</v>
      </c>
      <c r="B177" s="108"/>
      <c r="C177" s="111"/>
      <c r="D177" s="110">
        <v>103.6</v>
      </c>
      <c r="E177" s="110">
        <v>103.6</v>
      </c>
      <c r="F177" s="110"/>
      <c r="G177" s="110"/>
      <c r="H177" s="110"/>
      <c r="I177" s="110"/>
      <c r="J177" s="110">
        <f t="shared" ref="J177:J178" si="79">D177+F177</f>
        <v>103.6</v>
      </c>
      <c r="K177" s="110">
        <f t="shared" ref="K177:K178" si="80">E177+H177</f>
        <v>103.6</v>
      </c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</row>
    <row r="178" spans="1:124" s="9" customFormat="1" ht="14.4" hidden="1" x14ac:dyDescent="0.3">
      <c r="A178" s="21" t="s">
        <v>18</v>
      </c>
      <c r="B178" s="22"/>
      <c r="C178" s="24"/>
      <c r="D178" s="110"/>
      <c r="E178" s="110"/>
      <c r="F178" s="110"/>
      <c r="G178" s="110"/>
      <c r="H178" s="110"/>
      <c r="I178" s="110"/>
      <c r="J178" s="110">
        <f t="shared" si="79"/>
        <v>0</v>
      </c>
      <c r="K178" s="110">
        <f t="shared" si="80"/>
        <v>0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</row>
    <row r="179" spans="1:124" s="9" customFormat="1" ht="14.4" hidden="1" x14ac:dyDescent="0.3">
      <c r="A179" s="21" t="s">
        <v>19</v>
      </c>
      <c r="B179" s="22"/>
      <c r="C179" s="24"/>
      <c r="D179" s="110">
        <f>SUM(D180:D182)</f>
        <v>0</v>
      </c>
      <c r="E179" s="110">
        <f>SUM(E180:E182)</f>
        <v>0</v>
      </c>
      <c r="F179" s="110"/>
      <c r="G179" s="110"/>
      <c r="H179" s="110"/>
      <c r="I179" s="110"/>
      <c r="J179" s="110">
        <f>D179+F179</f>
        <v>0</v>
      </c>
      <c r="K179" s="110">
        <f>E179+H179</f>
        <v>0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</row>
    <row r="180" spans="1:124" s="9" customFormat="1" ht="14.4" hidden="1" x14ac:dyDescent="0.3">
      <c r="A180" s="21" t="s">
        <v>53</v>
      </c>
      <c r="B180" s="22"/>
      <c r="C180" s="24"/>
      <c r="D180" s="110"/>
      <c r="E180" s="110"/>
      <c r="F180" s="110"/>
      <c r="G180" s="110"/>
      <c r="H180" s="110"/>
      <c r="I180" s="110"/>
      <c r="J180" s="110">
        <f t="shared" ref="J180:J181" si="81">D180+F180</f>
        <v>0</v>
      </c>
      <c r="K180" s="110">
        <f t="shared" ref="K180:K181" si="82">E180+H180</f>
        <v>0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</row>
    <row r="181" spans="1:124" s="9" customFormat="1" ht="14.4" hidden="1" x14ac:dyDescent="0.3">
      <c r="A181" s="21" t="s">
        <v>54</v>
      </c>
      <c r="B181" s="22"/>
      <c r="C181" s="24"/>
      <c r="D181" s="110"/>
      <c r="E181" s="110"/>
      <c r="F181" s="110"/>
      <c r="G181" s="110"/>
      <c r="H181" s="110"/>
      <c r="I181" s="110"/>
      <c r="J181" s="110">
        <f t="shared" si="81"/>
        <v>0</v>
      </c>
      <c r="K181" s="110">
        <f t="shared" si="82"/>
        <v>0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</row>
    <row r="182" spans="1:124" s="9" customFormat="1" ht="14.4" hidden="1" x14ac:dyDescent="0.3">
      <c r="A182" s="21" t="s">
        <v>55</v>
      </c>
      <c r="B182" s="22"/>
      <c r="C182" s="24"/>
      <c r="D182" s="110"/>
      <c r="E182" s="110"/>
      <c r="F182" s="110"/>
      <c r="G182" s="110"/>
      <c r="H182" s="110"/>
      <c r="I182" s="110"/>
      <c r="J182" s="110">
        <f>D182+F182</f>
        <v>0</v>
      </c>
      <c r="K182" s="110">
        <f>E182+H182</f>
        <v>0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</row>
    <row r="183" spans="1:124" s="9" customFormat="1" ht="14.4" hidden="1" x14ac:dyDescent="0.3">
      <c r="A183" s="21" t="s">
        <v>44</v>
      </c>
      <c r="B183" s="22"/>
      <c r="C183" s="24"/>
      <c r="D183" s="110"/>
      <c r="E183" s="110"/>
      <c r="F183" s="110"/>
      <c r="G183" s="110"/>
      <c r="H183" s="110"/>
      <c r="I183" s="110"/>
      <c r="J183" s="110">
        <f t="shared" ref="J183" si="83">D183+F183</f>
        <v>0</v>
      </c>
      <c r="K183" s="110">
        <f t="shared" ref="K183" si="84">E183+H183</f>
        <v>0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</row>
    <row r="184" spans="1:124" s="9" customFormat="1" ht="14.4" hidden="1" x14ac:dyDescent="0.3">
      <c r="A184" s="21" t="s">
        <v>21</v>
      </c>
      <c r="B184" s="22"/>
      <c r="C184" s="24"/>
      <c r="D184" s="110"/>
      <c r="E184" s="110"/>
      <c r="F184" s="110"/>
      <c r="G184" s="110"/>
      <c r="H184" s="110"/>
      <c r="I184" s="110"/>
      <c r="J184" s="110">
        <f>D184+F184</f>
        <v>0</v>
      </c>
      <c r="K184" s="110">
        <f>E184+H184</f>
        <v>0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</row>
    <row r="185" spans="1:124" s="9" customFormat="1" ht="14.4" hidden="1" x14ac:dyDescent="0.3">
      <c r="A185" s="21" t="s">
        <v>22</v>
      </c>
      <c r="B185" s="22"/>
      <c r="C185" s="24"/>
      <c r="D185" s="113"/>
      <c r="E185" s="112"/>
      <c r="F185" s="110"/>
      <c r="G185" s="110">
        <f>F185</f>
        <v>0</v>
      </c>
      <c r="H185" s="110"/>
      <c r="I185" s="110">
        <f>H185</f>
        <v>0</v>
      </c>
      <c r="J185" s="110">
        <f t="shared" ref="J185:J191" si="85">D185+F185</f>
        <v>0</v>
      </c>
      <c r="K185" s="110">
        <f t="shared" ref="K185" si="86">E185+H185</f>
        <v>0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</row>
    <row r="186" spans="1:124" s="70" customFormat="1" ht="14.4" hidden="1" x14ac:dyDescent="0.3">
      <c r="A186" s="65" t="s">
        <v>134</v>
      </c>
      <c r="B186" s="66" t="s">
        <v>135</v>
      </c>
      <c r="C186" s="67" t="s">
        <v>136</v>
      </c>
      <c r="D186" s="68">
        <f>D187+D188</f>
        <v>0</v>
      </c>
      <c r="E186" s="68">
        <f t="shared" ref="E186:K186" si="87">E187+E188</f>
        <v>0</v>
      </c>
      <c r="F186" s="69"/>
      <c r="G186" s="69"/>
      <c r="H186" s="69"/>
      <c r="I186" s="69"/>
      <c r="J186" s="68">
        <f t="shared" si="87"/>
        <v>0</v>
      </c>
      <c r="K186" s="68">
        <f t="shared" si="87"/>
        <v>0</v>
      </c>
    </row>
    <row r="187" spans="1:124" s="70" customFormat="1" ht="14.4" hidden="1" x14ac:dyDescent="0.3">
      <c r="A187" s="71" t="s">
        <v>16</v>
      </c>
      <c r="B187" s="72"/>
      <c r="C187" s="72"/>
      <c r="D187" s="73"/>
      <c r="E187" s="73"/>
      <c r="F187" s="73"/>
      <c r="G187" s="73"/>
      <c r="H187" s="73"/>
      <c r="I187" s="73"/>
      <c r="J187" s="74">
        <f t="shared" ref="J187:J188" si="88">D187+F187</f>
        <v>0</v>
      </c>
      <c r="K187" s="74">
        <f t="shared" ref="K187:K188" si="89">E187+H187</f>
        <v>0</v>
      </c>
    </row>
    <row r="188" spans="1:124" s="70" customFormat="1" ht="14.4" hidden="1" x14ac:dyDescent="0.3">
      <c r="A188" s="71" t="s">
        <v>17</v>
      </c>
      <c r="B188" s="66"/>
      <c r="C188" s="67"/>
      <c r="D188" s="73"/>
      <c r="E188" s="73"/>
      <c r="F188" s="68"/>
      <c r="G188" s="68"/>
      <c r="H188" s="68"/>
      <c r="I188" s="68"/>
      <c r="J188" s="74">
        <f t="shared" si="88"/>
        <v>0</v>
      </c>
      <c r="K188" s="74">
        <f t="shared" si="89"/>
        <v>0</v>
      </c>
    </row>
    <row r="189" spans="1:124" s="42" customFormat="1" ht="49.2" customHeight="1" x14ac:dyDescent="0.3">
      <c r="A189" s="37" t="s">
        <v>111</v>
      </c>
      <c r="B189" s="38" t="s">
        <v>112</v>
      </c>
      <c r="C189" s="39" t="s">
        <v>113</v>
      </c>
      <c r="D189" s="3">
        <f t="shared" ref="D189:I189" si="90">SUM(D190:D201)-D195</f>
        <v>0</v>
      </c>
      <c r="E189" s="3">
        <f t="shared" si="90"/>
        <v>0</v>
      </c>
      <c r="F189" s="3">
        <f t="shared" si="90"/>
        <v>25595.200000000001</v>
      </c>
      <c r="G189" s="3">
        <f t="shared" si="90"/>
        <v>25595.200000000001</v>
      </c>
      <c r="H189" s="3">
        <f t="shared" si="90"/>
        <v>22472</v>
      </c>
      <c r="I189" s="3">
        <f t="shared" si="90"/>
        <v>22472</v>
      </c>
      <c r="J189" s="3">
        <f t="shared" si="85"/>
        <v>25595.200000000001</v>
      </c>
      <c r="K189" s="3">
        <f>E189+H189</f>
        <v>22472</v>
      </c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</row>
    <row r="190" spans="1:124" s="42" customFormat="1" ht="14.4" hidden="1" x14ac:dyDescent="0.3">
      <c r="A190" s="107" t="s">
        <v>14</v>
      </c>
      <c r="B190" s="108"/>
      <c r="C190" s="111"/>
      <c r="D190" s="110"/>
      <c r="E190" s="112"/>
      <c r="F190" s="110"/>
      <c r="G190" s="110"/>
      <c r="H190" s="110"/>
      <c r="I190" s="110"/>
      <c r="J190" s="110">
        <f t="shared" si="85"/>
        <v>0</v>
      </c>
      <c r="K190" s="110">
        <f t="shared" ref="K190:K191" si="91">E190+H190</f>
        <v>0</v>
      </c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</row>
    <row r="191" spans="1:124" s="42" customFormat="1" ht="14.4" hidden="1" x14ac:dyDescent="0.3">
      <c r="A191" s="107" t="s">
        <v>15</v>
      </c>
      <c r="B191" s="108"/>
      <c r="C191" s="111"/>
      <c r="D191" s="110"/>
      <c r="E191" s="110"/>
      <c r="F191" s="110"/>
      <c r="G191" s="110"/>
      <c r="H191" s="110"/>
      <c r="I191" s="110"/>
      <c r="J191" s="110">
        <f t="shared" si="85"/>
        <v>0</v>
      </c>
      <c r="K191" s="110">
        <f t="shared" si="91"/>
        <v>0</v>
      </c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</row>
    <row r="192" spans="1:124" s="42" customFormat="1" ht="14.4" hidden="1" x14ac:dyDescent="0.3">
      <c r="A192" s="107" t="s">
        <v>16</v>
      </c>
      <c r="B192" s="108"/>
      <c r="C192" s="111"/>
      <c r="D192" s="110"/>
      <c r="E192" s="110"/>
      <c r="F192" s="110"/>
      <c r="G192" s="110"/>
      <c r="H192" s="110"/>
      <c r="I192" s="110"/>
      <c r="J192" s="110">
        <f>D192+F192</f>
        <v>0</v>
      </c>
      <c r="K192" s="110">
        <f>E192+H192</f>
        <v>0</v>
      </c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</row>
    <row r="193" spans="1:124" s="42" customFormat="1" ht="14.4" hidden="1" x14ac:dyDescent="0.3">
      <c r="A193" s="107" t="s">
        <v>17</v>
      </c>
      <c r="B193" s="108"/>
      <c r="C193" s="111"/>
      <c r="D193" s="110"/>
      <c r="E193" s="110"/>
      <c r="F193" s="110"/>
      <c r="G193" s="110"/>
      <c r="H193" s="110"/>
      <c r="I193" s="110"/>
      <c r="J193" s="110">
        <f t="shared" ref="J193:J194" si="92">D193+F193</f>
        <v>0</v>
      </c>
      <c r="K193" s="110">
        <f t="shared" ref="K193:K194" si="93">E193+H193</f>
        <v>0</v>
      </c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</row>
    <row r="194" spans="1:124" s="42" customFormat="1" ht="14.4" hidden="1" x14ac:dyDescent="0.3">
      <c r="A194" s="107" t="s">
        <v>18</v>
      </c>
      <c r="B194" s="108"/>
      <c r="C194" s="111"/>
      <c r="D194" s="110"/>
      <c r="E194" s="110"/>
      <c r="F194" s="110"/>
      <c r="G194" s="110"/>
      <c r="H194" s="110"/>
      <c r="I194" s="110"/>
      <c r="J194" s="110">
        <f t="shared" si="92"/>
        <v>0</v>
      </c>
      <c r="K194" s="110">
        <f t="shared" si="93"/>
        <v>0</v>
      </c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</row>
    <row r="195" spans="1:124" s="42" customFormat="1" ht="14.4" hidden="1" x14ac:dyDescent="0.3">
      <c r="A195" s="107" t="s">
        <v>19</v>
      </c>
      <c r="B195" s="108"/>
      <c r="C195" s="111"/>
      <c r="D195" s="110">
        <f>SUM(D196:D198)</f>
        <v>0</v>
      </c>
      <c r="E195" s="110">
        <f>SUM(E196:E198)</f>
        <v>0</v>
      </c>
      <c r="F195" s="110"/>
      <c r="G195" s="110"/>
      <c r="H195" s="110"/>
      <c r="I195" s="110"/>
      <c r="J195" s="110">
        <f>D195+F195</f>
        <v>0</v>
      </c>
      <c r="K195" s="110">
        <f>E195+H195</f>
        <v>0</v>
      </c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</row>
    <row r="196" spans="1:124" s="42" customFormat="1" ht="14.4" hidden="1" x14ac:dyDescent="0.3">
      <c r="A196" s="107" t="s">
        <v>53</v>
      </c>
      <c r="B196" s="108"/>
      <c r="C196" s="111"/>
      <c r="D196" s="110"/>
      <c r="E196" s="110"/>
      <c r="F196" s="110"/>
      <c r="G196" s="110"/>
      <c r="H196" s="110"/>
      <c r="I196" s="110"/>
      <c r="J196" s="110">
        <f t="shared" ref="J196:J197" si="94">D196+F196</f>
        <v>0</v>
      </c>
      <c r="K196" s="110">
        <f t="shared" ref="K196:K197" si="95">E196+H196</f>
        <v>0</v>
      </c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</row>
    <row r="197" spans="1:124" s="42" customFormat="1" ht="14.4" hidden="1" x14ac:dyDescent="0.3">
      <c r="A197" s="107" t="s">
        <v>54</v>
      </c>
      <c r="B197" s="108"/>
      <c r="C197" s="111"/>
      <c r="D197" s="110"/>
      <c r="E197" s="110"/>
      <c r="F197" s="110"/>
      <c r="G197" s="110"/>
      <c r="H197" s="110"/>
      <c r="I197" s="110"/>
      <c r="J197" s="110">
        <f t="shared" si="94"/>
        <v>0</v>
      </c>
      <c r="K197" s="110">
        <f t="shared" si="95"/>
        <v>0</v>
      </c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</row>
    <row r="198" spans="1:124" s="42" customFormat="1" ht="14.4" hidden="1" x14ac:dyDescent="0.3">
      <c r="A198" s="107" t="s">
        <v>55</v>
      </c>
      <c r="B198" s="108"/>
      <c r="C198" s="111"/>
      <c r="D198" s="110"/>
      <c r="E198" s="110"/>
      <c r="F198" s="110"/>
      <c r="G198" s="110"/>
      <c r="H198" s="110"/>
      <c r="I198" s="110"/>
      <c r="J198" s="110">
        <f>D198+F198</f>
        <v>0</v>
      </c>
      <c r="K198" s="110">
        <f>E198+H198</f>
        <v>0</v>
      </c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</row>
    <row r="199" spans="1:124" s="42" customFormat="1" ht="14.4" hidden="1" x14ac:dyDescent="0.3">
      <c r="A199" s="107" t="s">
        <v>44</v>
      </c>
      <c r="B199" s="108"/>
      <c r="C199" s="111"/>
      <c r="D199" s="110"/>
      <c r="E199" s="110"/>
      <c r="F199" s="110"/>
      <c r="G199" s="110"/>
      <c r="H199" s="110"/>
      <c r="I199" s="110"/>
      <c r="J199" s="110">
        <f t="shared" ref="J199" si="96">D199+F199</f>
        <v>0</v>
      </c>
      <c r="K199" s="110">
        <f t="shared" ref="K199" si="97">E199+H199</f>
        <v>0</v>
      </c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</row>
    <row r="200" spans="1:124" s="42" customFormat="1" ht="14.4" hidden="1" x14ac:dyDescent="0.3">
      <c r="A200" s="107" t="s">
        <v>21</v>
      </c>
      <c r="B200" s="108"/>
      <c r="C200" s="111"/>
      <c r="D200" s="110"/>
      <c r="E200" s="110"/>
      <c r="F200" s="110"/>
      <c r="G200" s="110"/>
      <c r="H200" s="110"/>
      <c r="I200" s="110"/>
      <c r="J200" s="110">
        <f>D200+F200</f>
        <v>0</v>
      </c>
      <c r="K200" s="110">
        <f>E200+H200</f>
        <v>0</v>
      </c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</row>
    <row r="201" spans="1:124" s="42" customFormat="1" ht="14.4" x14ac:dyDescent="0.3">
      <c r="A201" s="107" t="s">
        <v>23</v>
      </c>
      <c r="B201" s="108"/>
      <c r="C201" s="111"/>
      <c r="D201" s="113"/>
      <c r="E201" s="112"/>
      <c r="F201" s="110">
        <v>25595.200000000001</v>
      </c>
      <c r="G201" s="110">
        <f>F201</f>
        <v>25595.200000000001</v>
      </c>
      <c r="H201" s="110">
        <v>22472</v>
      </c>
      <c r="I201" s="110">
        <f>H201</f>
        <v>22472</v>
      </c>
      <c r="J201" s="110">
        <f>D201+F201</f>
        <v>25595.200000000001</v>
      </c>
      <c r="K201" s="110">
        <f t="shared" ref="K201" si="98">E201+H201</f>
        <v>22472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</row>
    <row r="202" spans="1:124" s="42" customFormat="1" ht="49.2" customHeight="1" x14ac:dyDescent="0.3">
      <c r="A202" s="37" t="s">
        <v>137</v>
      </c>
      <c r="B202" s="38" t="s">
        <v>112</v>
      </c>
      <c r="C202" s="39" t="s">
        <v>144</v>
      </c>
      <c r="D202" s="3">
        <f>D203</f>
        <v>243.69</v>
      </c>
      <c r="E202" s="3">
        <f t="shared" ref="E202:K202" si="99">E203</f>
        <v>240.37299999999999</v>
      </c>
      <c r="F202" s="3"/>
      <c r="G202" s="3"/>
      <c r="H202" s="3"/>
      <c r="I202" s="3"/>
      <c r="J202" s="3">
        <f t="shared" si="99"/>
        <v>243.69</v>
      </c>
      <c r="K202" s="3">
        <f t="shared" si="99"/>
        <v>240.37299999999999</v>
      </c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</row>
    <row r="203" spans="1:124" s="53" customFormat="1" ht="14.4" x14ac:dyDescent="0.3">
      <c r="A203" s="48" t="s">
        <v>21</v>
      </c>
      <c r="B203" s="58"/>
      <c r="C203" s="59"/>
      <c r="D203" s="60">
        <v>243.69</v>
      </c>
      <c r="E203" s="60">
        <v>240.37299999999999</v>
      </c>
      <c r="F203" s="61"/>
      <c r="G203" s="61"/>
      <c r="H203" s="61"/>
      <c r="I203" s="61"/>
      <c r="J203" s="51">
        <f t="shared" ref="J203" si="100">D203+F203</f>
        <v>243.69</v>
      </c>
      <c r="K203" s="51">
        <f t="shared" ref="K203" si="101">E203+H203</f>
        <v>240.37299999999999</v>
      </c>
    </row>
    <row r="204" spans="1:124" s="42" customFormat="1" ht="171" customHeight="1" x14ac:dyDescent="0.3">
      <c r="A204" s="37" t="s">
        <v>138</v>
      </c>
      <c r="B204" s="38" t="s">
        <v>112</v>
      </c>
      <c r="C204" s="62" t="s">
        <v>145</v>
      </c>
      <c r="D204" s="3"/>
      <c r="E204" s="3"/>
      <c r="F204" s="3">
        <f>F206+F207</f>
        <v>85.501159999999999</v>
      </c>
      <c r="G204" s="3">
        <f t="shared" ref="G204:K204" si="102">G206+G207</f>
        <v>0</v>
      </c>
      <c r="H204" s="3">
        <f t="shared" si="102"/>
        <v>83.596409999999992</v>
      </c>
      <c r="I204" s="3">
        <f t="shared" si="102"/>
        <v>0</v>
      </c>
      <c r="J204" s="3">
        <f t="shared" si="102"/>
        <v>85.501159999999999</v>
      </c>
      <c r="K204" s="3">
        <f t="shared" si="102"/>
        <v>83.596409999999992</v>
      </c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</row>
    <row r="205" spans="1:124" s="53" customFormat="1" ht="14.4" hidden="1" x14ac:dyDescent="0.3">
      <c r="A205" s="48" t="s">
        <v>23</v>
      </c>
      <c r="B205" s="63"/>
      <c r="C205" s="59"/>
      <c r="D205" s="60"/>
      <c r="E205" s="60"/>
      <c r="F205" s="60">
        <v>17173</v>
      </c>
      <c r="G205" s="60"/>
      <c r="H205" s="60">
        <v>17173</v>
      </c>
      <c r="I205" s="60"/>
      <c r="J205" s="60">
        <f>D205+F205</f>
        <v>17173</v>
      </c>
      <c r="K205" s="60">
        <f>E205+H205</f>
        <v>17173</v>
      </c>
    </row>
    <row r="206" spans="1:124" s="53" customFormat="1" ht="14.4" x14ac:dyDescent="0.3">
      <c r="A206" s="48" t="s">
        <v>16</v>
      </c>
      <c r="B206" s="49"/>
      <c r="C206" s="49"/>
      <c r="D206" s="60"/>
      <c r="E206" s="60"/>
      <c r="F206" s="60">
        <v>4.7370000000000001</v>
      </c>
      <c r="G206" s="60"/>
      <c r="H206" s="60">
        <v>4.7370000000000001</v>
      </c>
      <c r="I206" s="60"/>
      <c r="J206" s="51">
        <f t="shared" ref="J206:J207" si="103">D206+F206</f>
        <v>4.7370000000000001</v>
      </c>
      <c r="K206" s="51">
        <f t="shared" ref="K206:K207" si="104">E206+H206</f>
        <v>4.7370000000000001</v>
      </c>
    </row>
    <row r="207" spans="1:124" s="53" customFormat="1" ht="14.4" x14ac:dyDescent="0.3">
      <c r="A207" s="48" t="s">
        <v>17</v>
      </c>
      <c r="B207" s="49"/>
      <c r="C207" s="49"/>
      <c r="D207" s="60"/>
      <c r="E207" s="60"/>
      <c r="F207" s="60">
        <v>80.764160000000004</v>
      </c>
      <c r="G207" s="60"/>
      <c r="H207" s="60">
        <v>78.859409999999997</v>
      </c>
      <c r="I207" s="60"/>
      <c r="J207" s="51">
        <f t="shared" si="103"/>
        <v>80.764160000000004</v>
      </c>
      <c r="K207" s="51">
        <f t="shared" si="104"/>
        <v>78.859409999999997</v>
      </c>
    </row>
    <row r="208" spans="1:124" s="42" customFormat="1" ht="33" customHeight="1" x14ac:dyDescent="0.3">
      <c r="A208" s="37" t="s">
        <v>139</v>
      </c>
      <c r="B208" s="38" t="s">
        <v>112</v>
      </c>
      <c r="C208" s="39" t="s">
        <v>140</v>
      </c>
      <c r="D208" s="3">
        <f>D209+D210+D211+D212</f>
        <v>2132.5819999999999</v>
      </c>
      <c r="E208" s="3">
        <f t="shared" ref="E208:K208" si="105">E209+E210+E211+E212</f>
        <v>1954.4496200000001</v>
      </c>
      <c r="F208" s="3"/>
      <c r="G208" s="3"/>
      <c r="H208" s="3"/>
      <c r="I208" s="3"/>
      <c r="J208" s="3">
        <f t="shared" si="105"/>
        <v>2132.5819999999999</v>
      </c>
      <c r="K208" s="3">
        <f t="shared" si="105"/>
        <v>1954.4496200000001</v>
      </c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</row>
    <row r="209" spans="1:124" s="53" customFormat="1" ht="14.4" x14ac:dyDescent="0.3">
      <c r="A209" s="48" t="s">
        <v>16</v>
      </c>
      <c r="B209" s="49"/>
      <c r="C209" s="49"/>
      <c r="D209" s="60">
        <v>398.11700000000002</v>
      </c>
      <c r="E209" s="60">
        <v>316.30887999999999</v>
      </c>
      <c r="F209" s="60"/>
      <c r="G209" s="60"/>
      <c r="H209" s="60"/>
      <c r="I209" s="60"/>
      <c r="J209" s="51">
        <f t="shared" ref="J209:J212" si="106">D209+F209</f>
        <v>398.11700000000002</v>
      </c>
      <c r="K209" s="51">
        <f t="shared" ref="K209:K212" si="107">E209+H209</f>
        <v>316.30887999999999</v>
      </c>
    </row>
    <row r="210" spans="1:124" s="53" customFormat="1" ht="14.4" x14ac:dyDescent="0.3">
      <c r="A210" s="48" t="s">
        <v>17</v>
      </c>
      <c r="B210" s="49"/>
      <c r="C210" s="49"/>
      <c r="D210" s="60">
        <v>1499.2090000000001</v>
      </c>
      <c r="E210" s="60">
        <v>1452.3045300000001</v>
      </c>
      <c r="F210" s="60"/>
      <c r="G210" s="60"/>
      <c r="H210" s="60"/>
      <c r="I210" s="60"/>
      <c r="J210" s="51">
        <f t="shared" si="106"/>
        <v>1499.2090000000001</v>
      </c>
      <c r="K210" s="51">
        <f t="shared" si="107"/>
        <v>1452.3045300000001</v>
      </c>
    </row>
    <row r="211" spans="1:124" s="53" customFormat="1" ht="14.4" x14ac:dyDescent="0.3">
      <c r="A211" s="48" t="s">
        <v>18</v>
      </c>
      <c r="B211" s="58"/>
      <c r="C211" s="59"/>
      <c r="D211" s="60">
        <v>235.256</v>
      </c>
      <c r="E211" s="60">
        <v>185.83620999999999</v>
      </c>
      <c r="F211" s="61"/>
      <c r="G211" s="61"/>
      <c r="H211" s="61"/>
      <c r="I211" s="61"/>
      <c r="J211" s="51">
        <f t="shared" si="106"/>
        <v>235.256</v>
      </c>
      <c r="K211" s="51">
        <f t="shared" si="107"/>
        <v>185.83620999999999</v>
      </c>
    </row>
    <row r="212" spans="1:124" s="53" customFormat="1" ht="14.4" x14ac:dyDescent="0.3">
      <c r="A212" s="48" t="s">
        <v>20</v>
      </c>
      <c r="B212" s="64"/>
      <c r="C212" s="49"/>
      <c r="D212" s="60"/>
      <c r="E212" s="60"/>
      <c r="F212" s="60"/>
      <c r="G212" s="60"/>
      <c r="H212" s="60"/>
      <c r="I212" s="60"/>
      <c r="J212" s="51">
        <f t="shared" si="106"/>
        <v>0</v>
      </c>
      <c r="K212" s="51">
        <f t="shared" si="107"/>
        <v>0</v>
      </c>
    </row>
    <row r="213" spans="1:124" s="42" customFormat="1" ht="57" customHeight="1" x14ac:dyDescent="0.3">
      <c r="A213" s="37" t="s">
        <v>79</v>
      </c>
      <c r="B213" s="38" t="s">
        <v>114</v>
      </c>
      <c r="C213" s="39" t="s">
        <v>192</v>
      </c>
      <c r="D213" s="3">
        <f>SUM(D214:D226)-D219</f>
        <v>450.6</v>
      </c>
      <c r="E213" s="3">
        <f>SUM(E214:E226)-E219</f>
        <v>415.6</v>
      </c>
      <c r="F213" s="3">
        <f t="shared" ref="F213" si="108">SUM(F214:F226)-F219</f>
        <v>2007.2</v>
      </c>
      <c r="G213" s="3">
        <f>SUM(G214:G226)-G219</f>
        <v>2007.2</v>
      </c>
      <c r="H213" s="3">
        <f t="shared" ref="H213:I213" si="109">SUM(H214:H226)-H219</f>
        <v>1963.8</v>
      </c>
      <c r="I213" s="3">
        <f t="shared" si="109"/>
        <v>1963.8</v>
      </c>
      <c r="J213" s="3">
        <f t="shared" ref="J213:J215" si="110">D213+F213</f>
        <v>2457.8000000000002</v>
      </c>
      <c r="K213" s="3">
        <f>E213+H213</f>
        <v>2379.4</v>
      </c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</row>
    <row r="214" spans="1:124" s="42" customFormat="1" ht="14.4" hidden="1" x14ac:dyDescent="0.3">
      <c r="A214" s="107" t="s">
        <v>14</v>
      </c>
      <c r="B214" s="108"/>
      <c r="C214" s="111"/>
      <c r="D214" s="110"/>
      <c r="E214" s="112"/>
      <c r="F214" s="110"/>
      <c r="G214" s="110"/>
      <c r="H214" s="110"/>
      <c r="I214" s="110"/>
      <c r="J214" s="110">
        <f t="shared" si="110"/>
        <v>0</v>
      </c>
      <c r="K214" s="110">
        <f t="shared" ref="K214:K215" si="111">E214+H214</f>
        <v>0</v>
      </c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</row>
    <row r="215" spans="1:124" s="42" customFormat="1" ht="14.4" hidden="1" x14ac:dyDescent="0.3">
      <c r="A215" s="107" t="s">
        <v>15</v>
      </c>
      <c r="B215" s="108"/>
      <c r="C215" s="111"/>
      <c r="D215" s="110"/>
      <c r="E215" s="110"/>
      <c r="F215" s="110"/>
      <c r="G215" s="110"/>
      <c r="H215" s="110"/>
      <c r="I215" s="110"/>
      <c r="J215" s="110">
        <f t="shared" si="110"/>
        <v>0</v>
      </c>
      <c r="K215" s="110">
        <f t="shared" si="111"/>
        <v>0</v>
      </c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</row>
    <row r="216" spans="1:124" s="42" customFormat="1" ht="14.4" x14ac:dyDescent="0.3">
      <c r="A216" s="107" t="s">
        <v>16</v>
      </c>
      <c r="B216" s="108"/>
      <c r="C216" s="111"/>
      <c r="D216" s="110">
        <v>184.6</v>
      </c>
      <c r="E216" s="110">
        <v>154.5</v>
      </c>
      <c r="F216" s="110"/>
      <c r="G216" s="110"/>
      <c r="H216" s="110"/>
      <c r="I216" s="110"/>
      <c r="J216" s="110">
        <f>D216+F216</f>
        <v>184.6</v>
      </c>
      <c r="K216" s="110">
        <f>E216+H216</f>
        <v>154.5</v>
      </c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</row>
    <row r="217" spans="1:124" s="42" customFormat="1" ht="14.4" x14ac:dyDescent="0.3">
      <c r="A217" s="107" t="s">
        <v>17</v>
      </c>
      <c r="B217" s="108"/>
      <c r="C217" s="111"/>
      <c r="D217" s="110">
        <v>259.5</v>
      </c>
      <c r="E217" s="110">
        <v>259</v>
      </c>
      <c r="F217" s="110"/>
      <c r="G217" s="110"/>
      <c r="H217" s="110"/>
      <c r="I217" s="110"/>
      <c r="J217" s="110">
        <f t="shared" ref="J217:J218" si="112">D217+F217</f>
        <v>259.5</v>
      </c>
      <c r="K217" s="110">
        <f t="shared" ref="K217:K218" si="113">E217+H217</f>
        <v>259</v>
      </c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</row>
    <row r="218" spans="1:124" s="42" customFormat="1" ht="14.4" hidden="1" x14ac:dyDescent="0.3">
      <c r="A218" s="107" t="s">
        <v>18</v>
      </c>
      <c r="B218" s="108"/>
      <c r="C218" s="111"/>
      <c r="D218" s="110"/>
      <c r="E218" s="110"/>
      <c r="F218" s="110"/>
      <c r="G218" s="110"/>
      <c r="H218" s="110"/>
      <c r="I218" s="110"/>
      <c r="J218" s="110">
        <f t="shared" si="112"/>
        <v>0</v>
      </c>
      <c r="K218" s="110">
        <f t="shared" si="113"/>
        <v>0</v>
      </c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</row>
    <row r="219" spans="1:124" s="42" customFormat="1" ht="14.4" hidden="1" x14ac:dyDescent="0.3">
      <c r="A219" s="107" t="s">
        <v>19</v>
      </c>
      <c r="B219" s="108"/>
      <c r="C219" s="111"/>
      <c r="D219" s="110">
        <f>SUM(D220:D222)</f>
        <v>6.5</v>
      </c>
      <c r="E219" s="110">
        <f>SUM(E220:E222)</f>
        <v>2.1</v>
      </c>
      <c r="F219" s="110"/>
      <c r="G219" s="110"/>
      <c r="H219" s="110"/>
      <c r="I219" s="110"/>
      <c r="J219" s="110">
        <f>D219+F219</f>
        <v>6.5</v>
      </c>
      <c r="K219" s="110">
        <f>E219+H219</f>
        <v>2.1</v>
      </c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</row>
    <row r="220" spans="1:124" s="42" customFormat="1" ht="14.4" hidden="1" x14ac:dyDescent="0.3">
      <c r="A220" s="107" t="s">
        <v>53</v>
      </c>
      <c r="B220" s="108"/>
      <c r="C220" s="111"/>
      <c r="D220" s="110"/>
      <c r="E220" s="110"/>
      <c r="F220" s="110"/>
      <c r="G220" s="110"/>
      <c r="H220" s="110"/>
      <c r="I220" s="110"/>
      <c r="J220" s="110">
        <f t="shared" ref="J220:J221" si="114">D220+F220</f>
        <v>0</v>
      </c>
      <c r="K220" s="110">
        <f t="shared" ref="K220:K221" si="115">E220+H220</f>
        <v>0</v>
      </c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</row>
    <row r="221" spans="1:124" s="42" customFormat="1" ht="14.4" hidden="1" x14ac:dyDescent="0.3">
      <c r="A221" s="107" t="s">
        <v>54</v>
      </c>
      <c r="B221" s="108"/>
      <c r="C221" s="111"/>
      <c r="D221" s="110"/>
      <c r="E221" s="110"/>
      <c r="F221" s="110"/>
      <c r="G221" s="110"/>
      <c r="H221" s="110"/>
      <c r="I221" s="110"/>
      <c r="J221" s="110">
        <f t="shared" si="114"/>
        <v>0</v>
      </c>
      <c r="K221" s="110">
        <f t="shared" si="115"/>
        <v>0</v>
      </c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</row>
    <row r="222" spans="1:124" s="42" customFormat="1" ht="14.4" x14ac:dyDescent="0.3">
      <c r="A222" s="107" t="s">
        <v>55</v>
      </c>
      <c r="B222" s="108"/>
      <c r="C222" s="111"/>
      <c r="D222" s="110">
        <v>6.5</v>
      </c>
      <c r="E222" s="110">
        <v>2.1</v>
      </c>
      <c r="F222" s="110"/>
      <c r="G222" s="110"/>
      <c r="H222" s="110"/>
      <c r="I222" s="110"/>
      <c r="J222" s="110">
        <f>D222+F222</f>
        <v>6.5</v>
      </c>
      <c r="K222" s="110">
        <f>E222+H222</f>
        <v>2.1</v>
      </c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</row>
    <row r="223" spans="1:124" s="42" customFormat="1" ht="14.4" hidden="1" x14ac:dyDescent="0.3">
      <c r="A223" s="107" t="s">
        <v>44</v>
      </c>
      <c r="B223" s="108"/>
      <c r="C223" s="111"/>
      <c r="D223" s="110"/>
      <c r="E223" s="110"/>
      <c r="F223" s="110"/>
      <c r="G223" s="110"/>
      <c r="H223" s="110"/>
      <c r="I223" s="110"/>
      <c r="J223" s="110">
        <f t="shared" ref="J223" si="116">D223+F223</f>
        <v>0</v>
      </c>
      <c r="K223" s="110">
        <f t="shared" ref="K223" si="117">E223+H223</f>
        <v>0</v>
      </c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</row>
    <row r="224" spans="1:124" s="42" customFormat="1" ht="14.4" hidden="1" x14ac:dyDescent="0.3">
      <c r="A224" s="107" t="s">
        <v>21</v>
      </c>
      <c r="B224" s="108"/>
      <c r="C224" s="111"/>
      <c r="D224" s="110"/>
      <c r="E224" s="110"/>
      <c r="F224" s="110"/>
      <c r="G224" s="110"/>
      <c r="H224" s="110"/>
      <c r="I224" s="110"/>
      <c r="J224" s="110">
        <f>D224+F224</f>
        <v>0</v>
      </c>
      <c r="K224" s="110">
        <f>E224+H224</f>
        <v>0</v>
      </c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</row>
    <row r="225" spans="1:124" s="42" customFormat="1" ht="14.4" hidden="1" x14ac:dyDescent="0.3">
      <c r="A225" s="107" t="s">
        <v>22</v>
      </c>
      <c r="B225" s="108"/>
      <c r="C225" s="111"/>
      <c r="D225" s="113"/>
      <c r="E225" s="112"/>
      <c r="F225" s="110"/>
      <c r="G225" s="110">
        <f>F225</f>
        <v>0</v>
      </c>
      <c r="H225" s="110"/>
      <c r="I225" s="110">
        <f>H225</f>
        <v>0</v>
      </c>
      <c r="J225" s="110">
        <f t="shared" ref="J225:J254" si="118">D225+F225</f>
        <v>0</v>
      </c>
      <c r="K225" s="110">
        <f t="shared" ref="K225:K226" si="119">E225+H225</f>
        <v>0</v>
      </c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</row>
    <row r="226" spans="1:124" s="42" customFormat="1" ht="14.4" x14ac:dyDescent="0.3">
      <c r="A226" s="107" t="s">
        <v>116</v>
      </c>
      <c r="B226" s="108"/>
      <c r="C226" s="111"/>
      <c r="D226" s="113"/>
      <c r="E226" s="112"/>
      <c r="F226" s="110">
        <v>2007.2</v>
      </c>
      <c r="G226" s="110">
        <f>F226</f>
        <v>2007.2</v>
      </c>
      <c r="H226" s="110">
        <v>1963.8</v>
      </c>
      <c r="I226" s="110">
        <f>H226</f>
        <v>1963.8</v>
      </c>
      <c r="J226" s="110">
        <f t="shared" si="118"/>
        <v>2007.2</v>
      </c>
      <c r="K226" s="110">
        <f t="shared" si="119"/>
        <v>1963.8</v>
      </c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</row>
    <row r="227" spans="1:124" s="42" customFormat="1" ht="35.700000000000003" customHeight="1" x14ac:dyDescent="0.3">
      <c r="A227" s="37" t="s">
        <v>117</v>
      </c>
      <c r="B227" s="38" t="s">
        <v>114</v>
      </c>
      <c r="C227" s="39" t="s">
        <v>118</v>
      </c>
      <c r="D227" s="3">
        <f>SUM(D228:D238)-D233</f>
        <v>1751.3000000000002</v>
      </c>
      <c r="E227" s="3">
        <f>SUM(E228:E238)-E233</f>
        <v>1736.8</v>
      </c>
      <c r="F227" s="3">
        <f>SUM(F228:F238)-F233</f>
        <v>39.1</v>
      </c>
      <c r="G227" s="3">
        <f>SUM(G228:G238)-G233</f>
        <v>0</v>
      </c>
      <c r="H227" s="3">
        <f t="shared" ref="H227:I227" si="120">SUM(H228:H238)-H233</f>
        <v>38.199999999999996</v>
      </c>
      <c r="I227" s="3">
        <f t="shared" si="120"/>
        <v>0</v>
      </c>
      <c r="J227" s="3">
        <f>D227+F227</f>
        <v>1790.4</v>
      </c>
      <c r="K227" s="3">
        <f>E227+H227</f>
        <v>1775</v>
      </c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</row>
    <row r="228" spans="1:124" s="42" customFormat="1" ht="14.4" x14ac:dyDescent="0.3">
      <c r="A228" s="107" t="s">
        <v>52</v>
      </c>
      <c r="B228" s="108"/>
      <c r="C228" s="111"/>
      <c r="D228" s="110">
        <v>1307.7</v>
      </c>
      <c r="E228" s="112">
        <v>1307.5999999999999</v>
      </c>
      <c r="F228" s="110"/>
      <c r="G228" s="110"/>
      <c r="H228" s="110"/>
      <c r="I228" s="110"/>
      <c r="J228" s="110">
        <f t="shared" si="118"/>
        <v>1307.7</v>
      </c>
      <c r="K228" s="110">
        <f t="shared" ref="K228:K229" si="121">E228+H228</f>
        <v>1307.5999999999999</v>
      </c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</row>
    <row r="229" spans="1:124" s="42" customFormat="1" ht="14.4" x14ac:dyDescent="0.3">
      <c r="A229" s="107" t="s">
        <v>15</v>
      </c>
      <c r="B229" s="108"/>
      <c r="C229" s="111"/>
      <c r="D229" s="110">
        <v>287.7</v>
      </c>
      <c r="E229" s="110">
        <v>286.7</v>
      </c>
      <c r="F229" s="110"/>
      <c r="G229" s="110"/>
      <c r="H229" s="110"/>
      <c r="I229" s="110"/>
      <c r="J229" s="110">
        <f t="shared" si="118"/>
        <v>287.7</v>
      </c>
      <c r="K229" s="110">
        <f t="shared" si="121"/>
        <v>286.7</v>
      </c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</row>
    <row r="230" spans="1:124" s="42" customFormat="1" ht="14.4" x14ac:dyDescent="0.3">
      <c r="A230" s="107" t="s">
        <v>16</v>
      </c>
      <c r="B230" s="108"/>
      <c r="C230" s="111"/>
      <c r="D230" s="110">
        <v>46.3</v>
      </c>
      <c r="E230" s="110">
        <v>40.9</v>
      </c>
      <c r="F230" s="110">
        <v>23</v>
      </c>
      <c r="G230" s="110"/>
      <c r="H230" s="110">
        <v>23</v>
      </c>
      <c r="I230" s="110"/>
      <c r="J230" s="110">
        <f>D230+F230</f>
        <v>69.3</v>
      </c>
      <c r="K230" s="110">
        <f>E230+H230</f>
        <v>63.9</v>
      </c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</row>
    <row r="231" spans="1:124" s="42" customFormat="1" ht="14.4" x14ac:dyDescent="0.3">
      <c r="A231" s="107" t="s">
        <v>17</v>
      </c>
      <c r="B231" s="108"/>
      <c r="C231" s="111"/>
      <c r="D231" s="110">
        <v>13.4</v>
      </c>
      <c r="E231" s="110">
        <v>12.5</v>
      </c>
      <c r="F231" s="110">
        <v>3.6</v>
      </c>
      <c r="G231" s="110"/>
      <c r="H231" s="110">
        <v>3.4</v>
      </c>
      <c r="I231" s="110"/>
      <c r="J231" s="110">
        <f t="shared" ref="J231:J232" si="122">D231+F231</f>
        <v>17</v>
      </c>
      <c r="K231" s="110">
        <f t="shared" ref="K231:K232" si="123">E231+H231</f>
        <v>15.9</v>
      </c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</row>
    <row r="232" spans="1:124" s="42" customFormat="1" ht="14.4" x14ac:dyDescent="0.3">
      <c r="A232" s="107" t="s">
        <v>18</v>
      </c>
      <c r="B232" s="108"/>
      <c r="C232" s="111"/>
      <c r="D232" s="110">
        <v>6</v>
      </c>
      <c r="E232" s="110">
        <v>5</v>
      </c>
      <c r="F232" s="110">
        <v>0.9</v>
      </c>
      <c r="G232" s="110"/>
      <c r="H232" s="110">
        <v>0.5</v>
      </c>
      <c r="I232" s="110"/>
      <c r="J232" s="110">
        <f t="shared" si="122"/>
        <v>6.9</v>
      </c>
      <c r="K232" s="110">
        <f t="shared" si="123"/>
        <v>5.5</v>
      </c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</row>
    <row r="233" spans="1:124" s="42" customFormat="1" ht="14.4" hidden="1" x14ac:dyDescent="0.3">
      <c r="A233" s="107" t="s">
        <v>19</v>
      </c>
      <c r="B233" s="108"/>
      <c r="C233" s="111"/>
      <c r="D233" s="110">
        <f>SUM(D234:D236)</f>
        <v>86.5</v>
      </c>
      <c r="E233" s="110">
        <f>SUM(E234:E236)</f>
        <v>80.5</v>
      </c>
      <c r="F233" s="110">
        <f>SUM(F234:F236)</f>
        <v>1.4</v>
      </c>
      <c r="G233" s="110">
        <f t="shared" ref="G233:H233" si="124">SUM(G234:G236)</f>
        <v>0</v>
      </c>
      <c r="H233" s="110">
        <f t="shared" si="124"/>
        <v>1.1000000000000001</v>
      </c>
      <c r="I233" s="110"/>
      <c r="J233" s="110">
        <f>D233+F233</f>
        <v>87.9</v>
      </c>
      <c r="K233" s="110">
        <f>E233+H233</f>
        <v>81.599999999999994</v>
      </c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</row>
    <row r="234" spans="1:124" s="42" customFormat="1" ht="14.4" x14ac:dyDescent="0.3">
      <c r="A234" s="107" t="s">
        <v>55</v>
      </c>
      <c r="B234" s="108"/>
      <c r="C234" s="111"/>
      <c r="D234" s="110">
        <v>20.5</v>
      </c>
      <c r="E234" s="110">
        <v>20.5</v>
      </c>
      <c r="F234" s="110"/>
      <c r="G234" s="110"/>
      <c r="H234" s="110"/>
      <c r="I234" s="110"/>
      <c r="J234" s="110">
        <f t="shared" ref="J234:J235" si="125">D234+F234</f>
        <v>20.5</v>
      </c>
      <c r="K234" s="110">
        <f t="shared" ref="K234:K235" si="126">E234+H234</f>
        <v>20.5</v>
      </c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</row>
    <row r="235" spans="1:124" s="42" customFormat="1" ht="14.4" x14ac:dyDescent="0.3">
      <c r="A235" s="107" t="s">
        <v>119</v>
      </c>
      <c r="B235" s="108"/>
      <c r="C235" s="111"/>
      <c r="D235" s="110">
        <v>23.2</v>
      </c>
      <c r="E235" s="110">
        <v>17.2</v>
      </c>
      <c r="F235" s="110">
        <v>1.4</v>
      </c>
      <c r="G235" s="110"/>
      <c r="H235" s="110">
        <v>1.1000000000000001</v>
      </c>
      <c r="I235" s="110"/>
      <c r="J235" s="110">
        <f t="shared" si="125"/>
        <v>24.599999999999998</v>
      </c>
      <c r="K235" s="110">
        <f t="shared" si="126"/>
        <v>18.3</v>
      </c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</row>
    <row r="236" spans="1:124" s="42" customFormat="1" ht="14.4" x14ac:dyDescent="0.3">
      <c r="A236" s="107" t="s">
        <v>120</v>
      </c>
      <c r="B236" s="108"/>
      <c r="C236" s="111"/>
      <c r="D236" s="110">
        <v>42.8</v>
      </c>
      <c r="E236" s="110">
        <v>42.8</v>
      </c>
      <c r="F236" s="110"/>
      <c r="G236" s="110"/>
      <c r="H236" s="110"/>
      <c r="I236" s="110"/>
      <c r="J236" s="110">
        <f>D236+F236</f>
        <v>42.8</v>
      </c>
      <c r="K236" s="110">
        <f>E236+H236</f>
        <v>42.8</v>
      </c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</row>
    <row r="237" spans="1:124" s="42" customFormat="1" ht="14.4" x14ac:dyDescent="0.3">
      <c r="A237" s="107" t="s">
        <v>56</v>
      </c>
      <c r="B237" s="108"/>
      <c r="C237" s="111"/>
      <c r="D237" s="110">
        <v>3.7</v>
      </c>
      <c r="E237" s="110">
        <v>3.6</v>
      </c>
      <c r="F237" s="110">
        <v>0.4</v>
      </c>
      <c r="G237" s="110"/>
      <c r="H237" s="110">
        <v>0.4</v>
      </c>
      <c r="I237" s="110"/>
      <c r="J237" s="110">
        <f t="shared" ref="J237:J238" si="127">D237+F237</f>
        <v>4.1000000000000005</v>
      </c>
      <c r="K237" s="110">
        <f t="shared" ref="K237:K238" si="128">E237+H237</f>
        <v>4</v>
      </c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</row>
    <row r="238" spans="1:124" s="42" customFormat="1" ht="14.4" x14ac:dyDescent="0.3">
      <c r="A238" s="107" t="s">
        <v>22</v>
      </c>
      <c r="B238" s="108"/>
      <c r="C238" s="111"/>
      <c r="D238" s="113"/>
      <c r="E238" s="112"/>
      <c r="F238" s="110">
        <v>9.8000000000000007</v>
      </c>
      <c r="G238" s="110"/>
      <c r="H238" s="110">
        <v>9.8000000000000007</v>
      </c>
      <c r="I238" s="110"/>
      <c r="J238" s="110">
        <f t="shared" si="127"/>
        <v>9.8000000000000007</v>
      </c>
      <c r="K238" s="110">
        <f t="shared" si="128"/>
        <v>9.8000000000000007</v>
      </c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</row>
    <row r="239" spans="1:124" s="42" customFormat="1" ht="31.2" customHeight="1" x14ac:dyDescent="0.3">
      <c r="A239" s="37" t="s">
        <v>121</v>
      </c>
      <c r="B239" s="38" t="s">
        <v>122</v>
      </c>
      <c r="C239" s="39" t="s">
        <v>123</v>
      </c>
      <c r="D239" s="3">
        <f t="shared" ref="D239:I239" si="129">SUM(D240:D251)-D245</f>
        <v>819.8</v>
      </c>
      <c r="E239" s="3">
        <f t="shared" si="129"/>
        <v>763.9</v>
      </c>
      <c r="F239" s="3">
        <f t="shared" si="129"/>
        <v>0</v>
      </c>
      <c r="G239" s="3">
        <f t="shared" si="129"/>
        <v>0</v>
      </c>
      <c r="H239" s="3">
        <f t="shared" si="129"/>
        <v>0</v>
      </c>
      <c r="I239" s="3">
        <f t="shared" si="129"/>
        <v>0</v>
      </c>
      <c r="J239" s="3">
        <f t="shared" si="118"/>
        <v>819.8</v>
      </c>
      <c r="K239" s="3">
        <f>E239+H239</f>
        <v>763.9</v>
      </c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</row>
    <row r="240" spans="1:124" s="42" customFormat="1" ht="14.4" hidden="1" x14ac:dyDescent="0.3">
      <c r="A240" s="107" t="s">
        <v>14</v>
      </c>
      <c r="B240" s="108"/>
      <c r="C240" s="111"/>
      <c r="D240" s="110"/>
      <c r="E240" s="112"/>
      <c r="F240" s="110"/>
      <c r="G240" s="110"/>
      <c r="H240" s="110"/>
      <c r="I240" s="110"/>
      <c r="J240" s="110">
        <f t="shared" si="118"/>
        <v>0</v>
      </c>
      <c r="K240" s="110">
        <f t="shared" ref="K240:K241" si="130">E240+H240</f>
        <v>0</v>
      </c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</row>
    <row r="241" spans="1:124" s="42" customFormat="1" ht="14.4" hidden="1" x14ac:dyDescent="0.3">
      <c r="A241" s="107" t="s">
        <v>15</v>
      </c>
      <c r="B241" s="108"/>
      <c r="C241" s="111"/>
      <c r="D241" s="110"/>
      <c r="E241" s="110"/>
      <c r="F241" s="110"/>
      <c r="G241" s="110"/>
      <c r="H241" s="110"/>
      <c r="I241" s="110"/>
      <c r="J241" s="110">
        <f t="shared" si="118"/>
        <v>0</v>
      </c>
      <c r="K241" s="110">
        <f t="shared" si="130"/>
        <v>0</v>
      </c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</row>
    <row r="242" spans="1:124" s="42" customFormat="1" ht="14.4" x14ac:dyDescent="0.3">
      <c r="A242" s="107" t="s">
        <v>16</v>
      </c>
      <c r="B242" s="108"/>
      <c r="C242" s="111"/>
      <c r="D242" s="110">
        <v>9.3000000000000007</v>
      </c>
      <c r="E242" s="110">
        <v>7.5</v>
      </c>
      <c r="F242" s="110"/>
      <c r="G242" s="110"/>
      <c r="H242" s="110"/>
      <c r="I242" s="110"/>
      <c r="J242" s="110">
        <f>D242+F242</f>
        <v>9.3000000000000007</v>
      </c>
      <c r="K242" s="110">
        <f>E242+H242</f>
        <v>7.5</v>
      </c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</row>
    <row r="243" spans="1:124" s="42" customFormat="1" ht="14.4" x14ac:dyDescent="0.3">
      <c r="A243" s="107" t="s">
        <v>17</v>
      </c>
      <c r="B243" s="108"/>
      <c r="C243" s="111"/>
      <c r="D243" s="110">
        <v>430</v>
      </c>
      <c r="E243" s="110">
        <v>422.5</v>
      </c>
      <c r="F243" s="110"/>
      <c r="G243" s="110"/>
      <c r="H243" s="110"/>
      <c r="I243" s="110"/>
      <c r="J243" s="110">
        <f t="shared" ref="J243:J244" si="131">D243+F243</f>
        <v>430</v>
      </c>
      <c r="K243" s="110">
        <f t="shared" ref="K243:K244" si="132">E243+H243</f>
        <v>422.5</v>
      </c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</row>
    <row r="244" spans="1:124" s="42" customFormat="1" ht="14.4" hidden="1" x14ac:dyDescent="0.3">
      <c r="A244" s="107" t="s">
        <v>18</v>
      </c>
      <c r="B244" s="108"/>
      <c r="C244" s="111"/>
      <c r="D244" s="110"/>
      <c r="E244" s="110"/>
      <c r="F244" s="110"/>
      <c r="G244" s="110"/>
      <c r="H244" s="110"/>
      <c r="I244" s="110"/>
      <c r="J244" s="110">
        <f t="shared" si="131"/>
        <v>0</v>
      </c>
      <c r="K244" s="110">
        <f t="shared" si="132"/>
        <v>0</v>
      </c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</row>
    <row r="245" spans="1:124" s="42" customFormat="1" ht="14.4" hidden="1" x14ac:dyDescent="0.3">
      <c r="A245" s="107" t="s">
        <v>19</v>
      </c>
      <c r="B245" s="108"/>
      <c r="C245" s="111"/>
      <c r="D245" s="110">
        <f>SUM(D246:D250)</f>
        <v>270.5</v>
      </c>
      <c r="E245" s="110">
        <f>SUM(E246:E250)</f>
        <v>223.9</v>
      </c>
      <c r="F245" s="110"/>
      <c r="G245" s="110"/>
      <c r="H245" s="110"/>
      <c r="I245" s="110"/>
      <c r="J245" s="110">
        <f>D245+F245</f>
        <v>270.5</v>
      </c>
      <c r="K245" s="110">
        <f>E245+H245</f>
        <v>223.9</v>
      </c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</row>
    <row r="246" spans="1:124" s="42" customFormat="1" ht="14.4" x14ac:dyDescent="0.3">
      <c r="A246" s="107" t="s">
        <v>53</v>
      </c>
      <c r="B246" s="108"/>
      <c r="C246" s="111"/>
      <c r="D246" s="110">
        <v>196.4</v>
      </c>
      <c r="E246" s="110">
        <v>158</v>
      </c>
      <c r="F246" s="110"/>
      <c r="G246" s="110"/>
      <c r="H246" s="110"/>
      <c r="I246" s="110"/>
      <c r="J246" s="110">
        <f t="shared" ref="J246:J247" si="133">D246+F246</f>
        <v>196.4</v>
      </c>
      <c r="K246" s="110">
        <f t="shared" ref="K246:K247" si="134">E246+H246</f>
        <v>158</v>
      </c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</row>
    <row r="247" spans="1:124" s="42" customFormat="1" ht="14.4" x14ac:dyDescent="0.3">
      <c r="A247" s="107" t="s">
        <v>54</v>
      </c>
      <c r="B247" s="108"/>
      <c r="C247" s="111"/>
      <c r="D247" s="110">
        <v>13</v>
      </c>
      <c r="E247" s="110">
        <v>12.5</v>
      </c>
      <c r="F247" s="110"/>
      <c r="G247" s="110"/>
      <c r="H247" s="110"/>
      <c r="I247" s="110"/>
      <c r="J247" s="110">
        <f t="shared" si="133"/>
        <v>13</v>
      </c>
      <c r="K247" s="110">
        <f t="shared" si="134"/>
        <v>12.5</v>
      </c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</row>
    <row r="248" spans="1:124" s="42" customFormat="1" ht="14.4" x14ac:dyDescent="0.3">
      <c r="A248" s="107" t="s">
        <v>55</v>
      </c>
      <c r="B248" s="108"/>
      <c r="C248" s="111"/>
      <c r="D248" s="110">
        <v>60</v>
      </c>
      <c r="E248" s="110">
        <v>52.4</v>
      </c>
      <c r="F248" s="110"/>
      <c r="G248" s="110"/>
      <c r="H248" s="110"/>
      <c r="I248" s="110"/>
      <c r="J248" s="110">
        <f>D248+F248</f>
        <v>60</v>
      </c>
      <c r="K248" s="110">
        <f>E248+H248</f>
        <v>52.4</v>
      </c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</row>
    <row r="249" spans="1:124" s="42" customFormat="1" ht="14.4" x14ac:dyDescent="0.3">
      <c r="A249" s="107" t="s">
        <v>119</v>
      </c>
      <c r="B249" s="108"/>
      <c r="C249" s="111"/>
      <c r="D249" s="110">
        <v>0.5</v>
      </c>
      <c r="E249" s="110">
        <v>0.5</v>
      </c>
      <c r="F249" s="110"/>
      <c r="G249" s="110"/>
      <c r="H249" s="110"/>
      <c r="I249" s="110"/>
      <c r="J249" s="110">
        <f>D249+F249</f>
        <v>0.5</v>
      </c>
      <c r="K249" s="110">
        <f>E249+H249</f>
        <v>0.5</v>
      </c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</row>
    <row r="250" spans="1:124" s="42" customFormat="1" ht="14.4" x14ac:dyDescent="0.3">
      <c r="A250" s="107" t="s">
        <v>120</v>
      </c>
      <c r="B250" s="108"/>
      <c r="C250" s="111"/>
      <c r="D250" s="110">
        <v>0.6</v>
      </c>
      <c r="E250" s="110">
        <v>0.5</v>
      </c>
      <c r="F250" s="110"/>
      <c r="G250" s="110"/>
      <c r="H250" s="110"/>
      <c r="I250" s="110"/>
      <c r="J250" s="110">
        <f>D250+F250</f>
        <v>0.6</v>
      </c>
      <c r="K250" s="110">
        <f>E250+H250</f>
        <v>0.5</v>
      </c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</row>
    <row r="251" spans="1:124" s="42" customFormat="1" ht="14.4" x14ac:dyDescent="0.3">
      <c r="A251" s="107" t="s">
        <v>62</v>
      </c>
      <c r="B251" s="108"/>
      <c r="C251" s="111"/>
      <c r="D251" s="110">
        <v>110</v>
      </c>
      <c r="E251" s="110">
        <v>110</v>
      </c>
      <c r="F251" s="110"/>
      <c r="G251" s="110"/>
      <c r="H251" s="110"/>
      <c r="I251" s="110"/>
      <c r="J251" s="110">
        <f t="shared" ref="J251" si="135">D251+F251</f>
        <v>110</v>
      </c>
      <c r="K251" s="110">
        <f t="shared" ref="K251" si="136">E251+H251</f>
        <v>110</v>
      </c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</row>
    <row r="252" spans="1:124" s="42" customFormat="1" ht="30.6" customHeight="1" x14ac:dyDescent="0.3">
      <c r="A252" s="37" t="s">
        <v>124</v>
      </c>
      <c r="B252" s="38" t="s">
        <v>125</v>
      </c>
      <c r="C252" s="39" t="s">
        <v>126</v>
      </c>
      <c r="D252" s="3">
        <f>SUM(D255:D256)</f>
        <v>0</v>
      </c>
      <c r="E252" s="3">
        <f t="shared" ref="E252:I252" si="137">SUM(E255:E256)</f>
        <v>0</v>
      </c>
      <c r="F252" s="3">
        <f t="shared" si="137"/>
        <v>310</v>
      </c>
      <c r="G252" s="3">
        <f t="shared" si="137"/>
        <v>0</v>
      </c>
      <c r="H252" s="3">
        <f t="shared" si="137"/>
        <v>305.7</v>
      </c>
      <c r="I252" s="3">
        <f t="shared" si="137"/>
        <v>0</v>
      </c>
      <c r="J252" s="3">
        <f t="shared" si="118"/>
        <v>310</v>
      </c>
      <c r="K252" s="3">
        <f>E252+H252</f>
        <v>305.7</v>
      </c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</row>
    <row r="253" spans="1:124" s="42" customFormat="1" ht="14.4" hidden="1" x14ac:dyDescent="0.3">
      <c r="A253" s="107" t="s">
        <v>14</v>
      </c>
      <c r="B253" s="108"/>
      <c r="C253" s="111"/>
      <c r="D253" s="110"/>
      <c r="E253" s="112"/>
      <c r="F253" s="110"/>
      <c r="G253" s="110"/>
      <c r="H253" s="110"/>
      <c r="I253" s="110"/>
      <c r="J253" s="110">
        <f t="shared" si="118"/>
        <v>0</v>
      </c>
      <c r="K253" s="110">
        <f t="shared" ref="K253:K254" si="138">E253+H253</f>
        <v>0</v>
      </c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</row>
    <row r="254" spans="1:124" s="42" customFormat="1" ht="14.4" hidden="1" x14ac:dyDescent="0.3">
      <c r="A254" s="107" t="s">
        <v>15</v>
      </c>
      <c r="B254" s="108"/>
      <c r="C254" s="111"/>
      <c r="D254" s="110"/>
      <c r="E254" s="110"/>
      <c r="F254" s="110"/>
      <c r="G254" s="110"/>
      <c r="H254" s="110"/>
      <c r="I254" s="110"/>
      <c r="J254" s="110">
        <f t="shared" si="118"/>
        <v>0</v>
      </c>
      <c r="K254" s="110">
        <f t="shared" si="138"/>
        <v>0</v>
      </c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</row>
    <row r="255" spans="1:124" s="42" customFormat="1" ht="14.4" x14ac:dyDescent="0.3">
      <c r="A255" s="107" t="s">
        <v>16</v>
      </c>
      <c r="B255" s="108"/>
      <c r="C255" s="111"/>
      <c r="D255" s="110"/>
      <c r="E255" s="110"/>
      <c r="F255" s="110">
        <v>161.9</v>
      </c>
      <c r="G255" s="110"/>
      <c r="H255" s="110">
        <v>157.6</v>
      </c>
      <c r="I255" s="110"/>
      <c r="J255" s="110">
        <f>D255+F255</f>
        <v>161.9</v>
      </c>
      <c r="K255" s="110">
        <f>E255+H255</f>
        <v>157.6</v>
      </c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</row>
    <row r="256" spans="1:124" s="42" customFormat="1" ht="14.4" x14ac:dyDescent="0.3">
      <c r="A256" s="107" t="s">
        <v>17</v>
      </c>
      <c r="B256" s="108"/>
      <c r="C256" s="111"/>
      <c r="D256" s="110"/>
      <c r="E256" s="110"/>
      <c r="F256" s="110">
        <v>148.1</v>
      </c>
      <c r="G256" s="110"/>
      <c r="H256" s="110">
        <v>148.1</v>
      </c>
      <c r="I256" s="110"/>
      <c r="J256" s="110">
        <f t="shared" ref="J256" si="139">D256+F256</f>
        <v>148.1</v>
      </c>
      <c r="K256" s="110">
        <f t="shared" ref="K256" si="140">E256+H256</f>
        <v>148.1</v>
      </c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</row>
    <row r="257" spans="1:124" s="42" customFormat="1" ht="30.6" customHeight="1" x14ac:dyDescent="0.3">
      <c r="A257" s="37" t="s">
        <v>141</v>
      </c>
      <c r="B257" s="38" t="s">
        <v>142</v>
      </c>
      <c r="C257" s="39" t="s">
        <v>143</v>
      </c>
      <c r="D257" s="3">
        <f>D258</f>
        <v>198</v>
      </c>
      <c r="E257" s="3">
        <f t="shared" ref="E257:K257" si="141">E258</f>
        <v>197.79488000000001</v>
      </c>
      <c r="F257" s="3"/>
      <c r="G257" s="3"/>
      <c r="H257" s="3"/>
      <c r="I257" s="3"/>
      <c r="J257" s="3">
        <f t="shared" si="141"/>
        <v>198</v>
      </c>
      <c r="K257" s="3">
        <f t="shared" si="141"/>
        <v>197.79488000000001</v>
      </c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</row>
    <row r="258" spans="1:124" s="53" customFormat="1" ht="14.4" x14ac:dyDescent="0.3">
      <c r="A258" s="48" t="s">
        <v>16</v>
      </c>
      <c r="B258" s="58"/>
      <c r="C258" s="59"/>
      <c r="D258" s="60">
        <v>198</v>
      </c>
      <c r="E258" s="60">
        <v>197.79488000000001</v>
      </c>
      <c r="F258" s="61"/>
      <c r="G258" s="61"/>
      <c r="H258" s="61"/>
      <c r="I258" s="61"/>
      <c r="J258" s="51">
        <f t="shared" ref="J258:J259" si="142">D258+F258</f>
        <v>198</v>
      </c>
      <c r="K258" s="51">
        <f t="shared" ref="K258" si="143">E258+H258</f>
        <v>197.79488000000001</v>
      </c>
    </row>
    <row r="259" spans="1:124" s="42" customFormat="1" ht="30.6" customHeight="1" x14ac:dyDescent="0.3">
      <c r="A259" s="37" t="s">
        <v>151</v>
      </c>
      <c r="B259" s="38" t="s">
        <v>152</v>
      </c>
      <c r="C259" s="39" t="s">
        <v>153</v>
      </c>
      <c r="D259" s="3">
        <f t="shared" ref="D259:I259" si="144">SUM(D260:D261)</f>
        <v>741</v>
      </c>
      <c r="E259" s="3">
        <f t="shared" si="144"/>
        <v>729.2</v>
      </c>
      <c r="F259" s="3">
        <f t="shared" si="144"/>
        <v>159</v>
      </c>
      <c r="G259" s="3">
        <f t="shared" si="144"/>
        <v>159</v>
      </c>
      <c r="H259" s="3">
        <f t="shared" si="144"/>
        <v>109.2</v>
      </c>
      <c r="I259" s="3">
        <f t="shared" si="144"/>
        <v>109.2</v>
      </c>
      <c r="J259" s="3">
        <f t="shared" si="142"/>
        <v>900</v>
      </c>
      <c r="K259" s="3">
        <f>E259+H259</f>
        <v>838.40000000000009</v>
      </c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</row>
    <row r="260" spans="1:124" s="42" customFormat="1" ht="14.4" x14ac:dyDescent="0.3">
      <c r="A260" s="1" t="s">
        <v>149</v>
      </c>
      <c r="B260" s="43"/>
      <c r="C260" s="43"/>
      <c r="D260" s="110">
        <v>741</v>
      </c>
      <c r="E260" s="110">
        <v>729.2</v>
      </c>
      <c r="F260" s="110"/>
      <c r="G260" s="110"/>
      <c r="H260" s="110"/>
      <c r="I260" s="110"/>
      <c r="J260" s="110">
        <f t="shared" ref="J260:J262" si="145">D260+F260</f>
        <v>741</v>
      </c>
      <c r="K260" s="110">
        <f t="shared" ref="K260:K261" si="146">E260+H260</f>
        <v>729.2</v>
      </c>
    </row>
    <row r="261" spans="1:124" s="42" customFormat="1" ht="14.4" x14ac:dyDescent="0.3">
      <c r="A261" s="1" t="s">
        <v>150</v>
      </c>
      <c r="B261" s="43"/>
      <c r="C261" s="43"/>
      <c r="D261" s="110"/>
      <c r="E261" s="110"/>
      <c r="F261" s="110">
        <v>159</v>
      </c>
      <c r="G261" s="110">
        <f>F261</f>
        <v>159</v>
      </c>
      <c r="H261" s="110">
        <v>109.2</v>
      </c>
      <c r="I261" s="110">
        <f>H261</f>
        <v>109.2</v>
      </c>
      <c r="J261" s="110">
        <f t="shared" si="145"/>
        <v>159</v>
      </c>
      <c r="K261" s="110">
        <f t="shared" si="146"/>
        <v>109.2</v>
      </c>
    </row>
    <row r="262" spans="1:124" s="42" customFormat="1" ht="85.95" customHeight="1" x14ac:dyDescent="0.3">
      <c r="A262" s="37" t="s">
        <v>154</v>
      </c>
      <c r="B262" s="38" t="s">
        <v>152</v>
      </c>
      <c r="C262" s="39" t="s">
        <v>155</v>
      </c>
      <c r="D262" s="3">
        <f t="shared" ref="D262:I262" si="147">SUM(D263:D264)</f>
        <v>1075</v>
      </c>
      <c r="E262" s="3">
        <f t="shared" si="147"/>
        <v>1075</v>
      </c>
      <c r="F262" s="3">
        <f t="shared" si="147"/>
        <v>1292</v>
      </c>
      <c r="G262" s="3">
        <f t="shared" si="147"/>
        <v>1292</v>
      </c>
      <c r="H262" s="3">
        <f t="shared" si="147"/>
        <v>1291.5</v>
      </c>
      <c r="I262" s="3">
        <f t="shared" si="147"/>
        <v>1291.5</v>
      </c>
      <c r="J262" s="3">
        <f t="shared" si="145"/>
        <v>2367</v>
      </c>
      <c r="K262" s="3">
        <f>E262+H262</f>
        <v>2366.5</v>
      </c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</row>
    <row r="263" spans="1:124" s="42" customFormat="1" ht="14.4" x14ac:dyDescent="0.3">
      <c r="A263" s="1" t="s">
        <v>149</v>
      </c>
      <c r="B263" s="43"/>
      <c r="C263" s="43"/>
      <c r="D263" s="56">
        <v>1075</v>
      </c>
      <c r="E263" s="56">
        <v>1075</v>
      </c>
      <c r="F263" s="56"/>
      <c r="G263" s="56"/>
      <c r="H263" s="56"/>
      <c r="I263" s="56"/>
      <c r="J263" s="44">
        <f t="shared" ref="J263:J264" si="148">D263+F263</f>
        <v>1075</v>
      </c>
      <c r="K263" s="44">
        <f t="shared" ref="K263:K264" si="149">E263+H263</f>
        <v>1075</v>
      </c>
    </row>
    <row r="264" spans="1:124" s="42" customFormat="1" ht="14.4" x14ac:dyDescent="0.3">
      <c r="A264" s="1" t="s">
        <v>150</v>
      </c>
      <c r="B264" s="43"/>
      <c r="C264" s="43"/>
      <c r="D264" s="56"/>
      <c r="E264" s="56"/>
      <c r="F264" s="56">
        <v>1292</v>
      </c>
      <c r="G264" s="56">
        <f>F264</f>
        <v>1292</v>
      </c>
      <c r="H264" s="56">
        <v>1291.5</v>
      </c>
      <c r="I264" s="56">
        <f>H264</f>
        <v>1291.5</v>
      </c>
      <c r="J264" s="44">
        <f t="shared" si="148"/>
        <v>1292</v>
      </c>
      <c r="K264" s="44">
        <f t="shared" si="149"/>
        <v>1291.5</v>
      </c>
    </row>
    <row r="265" spans="1:124" s="9" customFormat="1" ht="14.4" x14ac:dyDescent="0.3">
      <c r="A265" s="25"/>
      <c r="B265" s="26"/>
      <c r="C265" s="26"/>
      <c r="D265" s="232"/>
      <c r="E265" s="232"/>
      <c r="F265" s="232"/>
      <c r="G265" s="232"/>
      <c r="H265" s="232"/>
      <c r="I265" s="232"/>
      <c r="J265" s="232"/>
      <c r="K265" s="232"/>
    </row>
    <row r="266" spans="1:124" s="12" customFormat="1" ht="14.4" x14ac:dyDescent="0.3">
      <c r="A266" s="7"/>
      <c r="B266" s="27"/>
      <c r="C266" s="27"/>
      <c r="D266" s="233"/>
      <c r="E266" s="233"/>
      <c r="F266" s="233"/>
      <c r="G266" s="233"/>
      <c r="H266" s="233"/>
      <c r="I266" s="233"/>
      <c r="J266" s="233"/>
      <c r="K266" s="233"/>
    </row>
    <row r="267" spans="1:124" s="53" customFormat="1" ht="36" customHeight="1" x14ac:dyDescent="0.3">
      <c r="A267" s="200" t="s">
        <v>88</v>
      </c>
      <c r="B267" s="200"/>
      <c r="C267" s="200"/>
      <c r="D267" s="114"/>
      <c r="E267" s="114"/>
      <c r="F267" s="114"/>
      <c r="G267" s="114"/>
      <c r="H267" s="114"/>
      <c r="I267" s="201" t="s">
        <v>89</v>
      </c>
      <c r="J267" s="201"/>
      <c r="K267" s="115"/>
    </row>
    <row r="268" spans="1:124" s="53" customFormat="1" ht="16.2" thickBot="1" x14ac:dyDescent="0.35">
      <c r="A268" s="116"/>
      <c r="B268" s="117"/>
      <c r="C268" s="117"/>
      <c r="D268" s="117"/>
      <c r="E268" s="117"/>
      <c r="F268" s="117"/>
      <c r="G268" s="118"/>
      <c r="H268" s="117"/>
      <c r="I268" s="117"/>
      <c r="J268" s="119"/>
      <c r="K268" s="116"/>
    </row>
    <row r="269" spans="1:124" s="32" customFormat="1" x14ac:dyDescent="0.25">
      <c r="A269" s="120"/>
      <c r="B269" s="117"/>
      <c r="C269" s="117"/>
      <c r="D269" s="117"/>
      <c r="E269" s="117"/>
      <c r="F269" s="117"/>
      <c r="G269" s="121" t="s">
        <v>26</v>
      </c>
      <c r="H269" s="117"/>
      <c r="I269" s="117"/>
      <c r="J269" s="2"/>
      <c r="K269" s="117"/>
    </row>
    <row r="270" spans="1:124" s="32" customFormat="1" x14ac:dyDescent="0.25">
      <c r="A270" s="120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1:124" x14ac:dyDescent="0.25">
      <c r="A271" s="29"/>
      <c r="B271" s="28"/>
      <c r="C271" s="28"/>
      <c r="D271" s="117"/>
      <c r="E271" s="117"/>
      <c r="F271" s="117"/>
      <c r="G271" s="117"/>
      <c r="H271" s="117"/>
      <c r="I271" s="117"/>
      <c r="J271" s="117"/>
      <c r="K271" s="117"/>
    </row>
    <row r="272" spans="1:124" x14ac:dyDescent="0.25">
      <c r="A272" s="29"/>
      <c r="B272" s="28"/>
      <c r="C272" s="28"/>
      <c r="D272" s="117"/>
      <c r="E272" s="117"/>
      <c r="F272" s="117"/>
      <c r="G272" s="117"/>
      <c r="H272" s="117"/>
      <c r="I272" s="117"/>
      <c r="J272" s="117"/>
      <c r="K272" s="117"/>
    </row>
  </sheetData>
  <mergeCells count="15">
    <mergeCell ref="A267:C267"/>
    <mergeCell ref="I267:J267"/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A10:C10"/>
    <mergeCell ref="A33:C33"/>
    <mergeCell ref="A9:C9"/>
  </mergeCells>
  <printOptions horizontalCentered="1"/>
  <pageMargins left="0.70866141732283472" right="0.31496062992125984" top="0.74803149606299213" bottom="0.74803149606299213" header="0.31496062992125984" footer="0.31496062992125984"/>
  <pageSetup paperSize="9" scale="71" fitToHeight="7" orientation="landscape" r:id="rId1"/>
  <rowBreaks count="5" manualBreakCount="5">
    <brk id="37" max="10" man="1"/>
    <brk id="78" max="10" man="1"/>
    <brk id="117" max="10" man="1"/>
    <brk id="118" max="10" man="1"/>
    <brk id="1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39"/>
  <sheetViews>
    <sheetView topLeftCell="A6" zoomScaleNormal="100" zoomScaleSheetLayoutView="85" workbookViewId="0">
      <pane xSplit="2" ySplit="2" topLeftCell="C8" activePane="bottomRight" state="frozen"/>
      <selection activeCell="A6" sqref="A6"/>
      <selection pane="topRight" activeCell="C6" sqref="C6"/>
      <selection pane="bottomLeft" activeCell="A8" sqref="A8"/>
      <selection pane="bottomRight" activeCell="B17" sqref="B17"/>
    </sheetView>
  </sheetViews>
  <sheetFormatPr defaultColWidth="9.33203125" defaultRowHeight="14.4" x14ac:dyDescent="0.3"/>
  <cols>
    <col min="1" max="1" width="26.6640625" style="75" customWidth="1"/>
    <col min="2" max="2" width="30.33203125" style="198" customWidth="1"/>
    <col min="3" max="3" width="12.44140625" style="75" customWidth="1"/>
    <col min="4" max="4" width="11.33203125" style="75" customWidth="1"/>
    <col min="5" max="5" width="11.44140625" style="75" customWidth="1"/>
    <col min="6" max="6" width="10.6640625" style="75" customWidth="1"/>
    <col min="7" max="7" width="13.5546875" style="75" customWidth="1"/>
    <col min="8" max="8" width="10.33203125" style="75" customWidth="1"/>
    <col min="9" max="9" width="11" style="75" customWidth="1"/>
    <col min="10" max="10" width="16.6640625" style="75" customWidth="1"/>
    <col min="11" max="16384" width="9.33203125" style="75"/>
  </cols>
  <sheetData>
    <row r="1" spans="1:13" s="100" customFormat="1" ht="66.75" customHeight="1" x14ac:dyDescent="0.35">
      <c r="A1" s="219" t="s">
        <v>191</v>
      </c>
      <c r="B1" s="219"/>
      <c r="C1" s="219"/>
      <c r="D1" s="219"/>
      <c r="E1" s="219"/>
      <c r="F1" s="219"/>
      <c r="G1" s="219"/>
      <c r="H1" s="219"/>
      <c r="I1" s="219"/>
      <c r="J1" s="219"/>
      <c r="K1" s="99"/>
      <c r="L1" s="99"/>
      <c r="M1" s="99"/>
    </row>
    <row r="2" spans="1:13" s="100" customFormat="1" ht="19.5" customHeight="1" x14ac:dyDescent="0.35">
      <c r="A2" s="101"/>
      <c r="B2" s="181"/>
      <c r="C2" s="103"/>
      <c r="D2" s="103"/>
      <c r="E2" s="220" t="s">
        <v>40</v>
      </c>
      <c r="F2" s="220"/>
      <c r="G2" s="220"/>
      <c r="H2" s="220"/>
      <c r="I2" s="220"/>
      <c r="J2" s="103"/>
      <c r="K2" s="99"/>
      <c r="L2" s="99"/>
      <c r="M2" s="99"/>
    </row>
    <row r="3" spans="1:13" s="100" customFormat="1" ht="35.25" customHeight="1" x14ac:dyDescent="0.35">
      <c r="A3" s="219" t="s">
        <v>32</v>
      </c>
      <c r="B3" s="219"/>
      <c r="C3" s="219"/>
      <c r="D3" s="219"/>
      <c r="E3" s="219"/>
      <c r="F3" s="219"/>
      <c r="G3" s="219"/>
      <c r="H3" s="219"/>
      <c r="I3" s="219"/>
      <c r="J3" s="219"/>
      <c r="K3" s="99"/>
      <c r="L3" s="99"/>
      <c r="M3" s="99"/>
    </row>
    <row r="4" spans="1:13" s="100" customFormat="1" ht="16.5" customHeight="1" x14ac:dyDescent="0.35">
      <c r="A4" s="101"/>
      <c r="B4" s="182"/>
      <c r="C4" s="101"/>
      <c r="D4" s="101"/>
      <c r="E4" s="101"/>
      <c r="F4" s="101"/>
      <c r="G4" s="101"/>
      <c r="H4" s="104"/>
      <c r="I4" s="104"/>
      <c r="J4" s="104"/>
      <c r="K4" s="99"/>
      <c r="L4" s="99"/>
      <c r="M4" s="99"/>
    </row>
    <row r="5" spans="1:13" s="100" customFormat="1" x14ac:dyDescent="0.3">
      <c r="A5" s="104"/>
      <c r="B5" s="181"/>
      <c r="C5" s="104"/>
      <c r="D5" s="104"/>
      <c r="E5" s="104"/>
      <c r="F5" s="104"/>
      <c r="G5" s="102"/>
      <c r="H5" s="102"/>
      <c r="I5" s="102"/>
      <c r="J5" s="105" t="s">
        <v>2</v>
      </c>
    </row>
    <row r="6" spans="1:13" s="100" customFormat="1" ht="18" customHeight="1" x14ac:dyDescent="0.3">
      <c r="A6" s="223" t="s">
        <v>33</v>
      </c>
      <c r="B6" s="223" t="s">
        <v>3</v>
      </c>
      <c r="C6" s="223" t="s">
        <v>0</v>
      </c>
      <c r="D6" s="223"/>
      <c r="E6" s="223"/>
      <c r="F6" s="223"/>
      <c r="G6" s="223" t="s">
        <v>1</v>
      </c>
      <c r="H6" s="223"/>
      <c r="I6" s="223"/>
      <c r="J6" s="223"/>
    </row>
    <row r="7" spans="1:13" s="100" customFormat="1" ht="55.2" x14ac:dyDescent="0.3">
      <c r="A7" s="223"/>
      <c r="B7" s="223"/>
      <c r="C7" s="154" t="s">
        <v>28</v>
      </c>
      <c r="D7" s="155" t="s">
        <v>29</v>
      </c>
      <c r="E7" s="155" t="s">
        <v>30</v>
      </c>
      <c r="F7" s="155" t="s">
        <v>31</v>
      </c>
      <c r="G7" s="154" t="s">
        <v>28</v>
      </c>
      <c r="H7" s="155" t="s">
        <v>29</v>
      </c>
      <c r="I7" s="155" t="s">
        <v>30</v>
      </c>
      <c r="J7" s="155" t="s">
        <v>31</v>
      </c>
      <c r="K7" s="99"/>
      <c r="L7" s="99"/>
    </row>
    <row r="8" spans="1:13" s="96" customFormat="1" ht="42" x14ac:dyDescent="0.3">
      <c r="A8" s="157" t="s">
        <v>80</v>
      </c>
      <c r="B8" s="166"/>
      <c r="C8" s="171">
        <f>D8</f>
        <v>9542.4820000000018</v>
      </c>
      <c r="D8" s="171">
        <f>D9+D22+D52+D54</f>
        <v>9542.4820000000018</v>
      </c>
      <c r="E8" s="171"/>
      <c r="F8" s="171"/>
      <c r="G8" s="171">
        <f>H8</f>
        <v>8121.3870000000015</v>
      </c>
      <c r="H8" s="171">
        <f>H9+H22+H52+H54</f>
        <v>8121.3870000000015</v>
      </c>
      <c r="I8" s="131"/>
      <c r="J8" s="131"/>
    </row>
    <row r="9" spans="1:13" s="96" customFormat="1" ht="15.6" x14ac:dyDescent="0.3">
      <c r="A9" s="98" t="s">
        <v>146</v>
      </c>
      <c r="B9" s="164"/>
      <c r="C9" s="171">
        <f>D9</f>
        <v>2607.7520000000004</v>
      </c>
      <c r="D9" s="171">
        <f>SUM(D10:D21)</f>
        <v>2607.7520000000004</v>
      </c>
      <c r="E9" s="171"/>
      <c r="F9" s="171"/>
      <c r="G9" s="171">
        <f t="shared" ref="G9" si="0">SUM(G10:G21)</f>
        <v>2184.8000000000002</v>
      </c>
      <c r="H9" s="171">
        <f>SUM(H10:H21)</f>
        <v>2184.8000000000002</v>
      </c>
      <c r="I9" s="131"/>
      <c r="J9" s="131"/>
      <c r="K9" s="165"/>
      <c r="L9" s="165"/>
    </row>
    <row r="10" spans="1:13" s="79" customFormat="1" ht="27.6" hidden="1" customHeight="1" x14ac:dyDescent="0.3">
      <c r="A10" s="224" t="s">
        <v>148</v>
      </c>
      <c r="B10" s="82"/>
      <c r="C10" s="172">
        <f>D10</f>
        <v>0</v>
      </c>
      <c r="D10" s="172"/>
      <c r="E10" s="172"/>
      <c r="F10" s="172"/>
      <c r="G10" s="172">
        <f>H10</f>
        <v>0</v>
      </c>
      <c r="H10" s="172"/>
      <c r="I10" s="172"/>
      <c r="J10" s="172"/>
      <c r="K10" s="81"/>
      <c r="L10" s="81"/>
    </row>
    <row r="11" spans="1:13" s="79" customFormat="1" ht="15.6" hidden="1" customHeight="1" x14ac:dyDescent="0.3">
      <c r="A11" s="225"/>
      <c r="B11" s="82"/>
      <c r="C11" s="172">
        <f t="shared" ref="C11:C21" si="1">D11</f>
        <v>0</v>
      </c>
      <c r="D11" s="172"/>
      <c r="E11" s="172"/>
      <c r="F11" s="172"/>
      <c r="G11" s="172">
        <f t="shared" ref="G11:G21" si="2">H11</f>
        <v>0</v>
      </c>
      <c r="H11" s="172"/>
      <c r="I11" s="172"/>
      <c r="J11" s="172"/>
      <c r="K11" s="81"/>
      <c r="L11" s="81"/>
    </row>
    <row r="12" spans="1:13" s="79" customFormat="1" ht="15.6" hidden="1" customHeight="1" x14ac:dyDescent="0.3">
      <c r="A12" s="225"/>
      <c r="B12" s="82"/>
      <c r="C12" s="172">
        <f t="shared" si="1"/>
        <v>0</v>
      </c>
      <c r="D12" s="172"/>
      <c r="E12" s="172"/>
      <c r="F12" s="172"/>
      <c r="G12" s="172">
        <f t="shared" si="2"/>
        <v>0</v>
      </c>
      <c r="H12" s="172"/>
      <c r="I12" s="172"/>
      <c r="J12" s="172"/>
      <c r="K12" s="81"/>
      <c r="L12" s="81"/>
    </row>
    <row r="13" spans="1:13" s="79" customFormat="1" ht="15.6" hidden="1" customHeight="1" x14ac:dyDescent="0.3">
      <c r="A13" s="225"/>
      <c r="B13" s="83"/>
      <c r="C13" s="172">
        <f t="shared" si="1"/>
        <v>0</v>
      </c>
      <c r="D13" s="172"/>
      <c r="E13" s="172"/>
      <c r="F13" s="172"/>
      <c r="G13" s="172">
        <f t="shared" si="2"/>
        <v>0</v>
      </c>
      <c r="H13" s="172"/>
      <c r="I13" s="84"/>
      <c r="J13" s="84"/>
      <c r="K13" s="81"/>
      <c r="L13" s="81"/>
    </row>
    <row r="14" spans="1:13" s="79" customFormat="1" ht="70.95" customHeight="1" x14ac:dyDescent="0.3">
      <c r="A14" s="226"/>
      <c r="B14" s="180" t="s">
        <v>206</v>
      </c>
      <c r="C14" s="173">
        <f t="shared" si="1"/>
        <v>14.1</v>
      </c>
      <c r="D14" s="173">
        <v>14.1</v>
      </c>
      <c r="E14" s="173"/>
      <c r="F14" s="173"/>
      <c r="G14" s="173">
        <f t="shared" si="2"/>
        <v>14.1</v>
      </c>
      <c r="H14" s="173">
        <v>14.1</v>
      </c>
      <c r="I14" s="84"/>
      <c r="J14" s="84"/>
      <c r="K14" s="81"/>
      <c r="L14" s="81"/>
    </row>
    <row r="15" spans="1:13" s="79" customFormat="1" ht="31.95" customHeight="1" x14ac:dyDescent="0.3">
      <c r="A15" s="80"/>
      <c r="B15" s="180" t="s">
        <v>217</v>
      </c>
      <c r="C15" s="173">
        <f t="shared" si="1"/>
        <v>35.951999999999998</v>
      </c>
      <c r="D15" s="173">
        <v>35.951999999999998</v>
      </c>
      <c r="E15" s="173"/>
      <c r="F15" s="173"/>
      <c r="G15" s="173">
        <f t="shared" si="2"/>
        <v>36</v>
      </c>
      <c r="H15" s="173">
        <v>36</v>
      </c>
      <c r="I15" s="84"/>
      <c r="J15" s="84"/>
      <c r="K15" s="81"/>
      <c r="L15" s="81"/>
    </row>
    <row r="16" spans="1:13" s="79" customFormat="1" ht="83.4" customHeight="1" x14ac:dyDescent="0.3">
      <c r="A16" s="85"/>
      <c r="B16" s="180" t="s">
        <v>218</v>
      </c>
      <c r="C16" s="173">
        <f t="shared" si="1"/>
        <v>12.7</v>
      </c>
      <c r="D16" s="173">
        <v>12.7</v>
      </c>
      <c r="E16" s="173"/>
      <c r="F16" s="173"/>
      <c r="G16" s="173">
        <f t="shared" si="2"/>
        <v>12.7</v>
      </c>
      <c r="H16" s="173">
        <v>12.7</v>
      </c>
      <c r="I16" s="84"/>
      <c r="J16" s="84"/>
    </row>
    <row r="17" spans="1:10" s="79" customFormat="1" ht="84.6" customHeight="1" x14ac:dyDescent="0.3">
      <c r="A17" s="85"/>
      <c r="B17" s="180" t="s">
        <v>207</v>
      </c>
      <c r="C17" s="173">
        <f t="shared" si="1"/>
        <v>971.6</v>
      </c>
      <c r="D17" s="173">
        <v>971.6</v>
      </c>
      <c r="E17" s="173"/>
      <c r="F17" s="173"/>
      <c r="G17" s="173">
        <f t="shared" si="2"/>
        <v>622</v>
      </c>
      <c r="H17" s="173">
        <v>622</v>
      </c>
      <c r="I17" s="84"/>
      <c r="J17" s="84"/>
    </row>
    <row r="18" spans="1:10" s="79" customFormat="1" ht="42" customHeight="1" x14ac:dyDescent="0.3">
      <c r="A18" s="85"/>
      <c r="B18" s="163" t="s">
        <v>208</v>
      </c>
      <c r="C18" s="173">
        <f t="shared" si="1"/>
        <v>1122.4000000000001</v>
      </c>
      <c r="D18" s="173">
        <v>1122.4000000000001</v>
      </c>
      <c r="E18" s="173"/>
      <c r="F18" s="173"/>
      <c r="G18" s="173">
        <f t="shared" si="2"/>
        <v>1122.4000000000001</v>
      </c>
      <c r="H18" s="173">
        <v>1122.4000000000001</v>
      </c>
      <c r="I18" s="84"/>
      <c r="J18" s="84"/>
    </row>
    <row r="19" spans="1:10" s="79" customFormat="1" ht="48" customHeight="1" x14ac:dyDescent="0.3">
      <c r="A19" s="85"/>
      <c r="B19" s="180" t="s">
        <v>209</v>
      </c>
      <c r="C19" s="173">
        <f t="shared" si="1"/>
        <v>58.9</v>
      </c>
      <c r="D19" s="173">
        <v>58.9</v>
      </c>
      <c r="E19" s="173"/>
      <c r="F19" s="173"/>
      <c r="G19" s="173">
        <f t="shared" si="2"/>
        <v>58.9</v>
      </c>
      <c r="H19" s="173">
        <v>58.9</v>
      </c>
      <c r="I19" s="84"/>
      <c r="J19" s="84"/>
    </row>
    <row r="20" spans="1:10" s="79" customFormat="1" ht="48" customHeight="1" x14ac:dyDescent="0.3">
      <c r="A20" s="85"/>
      <c r="B20" s="180" t="s">
        <v>210</v>
      </c>
      <c r="C20" s="173">
        <f t="shared" si="1"/>
        <v>242.1</v>
      </c>
      <c r="D20" s="173">
        <v>242.1</v>
      </c>
      <c r="E20" s="173"/>
      <c r="F20" s="173"/>
      <c r="G20" s="173">
        <f t="shared" si="2"/>
        <v>242.1</v>
      </c>
      <c r="H20" s="173">
        <v>242.1</v>
      </c>
      <c r="I20" s="84"/>
      <c r="J20" s="84"/>
    </row>
    <row r="21" spans="1:10" s="79" customFormat="1" ht="66" customHeight="1" x14ac:dyDescent="0.3">
      <c r="A21" s="85"/>
      <c r="B21" s="180" t="s">
        <v>219</v>
      </c>
      <c r="C21" s="173">
        <f t="shared" si="1"/>
        <v>150</v>
      </c>
      <c r="D21" s="173">
        <v>150</v>
      </c>
      <c r="E21" s="173"/>
      <c r="F21" s="173"/>
      <c r="G21" s="173">
        <f t="shared" si="2"/>
        <v>76.599999999999994</v>
      </c>
      <c r="H21" s="173">
        <v>76.599999999999994</v>
      </c>
      <c r="I21" s="84"/>
      <c r="J21" s="84"/>
    </row>
    <row r="22" spans="1:10" s="96" customFormat="1" x14ac:dyDescent="0.3">
      <c r="A22" s="98" t="s">
        <v>81</v>
      </c>
      <c r="B22" s="183"/>
      <c r="C22" s="171">
        <f>D22</f>
        <v>4927.5300000000007</v>
      </c>
      <c r="D22" s="171">
        <f>SUM(D23:D51)</f>
        <v>4927.5300000000007</v>
      </c>
      <c r="E22" s="171">
        <f>SUM(E23:E55)</f>
        <v>0</v>
      </c>
      <c r="F22" s="171">
        <f>SUM(F23:F55)</f>
        <v>0</v>
      </c>
      <c r="G22" s="171">
        <f>SUM(G23:G51)</f>
        <v>3972.7870000000007</v>
      </c>
      <c r="H22" s="171">
        <f>SUM(H23:H51)</f>
        <v>3972.7870000000007</v>
      </c>
      <c r="I22" s="131"/>
      <c r="J22" s="131"/>
    </row>
    <row r="23" spans="1:10" s="96" customFormat="1" ht="16.2" customHeight="1" x14ac:dyDescent="0.3">
      <c r="A23" s="227" t="s">
        <v>133</v>
      </c>
      <c r="B23" s="184" t="s">
        <v>221</v>
      </c>
      <c r="C23" s="131">
        <f>D23</f>
        <v>1608</v>
      </c>
      <c r="D23" s="131">
        <f>1608</f>
        <v>1608</v>
      </c>
      <c r="E23" s="131"/>
      <c r="F23" s="131"/>
      <c r="G23" s="131">
        <f>H23</f>
        <v>1414.5250000000001</v>
      </c>
      <c r="H23" s="131">
        <v>1414.5250000000001</v>
      </c>
      <c r="I23" s="131"/>
      <c r="J23" s="131"/>
    </row>
    <row r="24" spans="1:10" s="96" customFormat="1" ht="27.6" x14ac:dyDescent="0.3">
      <c r="A24" s="228"/>
      <c r="B24" s="184" t="s">
        <v>220</v>
      </c>
      <c r="C24" s="131">
        <f t="shared" ref="C24:C51" si="3">D24</f>
        <v>223</v>
      </c>
      <c r="D24" s="131">
        <v>223</v>
      </c>
      <c r="E24" s="131"/>
      <c r="F24" s="131"/>
      <c r="G24" s="131">
        <f t="shared" ref="G24:G51" si="4">H24</f>
        <v>222.95</v>
      </c>
      <c r="H24" s="131">
        <v>222.95</v>
      </c>
      <c r="I24" s="131"/>
      <c r="J24" s="131"/>
    </row>
    <row r="25" spans="1:10" s="96" customFormat="1" ht="33.75" customHeight="1" x14ac:dyDescent="0.3">
      <c r="A25" s="228"/>
      <c r="B25" s="184" t="s">
        <v>173</v>
      </c>
      <c r="C25" s="131">
        <f t="shared" si="3"/>
        <v>350</v>
      </c>
      <c r="D25" s="131">
        <v>350</v>
      </c>
      <c r="E25" s="131"/>
      <c r="F25" s="131"/>
      <c r="G25" s="131">
        <f t="shared" si="4"/>
        <v>349.92</v>
      </c>
      <c r="H25" s="131">
        <v>349.92</v>
      </c>
      <c r="I25" s="131"/>
      <c r="J25" s="131"/>
    </row>
    <row r="26" spans="1:10" s="96" customFormat="1" ht="27.6" x14ac:dyDescent="0.3">
      <c r="A26" s="229"/>
      <c r="B26" s="184" t="s">
        <v>174</v>
      </c>
      <c r="C26" s="131">
        <f t="shared" si="3"/>
        <v>203.5</v>
      </c>
      <c r="D26" s="131">
        <v>203.5</v>
      </c>
      <c r="E26" s="131"/>
      <c r="F26" s="131"/>
      <c r="G26" s="131">
        <f t="shared" si="4"/>
        <v>166.74199999999999</v>
      </c>
      <c r="H26" s="131">
        <v>166.74199999999999</v>
      </c>
      <c r="I26" s="131"/>
      <c r="J26" s="131"/>
    </row>
    <row r="27" spans="1:10" s="79" customFormat="1" x14ac:dyDescent="0.3">
      <c r="A27" s="85"/>
      <c r="B27" s="184" t="s">
        <v>175</v>
      </c>
      <c r="C27" s="131">
        <f t="shared" si="3"/>
        <v>49</v>
      </c>
      <c r="D27" s="131">
        <v>49</v>
      </c>
      <c r="E27" s="172"/>
      <c r="F27" s="172"/>
      <c r="G27" s="131">
        <f t="shared" si="4"/>
        <v>33</v>
      </c>
      <c r="H27" s="131">
        <v>33</v>
      </c>
      <c r="I27" s="172"/>
      <c r="J27" s="172"/>
    </row>
    <row r="28" spans="1:10" s="79" customFormat="1" x14ac:dyDescent="0.3">
      <c r="A28" s="85"/>
      <c r="B28" s="184" t="s">
        <v>176</v>
      </c>
      <c r="C28" s="131">
        <f t="shared" si="3"/>
        <v>68</v>
      </c>
      <c r="D28" s="131">
        <v>68</v>
      </c>
      <c r="E28" s="172"/>
      <c r="F28" s="172"/>
      <c r="G28" s="131">
        <f t="shared" si="4"/>
        <v>52.3</v>
      </c>
      <c r="H28" s="131">
        <v>52.3</v>
      </c>
      <c r="I28" s="172"/>
      <c r="J28" s="172"/>
    </row>
    <row r="29" spans="1:10" s="96" customFormat="1" ht="31.2" customHeight="1" x14ac:dyDescent="0.3">
      <c r="A29" s="97"/>
      <c r="B29" s="184" t="s">
        <v>222</v>
      </c>
      <c r="C29" s="131">
        <f t="shared" si="3"/>
        <v>435</v>
      </c>
      <c r="D29" s="131">
        <f>435</f>
        <v>435</v>
      </c>
      <c r="E29" s="131"/>
      <c r="F29" s="131"/>
      <c r="G29" s="131">
        <f t="shared" si="4"/>
        <v>434.8</v>
      </c>
      <c r="H29" s="131">
        <f>378+56.8</f>
        <v>434.8</v>
      </c>
      <c r="I29" s="131"/>
      <c r="J29" s="131"/>
    </row>
    <row r="30" spans="1:10" s="96" customFormat="1" ht="31.2" customHeight="1" x14ac:dyDescent="0.3">
      <c r="A30" s="97"/>
      <c r="B30" s="184" t="s">
        <v>223</v>
      </c>
      <c r="C30" s="131">
        <f t="shared" si="3"/>
        <v>215</v>
      </c>
      <c r="D30" s="131">
        <v>215</v>
      </c>
      <c r="E30" s="131"/>
      <c r="F30" s="131"/>
      <c r="G30" s="131">
        <f t="shared" si="4"/>
        <v>214.02</v>
      </c>
      <c r="H30" s="131">
        <v>214.02</v>
      </c>
      <c r="I30" s="131"/>
      <c r="J30" s="131"/>
    </row>
    <row r="31" spans="1:10" s="96" customFormat="1" x14ac:dyDescent="0.3">
      <c r="A31" s="97"/>
      <c r="B31" s="184" t="s">
        <v>189</v>
      </c>
      <c r="C31" s="131">
        <f t="shared" si="3"/>
        <v>40</v>
      </c>
      <c r="D31" s="131">
        <v>40</v>
      </c>
      <c r="E31" s="131"/>
      <c r="F31" s="131"/>
      <c r="G31" s="131">
        <f t="shared" si="4"/>
        <v>40</v>
      </c>
      <c r="H31" s="131">
        <v>40</v>
      </c>
      <c r="I31" s="131"/>
      <c r="J31" s="131"/>
    </row>
    <row r="32" spans="1:10" s="96" customFormat="1" x14ac:dyDescent="0.3">
      <c r="A32" s="97"/>
      <c r="B32" s="184" t="s">
        <v>180</v>
      </c>
      <c r="C32" s="131">
        <f t="shared" si="3"/>
        <v>10.1</v>
      </c>
      <c r="D32" s="131">
        <v>10.1</v>
      </c>
      <c r="E32" s="131"/>
      <c r="F32" s="131"/>
      <c r="G32" s="131">
        <f t="shared" si="4"/>
        <v>10.1</v>
      </c>
      <c r="H32" s="131">
        <v>10.1</v>
      </c>
      <c r="I32" s="131"/>
      <c r="J32" s="131"/>
    </row>
    <row r="33" spans="1:10" s="96" customFormat="1" x14ac:dyDescent="0.3">
      <c r="A33" s="97"/>
      <c r="B33" s="184" t="s">
        <v>181</v>
      </c>
      <c r="C33" s="131">
        <f t="shared" si="3"/>
        <v>7.8</v>
      </c>
      <c r="D33" s="131">
        <v>7.8</v>
      </c>
      <c r="E33" s="131"/>
      <c r="F33" s="131"/>
      <c r="G33" s="131">
        <f t="shared" si="4"/>
        <v>7.8</v>
      </c>
      <c r="H33" s="131">
        <v>7.8</v>
      </c>
      <c r="I33" s="131"/>
      <c r="J33" s="131"/>
    </row>
    <row r="34" spans="1:10" s="96" customFormat="1" x14ac:dyDescent="0.3">
      <c r="A34" s="97"/>
      <c r="B34" s="184" t="s">
        <v>183</v>
      </c>
      <c r="C34" s="131">
        <f t="shared" si="3"/>
        <v>72</v>
      </c>
      <c r="D34" s="131">
        <v>72</v>
      </c>
      <c r="E34" s="131"/>
      <c r="F34" s="131"/>
      <c r="G34" s="131">
        <f t="shared" si="4"/>
        <v>72</v>
      </c>
      <c r="H34" s="131">
        <v>72</v>
      </c>
      <c r="I34" s="131"/>
      <c r="J34" s="131"/>
    </row>
    <row r="35" spans="1:10" s="96" customFormat="1" x14ac:dyDescent="0.3">
      <c r="A35" s="97"/>
      <c r="B35" s="184" t="s">
        <v>224</v>
      </c>
      <c r="C35" s="131">
        <f t="shared" si="3"/>
        <v>12.27</v>
      </c>
      <c r="D35" s="131">
        <v>12.27</v>
      </c>
      <c r="E35" s="131"/>
      <c r="F35" s="131"/>
      <c r="G35" s="131">
        <f t="shared" si="4"/>
        <v>12.27</v>
      </c>
      <c r="H35" s="131">
        <v>12.27</v>
      </c>
      <c r="I35" s="131"/>
      <c r="J35" s="131"/>
    </row>
    <row r="36" spans="1:10" s="96" customFormat="1" x14ac:dyDescent="0.3">
      <c r="A36" s="97"/>
      <c r="B36" s="184" t="s">
        <v>179</v>
      </c>
      <c r="C36" s="131">
        <f t="shared" si="3"/>
        <v>52</v>
      </c>
      <c r="D36" s="131">
        <v>52</v>
      </c>
      <c r="E36" s="131"/>
      <c r="F36" s="131"/>
      <c r="G36" s="131">
        <f t="shared" si="4"/>
        <v>52</v>
      </c>
      <c r="H36" s="131">
        <v>52</v>
      </c>
      <c r="I36" s="131"/>
      <c r="J36" s="131"/>
    </row>
    <row r="37" spans="1:10" s="96" customFormat="1" x14ac:dyDescent="0.3">
      <c r="A37" s="97"/>
      <c r="B37" s="184" t="s">
        <v>184</v>
      </c>
      <c r="C37" s="131">
        <f t="shared" si="3"/>
        <v>15.2</v>
      </c>
      <c r="D37" s="131">
        <v>15.2</v>
      </c>
      <c r="E37" s="131"/>
      <c r="F37" s="131"/>
      <c r="G37" s="131">
        <f t="shared" si="4"/>
        <v>15.2</v>
      </c>
      <c r="H37" s="131">
        <v>15.2</v>
      </c>
      <c r="I37" s="131"/>
      <c r="J37" s="131"/>
    </row>
    <row r="38" spans="1:10" s="96" customFormat="1" ht="27.6" x14ac:dyDescent="0.3">
      <c r="A38" s="97"/>
      <c r="B38" s="184" t="s">
        <v>182</v>
      </c>
      <c r="C38" s="131">
        <f t="shared" si="3"/>
        <v>32</v>
      </c>
      <c r="D38" s="131">
        <v>32</v>
      </c>
      <c r="E38" s="131"/>
      <c r="F38" s="131"/>
      <c r="G38" s="131">
        <f t="shared" si="4"/>
        <v>32</v>
      </c>
      <c r="H38" s="131">
        <v>32</v>
      </c>
      <c r="I38" s="131"/>
      <c r="J38" s="131"/>
    </row>
    <row r="39" spans="1:10" s="96" customFormat="1" ht="27.6" x14ac:dyDescent="0.3">
      <c r="A39" s="97"/>
      <c r="B39" s="184" t="s">
        <v>169</v>
      </c>
      <c r="C39" s="131">
        <f t="shared" si="3"/>
        <v>8.5</v>
      </c>
      <c r="D39" s="131">
        <v>8.5</v>
      </c>
      <c r="E39" s="131"/>
      <c r="F39" s="131"/>
      <c r="G39" s="131">
        <f t="shared" si="4"/>
        <v>8.5</v>
      </c>
      <c r="H39" s="131">
        <v>8.5</v>
      </c>
      <c r="I39" s="131"/>
      <c r="J39" s="131"/>
    </row>
    <row r="40" spans="1:10" s="96" customFormat="1" x14ac:dyDescent="0.3">
      <c r="A40" s="97"/>
      <c r="B40" s="184" t="s">
        <v>225</v>
      </c>
      <c r="C40" s="131">
        <f t="shared" si="3"/>
        <v>76.3</v>
      </c>
      <c r="D40" s="131">
        <v>76.3</v>
      </c>
      <c r="E40" s="131"/>
      <c r="F40" s="131"/>
      <c r="G40" s="131">
        <f t="shared" si="4"/>
        <v>76.3</v>
      </c>
      <c r="H40" s="131">
        <v>76.3</v>
      </c>
      <c r="I40" s="131"/>
      <c r="J40" s="131"/>
    </row>
    <row r="41" spans="1:10" s="96" customFormat="1" x14ac:dyDescent="0.3">
      <c r="A41" s="97"/>
      <c r="B41" s="184" t="s">
        <v>226</v>
      </c>
      <c r="C41" s="131">
        <f t="shared" si="3"/>
        <v>32</v>
      </c>
      <c r="D41" s="131">
        <v>32</v>
      </c>
      <c r="E41" s="131"/>
      <c r="F41" s="131"/>
      <c r="G41" s="131">
        <f t="shared" si="4"/>
        <v>32</v>
      </c>
      <c r="H41" s="131">
        <v>32</v>
      </c>
      <c r="I41" s="131"/>
      <c r="J41" s="131"/>
    </row>
    <row r="42" spans="1:10" s="96" customFormat="1" x14ac:dyDescent="0.3">
      <c r="A42" s="97"/>
      <c r="B42" s="184" t="s">
        <v>168</v>
      </c>
      <c r="C42" s="131">
        <f t="shared" si="3"/>
        <v>25</v>
      </c>
      <c r="D42" s="131">
        <v>25</v>
      </c>
      <c r="E42" s="131"/>
      <c r="F42" s="131"/>
      <c r="G42" s="131">
        <f t="shared" si="4"/>
        <v>25</v>
      </c>
      <c r="H42" s="131">
        <v>25</v>
      </c>
      <c r="I42" s="131"/>
      <c r="J42" s="131"/>
    </row>
    <row r="43" spans="1:10" s="96" customFormat="1" ht="27.6" x14ac:dyDescent="0.3">
      <c r="A43" s="97"/>
      <c r="B43" s="184" t="s">
        <v>271</v>
      </c>
      <c r="C43" s="131">
        <f t="shared" si="3"/>
        <v>117.36</v>
      </c>
      <c r="D43" s="131">
        <v>117.36</v>
      </c>
      <c r="E43" s="131"/>
      <c r="F43" s="131"/>
      <c r="G43" s="131">
        <f t="shared" si="4"/>
        <v>117.36</v>
      </c>
      <c r="H43" s="131">
        <v>117.36</v>
      </c>
      <c r="I43" s="131"/>
      <c r="J43" s="131"/>
    </row>
    <row r="44" spans="1:10" s="96" customFormat="1" x14ac:dyDescent="0.3">
      <c r="A44" s="97"/>
      <c r="B44" s="184" t="s">
        <v>185</v>
      </c>
      <c r="C44" s="131">
        <f t="shared" si="3"/>
        <v>8.5</v>
      </c>
      <c r="D44" s="131">
        <v>8.5</v>
      </c>
      <c r="E44" s="131"/>
      <c r="F44" s="131"/>
      <c r="G44" s="131">
        <f t="shared" si="4"/>
        <v>8.5</v>
      </c>
      <c r="H44" s="131">
        <v>8.5</v>
      </c>
      <c r="I44" s="131"/>
      <c r="J44" s="131"/>
    </row>
    <row r="45" spans="1:10" s="96" customFormat="1" ht="69" x14ac:dyDescent="0.3">
      <c r="A45" s="97"/>
      <c r="B45" s="185" t="s">
        <v>190</v>
      </c>
      <c r="C45" s="131">
        <f t="shared" si="3"/>
        <v>125</v>
      </c>
      <c r="D45" s="131">
        <v>125</v>
      </c>
      <c r="E45" s="131"/>
      <c r="F45" s="131"/>
      <c r="G45" s="131">
        <f t="shared" si="4"/>
        <v>124.3</v>
      </c>
      <c r="H45" s="131">
        <v>124.3</v>
      </c>
      <c r="I45" s="131"/>
      <c r="J45" s="131"/>
    </row>
    <row r="46" spans="1:10" s="96" customFormat="1" ht="44.4" customHeight="1" x14ac:dyDescent="0.3">
      <c r="A46" s="97"/>
      <c r="B46" s="184" t="s">
        <v>188</v>
      </c>
      <c r="C46" s="131">
        <f t="shared" si="3"/>
        <v>210</v>
      </c>
      <c r="D46" s="131">
        <v>210</v>
      </c>
      <c r="E46" s="131"/>
      <c r="F46" s="131"/>
      <c r="G46" s="131">
        <f t="shared" si="4"/>
        <v>145</v>
      </c>
      <c r="H46" s="131">
        <v>145</v>
      </c>
      <c r="I46" s="131"/>
      <c r="J46" s="131"/>
    </row>
    <row r="47" spans="1:10" s="96" customFormat="1" x14ac:dyDescent="0.3">
      <c r="A47" s="97"/>
      <c r="B47" s="184" t="s">
        <v>187</v>
      </c>
      <c r="C47" s="131">
        <f t="shared" si="3"/>
        <v>380</v>
      </c>
      <c r="D47" s="131">
        <v>380</v>
      </c>
      <c r="E47" s="131"/>
      <c r="F47" s="131"/>
      <c r="G47" s="131">
        <f t="shared" si="4"/>
        <v>0</v>
      </c>
      <c r="H47" s="131">
        <v>0</v>
      </c>
      <c r="I47" s="131"/>
      <c r="J47" s="131"/>
    </row>
    <row r="48" spans="1:10" s="96" customFormat="1" ht="30.6" customHeight="1" x14ac:dyDescent="0.3">
      <c r="A48" s="97"/>
      <c r="B48" s="184" t="s">
        <v>186</v>
      </c>
      <c r="C48" s="131">
        <f t="shared" si="3"/>
        <v>230</v>
      </c>
      <c r="D48" s="131">
        <v>230</v>
      </c>
      <c r="E48" s="131"/>
      <c r="F48" s="131"/>
      <c r="G48" s="131">
        <f t="shared" si="4"/>
        <v>0</v>
      </c>
      <c r="H48" s="131">
        <v>0</v>
      </c>
      <c r="I48" s="131"/>
      <c r="J48" s="131"/>
    </row>
    <row r="49" spans="1:10" s="96" customFormat="1" ht="42" customHeight="1" x14ac:dyDescent="0.3">
      <c r="A49" s="97"/>
      <c r="B49" s="184" t="s">
        <v>177</v>
      </c>
      <c r="C49" s="131">
        <f t="shared" si="3"/>
        <v>110</v>
      </c>
      <c r="D49" s="131">
        <v>110</v>
      </c>
      <c r="E49" s="131"/>
      <c r="F49" s="131"/>
      <c r="G49" s="131">
        <f t="shared" si="4"/>
        <v>95</v>
      </c>
      <c r="H49" s="131">
        <v>95</v>
      </c>
      <c r="I49" s="131"/>
      <c r="J49" s="131"/>
    </row>
    <row r="50" spans="1:10" s="96" customFormat="1" ht="31.5" customHeight="1" x14ac:dyDescent="0.3">
      <c r="A50" s="97"/>
      <c r="B50" s="184" t="s">
        <v>178</v>
      </c>
      <c r="C50" s="131">
        <f t="shared" si="3"/>
        <v>16</v>
      </c>
      <c r="D50" s="131">
        <v>16</v>
      </c>
      <c r="E50" s="131"/>
      <c r="F50" s="131"/>
      <c r="G50" s="131">
        <f t="shared" si="4"/>
        <v>15.2</v>
      </c>
      <c r="H50" s="131">
        <v>15.2</v>
      </c>
      <c r="I50" s="131"/>
      <c r="J50" s="131"/>
    </row>
    <row r="51" spans="1:10" s="96" customFormat="1" x14ac:dyDescent="0.3">
      <c r="A51" s="97"/>
      <c r="B51" s="184" t="s">
        <v>227</v>
      </c>
      <c r="C51" s="131">
        <f t="shared" si="3"/>
        <v>196</v>
      </c>
      <c r="D51" s="131">
        <v>196</v>
      </c>
      <c r="E51" s="131"/>
      <c r="F51" s="131"/>
      <c r="G51" s="131">
        <f t="shared" si="4"/>
        <v>196</v>
      </c>
      <c r="H51" s="131">
        <v>196</v>
      </c>
      <c r="I51" s="131"/>
      <c r="J51" s="131"/>
    </row>
    <row r="52" spans="1:10" s="123" customFormat="1" hidden="1" x14ac:dyDescent="0.3">
      <c r="A52" s="122" t="s">
        <v>77</v>
      </c>
      <c r="B52" s="186"/>
      <c r="C52" s="134">
        <f t="shared" ref="C52:C57" si="5">D52</f>
        <v>0</v>
      </c>
      <c r="D52" s="134">
        <f>D53</f>
        <v>0</v>
      </c>
      <c r="E52" s="134"/>
      <c r="F52" s="134"/>
      <c r="G52" s="134">
        <f t="shared" ref="G52" si="6">H52</f>
        <v>0</v>
      </c>
      <c r="H52" s="134">
        <f>H53</f>
        <v>0</v>
      </c>
      <c r="I52" s="134"/>
      <c r="J52" s="134"/>
    </row>
    <row r="53" spans="1:10" s="126" customFormat="1" ht="43.2" hidden="1" x14ac:dyDescent="0.3">
      <c r="A53" s="122" t="s">
        <v>110</v>
      </c>
      <c r="B53" s="124" t="s">
        <v>166</v>
      </c>
      <c r="C53" s="125">
        <f t="shared" si="5"/>
        <v>0</v>
      </c>
      <c r="D53" s="125"/>
      <c r="E53" s="125"/>
      <c r="F53" s="125"/>
      <c r="G53" s="125">
        <f t="shared" ref="G53" si="7">H53</f>
        <v>0</v>
      </c>
      <c r="H53" s="125"/>
      <c r="I53" s="125"/>
      <c r="J53" s="125"/>
    </row>
    <row r="54" spans="1:10" s="128" customFormat="1" x14ac:dyDescent="0.3">
      <c r="A54" s="98" t="s">
        <v>79</v>
      </c>
      <c r="B54" s="127"/>
      <c r="C54" s="167">
        <f t="shared" si="5"/>
        <v>2007.2</v>
      </c>
      <c r="D54" s="167">
        <f>SUM(D55:D57)</f>
        <v>2007.2</v>
      </c>
      <c r="E54" s="167"/>
      <c r="F54" s="167"/>
      <c r="G54" s="167">
        <f t="shared" ref="G54:G58" si="8">H54</f>
        <v>1963.8</v>
      </c>
      <c r="H54" s="167">
        <f>SUM(H55:H57)</f>
        <v>1963.8</v>
      </c>
      <c r="I54" s="167"/>
      <c r="J54" s="167"/>
    </row>
    <row r="55" spans="1:10" s="126" customFormat="1" ht="33" hidden="1" customHeight="1" x14ac:dyDescent="0.3">
      <c r="A55" s="230" t="s">
        <v>115</v>
      </c>
      <c r="B55" s="124"/>
      <c r="C55" s="125">
        <f t="shared" si="5"/>
        <v>0</v>
      </c>
      <c r="D55" s="125"/>
      <c r="E55" s="125"/>
      <c r="F55" s="125"/>
      <c r="G55" s="125">
        <f t="shared" si="8"/>
        <v>0</v>
      </c>
      <c r="H55" s="125"/>
      <c r="I55" s="125"/>
      <c r="J55" s="125"/>
    </row>
    <row r="56" spans="1:10" s="126" customFormat="1" ht="25.2" hidden="1" customHeight="1" x14ac:dyDescent="0.3">
      <c r="A56" s="231"/>
      <c r="B56" s="124"/>
      <c r="C56" s="125">
        <f t="shared" si="5"/>
        <v>0</v>
      </c>
      <c r="D56" s="125"/>
      <c r="E56" s="125"/>
      <c r="F56" s="125"/>
      <c r="G56" s="125">
        <f t="shared" si="8"/>
        <v>0</v>
      </c>
      <c r="H56" s="125"/>
      <c r="I56" s="125"/>
      <c r="J56" s="125"/>
    </row>
    <row r="57" spans="1:10" s="96" customFormat="1" ht="72.599999999999994" customHeight="1" x14ac:dyDescent="0.3">
      <c r="A57" s="129" t="s">
        <v>193</v>
      </c>
      <c r="B57" s="166" t="s">
        <v>228</v>
      </c>
      <c r="C57" s="131">
        <f t="shared" si="5"/>
        <v>2007.2</v>
      </c>
      <c r="D57" s="131">
        <v>2007.2</v>
      </c>
      <c r="E57" s="131"/>
      <c r="F57" s="131"/>
      <c r="G57" s="131">
        <f t="shared" si="8"/>
        <v>1963.8</v>
      </c>
      <c r="H57" s="132">
        <v>1963.8</v>
      </c>
      <c r="I57" s="131"/>
      <c r="J57" s="131"/>
    </row>
    <row r="58" spans="1:10" s="88" customFormat="1" ht="108.6" hidden="1" customHeight="1" x14ac:dyDescent="0.3">
      <c r="A58" s="86" t="s">
        <v>164</v>
      </c>
      <c r="B58" s="187"/>
      <c r="C58" s="87">
        <f>D58</f>
        <v>0</v>
      </c>
      <c r="D58" s="87">
        <f>D59</f>
        <v>0</v>
      </c>
      <c r="E58" s="87"/>
      <c r="F58" s="87"/>
      <c r="G58" s="87">
        <f t="shared" si="8"/>
        <v>0</v>
      </c>
      <c r="H58" s="87">
        <f>H59</f>
        <v>0</v>
      </c>
      <c r="I58" s="174"/>
      <c r="J58" s="174"/>
    </row>
    <row r="59" spans="1:10" s="90" customFormat="1" ht="29.7" hidden="1" customHeight="1" x14ac:dyDescent="0.3">
      <c r="A59" s="89" t="s">
        <v>156</v>
      </c>
      <c r="B59" s="188" t="s">
        <v>165</v>
      </c>
      <c r="C59" s="175">
        <f>D59</f>
        <v>0</v>
      </c>
      <c r="D59" s="175"/>
      <c r="E59" s="175"/>
      <c r="F59" s="175"/>
      <c r="G59" s="175"/>
      <c r="H59" s="175"/>
      <c r="I59" s="175"/>
      <c r="J59" s="175"/>
    </row>
    <row r="60" spans="1:10" s="156" customFormat="1" ht="87" customHeight="1" x14ac:dyDescent="0.3">
      <c r="A60" s="129" t="s">
        <v>157</v>
      </c>
      <c r="B60" s="189"/>
      <c r="C60" s="176"/>
      <c r="D60" s="176"/>
      <c r="E60" s="176"/>
      <c r="F60" s="176"/>
      <c r="G60" s="176"/>
      <c r="H60" s="176"/>
      <c r="I60" s="176"/>
      <c r="J60" s="176"/>
    </row>
    <row r="61" spans="1:10" s="100" customFormat="1" ht="30.6" customHeight="1" x14ac:dyDescent="0.3">
      <c r="A61" s="148" t="s">
        <v>82</v>
      </c>
      <c r="B61" s="190"/>
      <c r="C61" s="149">
        <f>SUM(C62:C62)</f>
        <v>50</v>
      </c>
      <c r="D61" s="149">
        <f>SUM(D62:D62)</f>
        <v>50</v>
      </c>
      <c r="E61" s="149"/>
      <c r="F61" s="149"/>
      <c r="G61" s="149">
        <f>SUM(G62:G62)</f>
        <v>49</v>
      </c>
      <c r="H61" s="149">
        <f>SUM(H62:H62)</f>
        <v>49</v>
      </c>
      <c r="I61" s="149"/>
      <c r="J61" s="149"/>
    </row>
    <row r="62" spans="1:10" s="100" customFormat="1" x14ac:dyDescent="0.3">
      <c r="A62" s="146"/>
      <c r="B62" s="191" t="s">
        <v>229</v>
      </c>
      <c r="C62" s="132">
        <f>D62</f>
        <v>50</v>
      </c>
      <c r="D62" s="132">
        <v>50</v>
      </c>
      <c r="E62" s="132"/>
      <c r="F62" s="132"/>
      <c r="G62" s="132">
        <f>H62</f>
        <v>49</v>
      </c>
      <c r="H62" s="132">
        <v>49</v>
      </c>
      <c r="I62" s="132"/>
      <c r="J62" s="132"/>
    </row>
    <row r="63" spans="1:10" s="100" customFormat="1" ht="34.200000000000003" customHeight="1" x14ac:dyDescent="0.3">
      <c r="A63" s="148" t="s">
        <v>83</v>
      </c>
      <c r="B63" s="190"/>
      <c r="C63" s="149">
        <f>SUM(C64:C65)</f>
        <v>40</v>
      </c>
      <c r="D63" s="149">
        <f>SUM(D64:D65)</f>
        <v>40</v>
      </c>
      <c r="E63" s="149"/>
      <c r="F63" s="149"/>
      <c r="G63" s="149">
        <f t="shared" ref="G63:H63" si="9">SUM(G64:G65)</f>
        <v>32.200000000000003</v>
      </c>
      <c r="H63" s="149">
        <f t="shared" si="9"/>
        <v>32.200000000000003</v>
      </c>
      <c r="I63" s="149"/>
      <c r="J63" s="149"/>
    </row>
    <row r="64" spans="1:10" s="100" customFormat="1" x14ac:dyDescent="0.3">
      <c r="A64" s="146"/>
      <c r="B64" s="191" t="s">
        <v>230</v>
      </c>
      <c r="C64" s="132">
        <f>D64</f>
        <v>19.8</v>
      </c>
      <c r="D64" s="132">
        <v>19.8</v>
      </c>
      <c r="E64" s="132"/>
      <c r="F64" s="132"/>
      <c r="G64" s="132">
        <f>H64</f>
        <v>12</v>
      </c>
      <c r="H64" s="132">
        <v>12</v>
      </c>
      <c r="I64" s="132"/>
      <c r="J64" s="132"/>
    </row>
    <row r="65" spans="1:10" s="100" customFormat="1" x14ac:dyDescent="0.3">
      <c r="A65" s="146"/>
      <c r="B65" s="191" t="s">
        <v>231</v>
      </c>
      <c r="C65" s="132">
        <f>D65</f>
        <v>20.2</v>
      </c>
      <c r="D65" s="132">
        <v>20.2</v>
      </c>
      <c r="E65" s="132"/>
      <c r="F65" s="132"/>
      <c r="G65" s="132">
        <f>H65</f>
        <v>20.2</v>
      </c>
      <c r="H65" s="132">
        <v>20.2</v>
      </c>
      <c r="I65" s="132"/>
      <c r="J65" s="132"/>
    </row>
    <row r="66" spans="1:10" s="100" customFormat="1" ht="37.950000000000003" customHeight="1" x14ac:dyDescent="0.3">
      <c r="A66" s="148" t="s">
        <v>84</v>
      </c>
      <c r="B66" s="192"/>
      <c r="C66" s="149">
        <f>SUM(C67:C68)</f>
        <v>50</v>
      </c>
      <c r="D66" s="149">
        <f>SUM(D67:D68)</f>
        <v>50</v>
      </c>
      <c r="E66" s="149"/>
      <c r="F66" s="149"/>
      <c r="G66" s="149">
        <f>SUM(G67:G68)</f>
        <v>50</v>
      </c>
      <c r="H66" s="149">
        <f>SUM(H67:H68)</f>
        <v>50</v>
      </c>
      <c r="I66" s="149"/>
      <c r="J66" s="149"/>
    </row>
    <row r="67" spans="1:10" s="100" customFormat="1" x14ac:dyDescent="0.3">
      <c r="A67" s="146"/>
      <c r="B67" s="166" t="s">
        <v>232</v>
      </c>
      <c r="C67" s="132">
        <f>D67</f>
        <v>22.5</v>
      </c>
      <c r="D67" s="132">
        <v>22.5</v>
      </c>
      <c r="E67" s="132"/>
      <c r="F67" s="132"/>
      <c r="G67" s="132">
        <f>H67</f>
        <v>22.5</v>
      </c>
      <c r="H67" s="132">
        <v>22.5</v>
      </c>
      <c r="I67" s="132"/>
      <c r="J67" s="132"/>
    </row>
    <row r="68" spans="1:10" s="100" customFormat="1" ht="27.6" x14ac:dyDescent="0.3">
      <c r="A68" s="146"/>
      <c r="B68" s="166" t="s">
        <v>233</v>
      </c>
      <c r="C68" s="132">
        <f>D68</f>
        <v>27.5</v>
      </c>
      <c r="D68" s="132">
        <v>27.5</v>
      </c>
      <c r="E68" s="132"/>
      <c r="F68" s="132"/>
      <c r="G68" s="132">
        <f>H68</f>
        <v>27.5</v>
      </c>
      <c r="H68" s="132">
        <v>27.5</v>
      </c>
      <c r="I68" s="132"/>
      <c r="J68" s="132"/>
    </row>
    <row r="69" spans="1:10" s="100" customFormat="1" ht="28.8" x14ac:dyDescent="0.3">
      <c r="A69" s="148" t="s">
        <v>85</v>
      </c>
      <c r="B69" s="192"/>
      <c r="C69" s="149">
        <f>SUM(C70:C73)</f>
        <v>359.99999999999994</v>
      </c>
      <c r="D69" s="149">
        <f>SUM(D70:D73)</f>
        <v>359.99999999999994</v>
      </c>
      <c r="E69" s="149"/>
      <c r="F69" s="149"/>
      <c r="G69" s="149">
        <f>SUM(G70:G73)</f>
        <v>349.29999999999995</v>
      </c>
      <c r="H69" s="149">
        <f>SUM(H70:H73)</f>
        <v>349.29999999999995</v>
      </c>
      <c r="I69" s="149"/>
      <c r="J69" s="149"/>
    </row>
    <row r="70" spans="1:10" s="100" customFormat="1" ht="27.6" x14ac:dyDescent="0.3">
      <c r="A70" s="146"/>
      <c r="B70" s="166" t="s">
        <v>234</v>
      </c>
      <c r="C70" s="132">
        <f>D70</f>
        <v>70</v>
      </c>
      <c r="D70" s="132">
        <v>70</v>
      </c>
      <c r="E70" s="132"/>
      <c r="F70" s="132"/>
      <c r="G70" s="132">
        <f>H70</f>
        <v>70</v>
      </c>
      <c r="H70" s="132">
        <v>70</v>
      </c>
      <c r="I70" s="132"/>
      <c r="J70" s="132"/>
    </row>
    <row r="71" spans="1:10" s="100" customFormat="1" x14ac:dyDescent="0.3">
      <c r="A71" s="146"/>
      <c r="B71" s="166" t="s">
        <v>235</v>
      </c>
      <c r="C71" s="132">
        <f t="shared" ref="C71:C73" si="10">D71</f>
        <v>289.99999999999994</v>
      </c>
      <c r="D71" s="132">
        <f>265.2+3.9+20.9</f>
        <v>289.99999999999994</v>
      </c>
      <c r="E71" s="132"/>
      <c r="F71" s="132"/>
      <c r="G71" s="132">
        <f t="shared" ref="G71:G73" si="11">H71</f>
        <v>279.29999999999995</v>
      </c>
      <c r="H71" s="132">
        <f>267.4+3.4+8.5</f>
        <v>279.29999999999995</v>
      </c>
      <c r="I71" s="132"/>
      <c r="J71" s="132"/>
    </row>
    <row r="72" spans="1:10" s="100" customFormat="1" ht="27.6" hidden="1" x14ac:dyDescent="0.3">
      <c r="A72" s="146"/>
      <c r="B72" s="166" t="s">
        <v>202</v>
      </c>
      <c r="C72" s="132">
        <f t="shared" si="10"/>
        <v>0</v>
      </c>
      <c r="D72" s="132"/>
      <c r="E72" s="132"/>
      <c r="F72" s="132"/>
      <c r="G72" s="132">
        <f t="shared" si="11"/>
        <v>0</v>
      </c>
      <c r="H72" s="132"/>
      <c r="I72" s="132"/>
      <c r="J72" s="132"/>
    </row>
    <row r="73" spans="1:10" s="100" customFormat="1" ht="41.4" hidden="1" x14ac:dyDescent="0.3">
      <c r="A73" s="146"/>
      <c r="B73" s="166" t="s">
        <v>203</v>
      </c>
      <c r="C73" s="132">
        <f t="shared" si="10"/>
        <v>0</v>
      </c>
      <c r="D73" s="132"/>
      <c r="E73" s="132"/>
      <c r="F73" s="132"/>
      <c r="G73" s="132">
        <f t="shared" si="11"/>
        <v>0</v>
      </c>
      <c r="H73" s="132"/>
      <c r="I73" s="132"/>
      <c r="J73" s="132"/>
    </row>
    <row r="74" spans="1:10" s="158" customFormat="1" ht="146.4" customHeight="1" x14ac:dyDescent="0.3">
      <c r="A74" s="148" t="s">
        <v>236</v>
      </c>
      <c r="B74" s="193"/>
      <c r="C74" s="149">
        <f>SUM(C75:C80)</f>
        <v>642</v>
      </c>
      <c r="D74" s="149">
        <f>SUM(D75:D80)</f>
        <v>642</v>
      </c>
      <c r="E74" s="149"/>
      <c r="F74" s="149"/>
      <c r="G74" s="149">
        <f>SUM(G75:G80)</f>
        <v>642</v>
      </c>
      <c r="H74" s="149">
        <f>SUM(H75:H80)</f>
        <v>642</v>
      </c>
      <c r="I74" s="149"/>
      <c r="J74" s="149"/>
    </row>
    <row r="75" spans="1:10" s="100" customFormat="1" ht="28.2" x14ac:dyDescent="0.3">
      <c r="A75" s="146" t="s">
        <v>63</v>
      </c>
      <c r="B75" s="166" t="s">
        <v>237</v>
      </c>
      <c r="C75" s="132">
        <f>D75</f>
        <v>500</v>
      </c>
      <c r="D75" s="132">
        <f>477.5+13.4+2.1+7</f>
        <v>500</v>
      </c>
      <c r="E75" s="132"/>
      <c r="F75" s="132"/>
      <c r="G75" s="132">
        <f>H75</f>
        <v>500</v>
      </c>
      <c r="H75" s="132">
        <f>477.5+13.4+2.1+7</f>
        <v>500</v>
      </c>
      <c r="I75" s="132"/>
      <c r="J75" s="132"/>
    </row>
    <row r="76" spans="1:10" s="100" customFormat="1" ht="41.4" hidden="1" x14ac:dyDescent="0.3">
      <c r="A76" s="146"/>
      <c r="B76" s="166" t="s">
        <v>204</v>
      </c>
      <c r="C76" s="132">
        <f t="shared" ref="C76:C79" si="12">D76</f>
        <v>0</v>
      </c>
      <c r="D76" s="132"/>
      <c r="E76" s="132"/>
      <c r="F76" s="132"/>
      <c r="G76" s="132">
        <f t="shared" ref="G76:G79" si="13">H76</f>
        <v>0</v>
      </c>
      <c r="H76" s="132"/>
      <c r="I76" s="132"/>
      <c r="J76" s="132"/>
    </row>
    <row r="77" spans="1:10" s="100" customFormat="1" ht="27.6" hidden="1" x14ac:dyDescent="0.3">
      <c r="A77" s="146"/>
      <c r="B77" s="166" t="s">
        <v>205</v>
      </c>
      <c r="C77" s="132">
        <f t="shared" si="12"/>
        <v>0</v>
      </c>
      <c r="D77" s="132"/>
      <c r="E77" s="132"/>
      <c r="F77" s="132"/>
      <c r="G77" s="132">
        <f t="shared" si="13"/>
        <v>0</v>
      </c>
      <c r="H77" s="132"/>
      <c r="I77" s="132"/>
      <c r="J77" s="132"/>
    </row>
    <row r="78" spans="1:10" s="100" customFormat="1" ht="27.6" hidden="1" x14ac:dyDescent="0.3">
      <c r="A78" s="146"/>
      <c r="B78" s="166" t="s">
        <v>202</v>
      </c>
      <c r="C78" s="132">
        <f t="shared" si="12"/>
        <v>0</v>
      </c>
      <c r="D78" s="132"/>
      <c r="E78" s="132"/>
      <c r="F78" s="132"/>
      <c r="G78" s="132">
        <f t="shared" si="13"/>
        <v>0</v>
      </c>
      <c r="H78" s="132"/>
      <c r="I78" s="132"/>
      <c r="J78" s="132"/>
    </row>
    <row r="79" spans="1:10" s="100" customFormat="1" ht="27.6" x14ac:dyDescent="0.3">
      <c r="A79" s="146"/>
      <c r="B79" s="166" t="s">
        <v>238</v>
      </c>
      <c r="C79" s="132">
        <f t="shared" si="12"/>
        <v>7</v>
      </c>
      <c r="D79" s="132">
        <v>7</v>
      </c>
      <c r="E79" s="132"/>
      <c r="F79" s="132"/>
      <c r="G79" s="132">
        <f t="shared" si="13"/>
        <v>7</v>
      </c>
      <c r="H79" s="132">
        <v>7</v>
      </c>
      <c r="I79" s="132"/>
      <c r="J79" s="132"/>
    </row>
    <row r="80" spans="1:10" s="100" customFormat="1" ht="28.2" customHeight="1" x14ac:dyDescent="0.3">
      <c r="A80" s="146"/>
      <c r="B80" s="166" t="s">
        <v>239</v>
      </c>
      <c r="C80" s="132">
        <f>D80</f>
        <v>135</v>
      </c>
      <c r="D80" s="132">
        <v>135</v>
      </c>
      <c r="E80" s="132"/>
      <c r="F80" s="132"/>
      <c r="G80" s="132">
        <f>H80</f>
        <v>135</v>
      </c>
      <c r="H80" s="132">
        <v>135</v>
      </c>
      <c r="I80" s="132"/>
      <c r="J80" s="132"/>
    </row>
    <row r="81" spans="1:10" s="93" customFormat="1" ht="117.6" hidden="1" customHeight="1" x14ac:dyDescent="0.3">
      <c r="A81" s="91" t="s">
        <v>158</v>
      </c>
      <c r="B81" s="194"/>
      <c r="C81" s="87">
        <f>C82</f>
        <v>0</v>
      </c>
      <c r="D81" s="87">
        <f>D82</f>
        <v>0</v>
      </c>
      <c r="E81" s="87"/>
      <c r="F81" s="87"/>
      <c r="G81" s="87">
        <f>G82</f>
        <v>0</v>
      </c>
      <c r="H81" s="87">
        <f>H82</f>
        <v>0</v>
      </c>
      <c r="I81" s="87"/>
      <c r="J81" s="87"/>
    </row>
    <row r="82" spans="1:10" hidden="1" x14ac:dyDescent="0.3">
      <c r="A82" s="92"/>
      <c r="B82" s="82" t="s">
        <v>167</v>
      </c>
      <c r="C82" s="177">
        <f>D82</f>
        <v>0</v>
      </c>
      <c r="D82" s="177"/>
      <c r="E82" s="177"/>
      <c r="F82" s="177"/>
      <c r="G82" s="177">
        <f>H82</f>
        <v>0</v>
      </c>
      <c r="H82" s="177"/>
      <c r="I82" s="177"/>
      <c r="J82" s="177"/>
    </row>
    <row r="83" spans="1:10" s="94" customFormat="1" ht="72" x14ac:dyDescent="0.3">
      <c r="A83" s="148" t="s">
        <v>159</v>
      </c>
      <c r="B83" s="195"/>
      <c r="C83" s="178"/>
      <c r="D83" s="178"/>
      <c r="E83" s="178"/>
      <c r="F83" s="178"/>
      <c r="G83" s="178"/>
      <c r="H83" s="178"/>
      <c r="I83" s="178"/>
      <c r="J83" s="178"/>
    </row>
    <row r="84" spans="1:10" ht="28.2" x14ac:dyDescent="0.3">
      <c r="A84" s="145" t="s">
        <v>86</v>
      </c>
      <c r="B84" s="185"/>
      <c r="C84" s="149">
        <f>D84+E84+F84</f>
        <v>262</v>
      </c>
      <c r="D84" s="149">
        <f>SUM(D85:D92)</f>
        <v>162</v>
      </c>
      <c r="E84" s="132"/>
      <c r="F84" s="149">
        <f>SUM(F85:F92)</f>
        <v>100</v>
      </c>
      <c r="G84" s="149">
        <f>H84+I84+J84</f>
        <v>262</v>
      </c>
      <c r="H84" s="149">
        <f>SUM(H85:H92)</f>
        <v>162</v>
      </c>
      <c r="I84" s="177"/>
      <c r="J84" s="149">
        <f>SUM(J85:J92)</f>
        <v>100</v>
      </c>
    </row>
    <row r="85" spans="1:10" ht="27.6" x14ac:dyDescent="0.3">
      <c r="A85" s="146"/>
      <c r="B85" s="166" t="s">
        <v>240</v>
      </c>
      <c r="C85" s="132">
        <v>100</v>
      </c>
      <c r="D85" s="132">
        <v>100</v>
      </c>
      <c r="E85" s="132"/>
      <c r="F85" s="132"/>
      <c r="G85" s="132">
        <v>100</v>
      </c>
      <c r="H85" s="132">
        <v>100</v>
      </c>
      <c r="I85" s="177"/>
      <c r="J85" s="132"/>
    </row>
    <row r="86" spans="1:10" ht="27.6" x14ac:dyDescent="0.3">
      <c r="A86" s="146"/>
      <c r="B86" s="166" t="s">
        <v>241</v>
      </c>
      <c r="C86" s="132">
        <v>15</v>
      </c>
      <c r="D86" s="132">
        <v>15</v>
      </c>
      <c r="E86" s="132"/>
      <c r="F86" s="132"/>
      <c r="G86" s="132">
        <v>15</v>
      </c>
      <c r="H86" s="132">
        <v>15</v>
      </c>
      <c r="I86" s="177"/>
      <c r="J86" s="132"/>
    </row>
    <row r="87" spans="1:10" x14ac:dyDescent="0.3">
      <c r="A87" s="146"/>
      <c r="B87" s="166" t="s">
        <v>242</v>
      </c>
      <c r="C87" s="132">
        <v>12</v>
      </c>
      <c r="D87" s="132">
        <v>12</v>
      </c>
      <c r="E87" s="132"/>
      <c r="F87" s="132"/>
      <c r="G87" s="132">
        <v>12</v>
      </c>
      <c r="H87" s="132">
        <v>12</v>
      </c>
      <c r="I87" s="177"/>
      <c r="J87" s="132"/>
    </row>
    <row r="88" spans="1:10" ht="27.6" x14ac:dyDescent="0.3">
      <c r="A88" s="146"/>
      <c r="B88" s="166" t="s">
        <v>243</v>
      </c>
      <c r="C88" s="132">
        <v>25</v>
      </c>
      <c r="D88" s="132">
        <v>25</v>
      </c>
      <c r="E88" s="132"/>
      <c r="F88" s="132"/>
      <c r="G88" s="132">
        <v>25</v>
      </c>
      <c r="H88" s="132">
        <v>25</v>
      </c>
      <c r="I88" s="177"/>
      <c r="J88" s="132"/>
    </row>
    <row r="89" spans="1:10" ht="27.6" x14ac:dyDescent="0.3">
      <c r="A89" s="146"/>
      <c r="B89" s="166" t="s">
        <v>244</v>
      </c>
      <c r="C89" s="132">
        <v>60</v>
      </c>
      <c r="D89" s="132"/>
      <c r="E89" s="132"/>
      <c r="F89" s="132">
        <v>60</v>
      </c>
      <c r="G89" s="132">
        <v>60</v>
      </c>
      <c r="H89" s="132"/>
      <c r="I89" s="177"/>
      <c r="J89" s="132">
        <v>60</v>
      </c>
    </row>
    <row r="90" spans="1:10" ht="27.6" x14ac:dyDescent="0.3">
      <c r="A90" s="146"/>
      <c r="B90" s="166" t="s">
        <v>245</v>
      </c>
      <c r="C90" s="132">
        <v>20</v>
      </c>
      <c r="D90" s="132"/>
      <c r="E90" s="132"/>
      <c r="F90" s="132">
        <v>20</v>
      </c>
      <c r="G90" s="132">
        <v>20</v>
      </c>
      <c r="H90" s="132"/>
      <c r="I90" s="177"/>
      <c r="J90" s="132">
        <v>20</v>
      </c>
    </row>
    <row r="91" spans="1:10" ht="27.6" x14ac:dyDescent="0.3">
      <c r="A91" s="146"/>
      <c r="B91" s="166" t="s">
        <v>246</v>
      </c>
      <c r="C91" s="132">
        <v>20</v>
      </c>
      <c r="D91" s="132"/>
      <c r="E91" s="132"/>
      <c r="F91" s="132">
        <v>20</v>
      </c>
      <c r="G91" s="132">
        <v>20</v>
      </c>
      <c r="H91" s="132"/>
      <c r="I91" s="177"/>
      <c r="J91" s="132">
        <v>20</v>
      </c>
    </row>
    <row r="92" spans="1:10" ht="27.6" x14ac:dyDescent="0.3">
      <c r="A92" s="146"/>
      <c r="B92" s="166" t="s">
        <v>247</v>
      </c>
      <c r="C92" s="132">
        <v>10</v>
      </c>
      <c r="D92" s="132">
        <v>10</v>
      </c>
      <c r="E92" s="132"/>
      <c r="F92" s="132"/>
      <c r="G92" s="132">
        <v>10</v>
      </c>
      <c r="H92" s="132">
        <v>10</v>
      </c>
      <c r="I92" s="177"/>
      <c r="J92" s="132"/>
    </row>
    <row r="93" spans="1:10" ht="28.8" x14ac:dyDescent="0.3">
      <c r="A93" s="148" t="s">
        <v>194</v>
      </c>
      <c r="B93" s="82"/>
      <c r="C93" s="149">
        <f>D93</f>
        <v>20</v>
      </c>
      <c r="D93" s="149">
        <f>SUM(D94)</f>
        <v>20</v>
      </c>
      <c r="E93" s="149"/>
      <c r="F93" s="149"/>
      <c r="G93" s="149">
        <f>H93</f>
        <v>20</v>
      </c>
      <c r="H93" s="149">
        <f>SUM(H94)</f>
        <v>20</v>
      </c>
      <c r="I93" s="177"/>
      <c r="J93" s="177"/>
    </row>
    <row r="94" spans="1:10" x14ac:dyDescent="0.3">
      <c r="A94" s="92"/>
      <c r="B94" s="166" t="s">
        <v>248</v>
      </c>
      <c r="C94" s="132">
        <v>20</v>
      </c>
      <c r="D94" s="132">
        <v>20</v>
      </c>
      <c r="E94" s="177"/>
      <c r="F94" s="177"/>
      <c r="G94" s="132">
        <v>20</v>
      </c>
      <c r="H94" s="132">
        <v>20</v>
      </c>
      <c r="I94" s="177"/>
      <c r="J94" s="177"/>
    </row>
    <row r="95" spans="1:10" ht="28.8" x14ac:dyDescent="0.3">
      <c r="A95" s="148" t="s">
        <v>195</v>
      </c>
      <c r="B95" s="185"/>
      <c r="C95" s="149">
        <f t="shared" ref="C95:C116" si="14">D95</f>
        <v>10</v>
      </c>
      <c r="D95" s="149">
        <f>D96</f>
        <v>10</v>
      </c>
      <c r="E95" s="132"/>
      <c r="F95" s="132"/>
      <c r="G95" s="149">
        <f t="shared" ref="G95:G116" si="15">H95</f>
        <v>10</v>
      </c>
      <c r="H95" s="149">
        <f>H96</f>
        <v>10</v>
      </c>
      <c r="I95" s="177"/>
      <c r="J95" s="177"/>
    </row>
    <row r="96" spans="1:10" x14ac:dyDescent="0.3">
      <c r="A96" s="147"/>
      <c r="B96" s="185" t="s">
        <v>249</v>
      </c>
      <c r="C96" s="132">
        <v>10</v>
      </c>
      <c r="D96" s="132">
        <v>10</v>
      </c>
      <c r="E96" s="132"/>
      <c r="F96" s="132"/>
      <c r="G96" s="132">
        <v>10</v>
      </c>
      <c r="H96" s="132">
        <v>10</v>
      </c>
      <c r="I96" s="177"/>
      <c r="J96" s="177"/>
    </row>
    <row r="97" spans="1:11" ht="115.95" customHeight="1" x14ac:dyDescent="0.3">
      <c r="A97" s="145" t="s">
        <v>160</v>
      </c>
      <c r="B97" s="185"/>
      <c r="C97" s="149">
        <f t="shared" si="14"/>
        <v>1725.7999999999995</v>
      </c>
      <c r="D97" s="149">
        <f>SUM(D98:D115)</f>
        <v>1725.7999999999995</v>
      </c>
      <c r="E97" s="149"/>
      <c r="F97" s="149"/>
      <c r="G97" s="149">
        <f t="shared" ref="G97" si="16">H97</f>
        <v>1700.9999999999995</v>
      </c>
      <c r="H97" s="149">
        <f>SUM(H98:H115)</f>
        <v>1700.9999999999995</v>
      </c>
      <c r="I97" s="177"/>
      <c r="J97" s="177"/>
    </row>
    <row r="98" spans="1:11" ht="30" customHeight="1" x14ac:dyDescent="0.3">
      <c r="A98" s="145"/>
      <c r="B98" s="166" t="s">
        <v>250</v>
      </c>
      <c r="C98" s="132">
        <v>274.39999999999998</v>
      </c>
      <c r="D98" s="132">
        <v>274.39999999999998</v>
      </c>
      <c r="E98" s="132"/>
      <c r="F98" s="132"/>
      <c r="G98" s="132">
        <v>274.39999999999998</v>
      </c>
      <c r="H98" s="132">
        <v>274.39999999999998</v>
      </c>
      <c r="I98" s="177"/>
      <c r="J98" s="177"/>
      <c r="K98" s="151"/>
    </row>
    <row r="99" spans="1:11" ht="34.5" customHeight="1" x14ac:dyDescent="0.3">
      <c r="A99" s="145"/>
      <c r="B99" s="166" t="s">
        <v>251</v>
      </c>
      <c r="C99" s="132">
        <v>10</v>
      </c>
      <c r="D99" s="132">
        <v>10</v>
      </c>
      <c r="E99" s="132"/>
      <c r="F99" s="132"/>
      <c r="G99" s="132">
        <v>10</v>
      </c>
      <c r="H99" s="132">
        <v>10</v>
      </c>
      <c r="I99" s="177"/>
      <c r="J99" s="177"/>
    </row>
    <row r="100" spans="1:11" ht="34.5" customHeight="1" x14ac:dyDescent="0.3">
      <c r="A100" s="145"/>
      <c r="B100" s="166" t="s">
        <v>252</v>
      </c>
      <c r="C100" s="132">
        <v>146</v>
      </c>
      <c r="D100" s="132">
        <v>146</v>
      </c>
      <c r="E100" s="132"/>
      <c r="F100" s="132"/>
      <c r="G100" s="132">
        <v>141.19999999999999</v>
      </c>
      <c r="H100" s="132">
        <v>141.19999999999999</v>
      </c>
      <c r="I100" s="177"/>
      <c r="J100" s="177"/>
    </row>
    <row r="101" spans="1:11" ht="15" customHeight="1" x14ac:dyDescent="0.3">
      <c r="A101" s="145"/>
      <c r="B101" s="166" t="s">
        <v>253</v>
      </c>
      <c r="C101" s="132">
        <v>75.5</v>
      </c>
      <c r="D101" s="132">
        <v>75.5</v>
      </c>
      <c r="E101" s="132"/>
      <c r="F101" s="132"/>
      <c r="G101" s="132">
        <v>75.5</v>
      </c>
      <c r="H101" s="132">
        <v>75.5</v>
      </c>
      <c r="I101" s="177"/>
      <c r="J101" s="177"/>
    </row>
    <row r="102" spans="1:11" s="150" customFormat="1" ht="42.75" customHeight="1" x14ac:dyDescent="0.3">
      <c r="A102" s="152"/>
      <c r="B102" s="166" t="s">
        <v>254</v>
      </c>
      <c r="C102" s="132">
        <v>100.3</v>
      </c>
      <c r="D102" s="132">
        <v>100.3</v>
      </c>
      <c r="E102" s="132"/>
      <c r="F102" s="132"/>
      <c r="G102" s="132">
        <v>100.3</v>
      </c>
      <c r="H102" s="132">
        <v>100.3</v>
      </c>
      <c r="I102" s="177"/>
      <c r="J102" s="177"/>
    </row>
    <row r="103" spans="1:11" s="150" customFormat="1" ht="93" customHeight="1" x14ac:dyDescent="0.3">
      <c r="A103" s="152"/>
      <c r="B103" s="166" t="s">
        <v>255</v>
      </c>
      <c r="C103" s="132">
        <v>99.7</v>
      </c>
      <c r="D103" s="132">
        <v>99.7</v>
      </c>
      <c r="E103" s="132"/>
      <c r="F103" s="132"/>
      <c r="G103" s="132">
        <v>99.7</v>
      </c>
      <c r="H103" s="132">
        <v>99.7</v>
      </c>
      <c r="I103" s="177"/>
      <c r="J103" s="177"/>
    </row>
    <row r="104" spans="1:11" s="150" customFormat="1" ht="77.25" customHeight="1" x14ac:dyDescent="0.3">
      <c r="A104" s="152"/>
      <c r="B104" s="166" t="s">
        <v>256</v>
      </c>
      <c r="C104" s="132">
        <v>99.7</v>
      </c>
      <c r="D104" s="132">
        <v>99.7</v>
      </c>
      <c r="E104" s="132"/>
      <c r="F104" s="132"/>
      <c r="G104" s="132">
        <v>99.7</v>
      </c>
      <c r="H104" s="132">
        <v>99.7</v>
      </c>
      <c r="I104" s="177"/>
      <c r="J104" s="177"/>
    </row>
    <row r="105" spans="1:11" s="150" customFormat="1" ht="46.95" customHeight="1" x14ac:dyDescent="0.3">
      <c r="A105" s="152"/>
      <c r="B105" s="166" t="s">
        <v>257</v>
      </c>
      <c r="C105" s="132">
        <v>80.3</v>
      </c>
      <c r="D105" s="132">
        <v>80.3</v>
      </c>
      <c r="E105" s="132"/>
      <c r="F105" s="132"/>
      <c r="G105" s="132">
        <v>80.3</v>
      </c>
      <c r="H105" s="132">
        <v>80.3</v>
      </c>
      <c r="I105" s="177"/>
      <c r="J105" s="177"/>
    </row>
    <row r="106" spans="1:11" s="150" customFormat="1" ht="66.75" customHeight="1" x14ac:dyDescent="0.3">
      <c r="A106" s="152"/>
      <c r="B106" s="166" t="s">
        <v>258</v>
      </c>
      <c r="C106" s="132">
        <v>193.2</v>
      </c>
      <c r="D106" s="132">
        <v>193.2</v>
      </c>
      <c r="E106" s="132"/>
      <c r="F106" s="132"/>
      <c r="G106" s="132">
        <v>193.2</v>
      </c>
      <c r="H106" s="132">
        <v>193.2</v>
      </c>
      <c r="I106" s="177"/>
      <c r="J106" s="177"/>
    </row>
    <row r="107" spans="1:11" s="150" customFormat="1" ht="18" customHeight="1" x14ac:dyDescent="0.3">
      <c r="A107" s="152"/>
      <c r="B107" s="166" t="s">
        <v>259</v>
      </c>
      <c r="C107" s="132">
        <v>26.6</v>
      </c>
      <c r="D107" s="132">
        <v>26.6</v>
      </c>
      <c r="E107" s="132"/>
      <c r="F107" s="132"/>
      <c r="G107" s="132">
        <v>26.6</v>
      </c>
      <c r="H107" s="132">
        <v>26.6</v>
      </c>
      <c r="I107" s="177"/>
      <c r="J107" s="177"/>
    </row>
    <row r="108" spans="1:11" s="150" customFormat="1" ht="57.6" customHeight="1" x14ac:dyDescent="0.3">
      <c r="A108" s="152"/>
      <c r="B108" s="166" t="s">
        <v>196</v>
      </c>
      <c r="C108" s="132">
        <v>48.1</v>
      </c>
      <c r="D108" s="132">
        <v>48.1</v>
      </c>
      <c r="E108" s="132"/>
      <c r="F108" s="132"/>
      <c r="G108" s="132">
        <v>48.1</v>
      </c>
      <c r="H108" s="132">
        <v>48.1</v>
      </c>
      <c r="I108" s="177"/>
      <c r="J108" s="177"/>
    </row>
    <row r="109" spans="1:11" s="150" customFormat="1" ht="58.95" customHeight="1" x14ac:dyDescent="0.3">
      <c r="A109" s="152"/>
      <c r="B109" s="166" t="s">
        <v>197</v>
      </c>
      <c r="C109" s="132">
        <v>118.3</v>
      </c>
      <c r="D109" s="132">
        <v>118.3</v>
      </c>
      <c r="E109" s="132"/>
      <c r="F109" s="132"/>
      <c r="G109" s="132">
        <v>118.3</v>
      </c>
      <c r="H109" s="132">
        <v>118.3</v>
      </c>
      <c r="I109" s="177"/>
      <c r="J109" s="177"/>
    </row>
    <row r="110" spans="1:11" s="150" customFormat="1" ht="65.25" customHeight="1" x14ac:dyDescent="0.3">
      <c r="A110" s="152"/>
      <c r="B110" s="166" t="s">
        <v>198</v>
      </c>
      <c r="C110" s="132">
        <v>117.6</v>
      </c>
      <c r="D110" s="132">
        <v>117.6</v>
      </c>
      <c r="E110" s="132"/>
      <c r="F110" s="132"/>
      <c r="G110" s="132">
        <v>117.6</v>
      </c>
      <c r="H110" s="132">
        <v>117.6</v>
      </c>
      <c r="I110" s="177"/>
      <c r="J110" s="177"/>
    </row>
    <row r="111" spans="1:11" s="150" customFormat="1" ht="30" customHeight="1" x14ac:dyDescent="0.3">
      <c r="A111" s="152"/>
      <c r="B111" s="166" t="s">
        <v>260</v>
      </c>
      <c r="C111" s="132">
        <v>126.3</v>
      </c>
      <c r="D111" s="132">
        <v>126.3</v>
      </c>
      <c r="E111" s="132"/>
      <c r="F111" s="132"/>
      <c r="G111" s="132">
        <v>126.3</v>
      </c>
      <c r="H111" s="132">
        <v>126.3</v>
      </c>
      <c r="I111" s="177"/>
      <c r="J111" s="177"/>
    </row>
    <row r="112" spans="1:11" s="150" customFormat="1" ht="42.75" customHeight="1" x14ac:dyDescent="0.3">
      <c r="A112" s="152"/>
      <c r="B112" s="166" t="s">
        <v>199</v>
      </c>
      <c r="C112" s="132">
        <v>67.099999999999994</v>
      </c>
      <c r="D112" s="132">
        <v>67.099999999999994</v>
      </c>
      <c r="E112" s="132"/>
      <c r="F112" s="132"/>
      <c r="G112" s="132">
        <v>67.099999999999994</v>
      </c>
      <c r="H112" s="132">
        <v>67.099999999999994</v>
      </c>
      <c r="I112" s="177"/>
      <c r="J112" s="177"/>
    </row>
    <row r="113" spans="1:10" s="150" customFormat="1" ht="53.25" customHeight="1" x14ac:dyDescent="0.3">
      <c r="A113" s="152"/>
      <c r="B113" s="166" t="s">
        <v>200</v>
      </c>
      <c r="C113" s="132">
        <v>54.9</v>
      </c>
      <c r="D113" s="132">
        <v>54.9</v>
      </c>
      <c r="E113" s="132"/>
      <c r="F113" s="132"/>
      <c r="G113" s="132">
        <v>54.9</v>
      </c>
      <c r="H113" s="132">
        <v>54.9</v>
      </c>
      <c r="I113" s="177"/>
      <c r="J113" s="177"/>
    </row>
    <row r="114" spans="1:10" ht="55.2" x14ac:dyDescent="0.3">
      <c r="A114" s="147"/>
      <c r="B114" s="166" t="s">
        <v>201</v>
      </c>
      <c r="C114" s="132">
        <v>67.8</v>
      </c>
      <c r="D114" s="132">
        <v>67.8</v>
      </c>
      <c r="E114" s="132"/>
      <c r="F114" s="132"/>
      <c r="G114" s="132">
        <v>67.8</v>
      </c>
      <c r="H114" s="132">
        <v>67.8</v>
      </c>
      <c r="I114" s="177"/>
      <c r="J114" s="177"/>
    </row>
    <row r="115" spans="1:10" x14ac:dyDescent="0.3">
      <c r="A115" s="147"/>
      <c r="B115" s="166" t="s">
        <v>261</v>
      </c>
      <c r="C115" s="132">
        <v>20</v>
      </c>
      <c r="D115" s="132">
        <v>20</v>
      </c>
      <c r="E115" s="132"/>
      <c r="F115" s="132"/>
      <c r="G115" s="132"/>
      <c r="H115" s="132"/>
      <c r="I115" s="177"/>
      <c r="J115" s="177"/>
    </row>
    <row r="116" spans="1:10" ht="72" x14ac:dyDescent="0.3">
      <c r="A116" s="148" t="s">
        <v>161</v>
      </c>
      <c r="B116" s="185"/>
      <c r="C116" s="149">
        <f t="shared" si="14"/>
        <v>23</v>
      </c>
      <c r="D116" s="149">
        <f>SUM(D117:D118)</f>
        <v>23</v>
      </c>
      <c r="E116" s="149"/>
      <c r="F116" s="149"/>
      <c r="G116" s="149">
        <f t="shared" si="15"/>
        <v>22.299999999999997</v>
      </c>
      <c r="H116" s="149">
        <f>SUM(H117:H118)</f>
        <v>22.299999999999997</v>
      </c>
      <c r="I116" s="177"/>
      <c r="J116" s="177"/>
    </row>
    <row r="117" spans="1:10" x14ac:dyDescent="0.3">
      <c r="A117" s="91"/>
      <c r="B117" s="166" t="s">
        <v>263</v>
      </c>
      <c r="C117" s="132">
        <v>9.1999999999999993</v>
      </c>
      <c r="D117" s="132">
        <v>9.1999999999999993</v>
      </c>
      <c r="E117" s="132"/>
      <c r="F117" s="132"/>
      <c r="G117" s="132">
        <v>9.1999999999999993</v>
      </c>
      <c r="H117" s="132">
        <v>9.1999999999999993</v>
      </c>
      <c r="I117" s="177"/>
      <c r="J117" s="177"/>
    </row>
    <row r="118" spans="1:10" ht="27.6" x14ac:dyDescent="0.3">
      <c r="A118" s="95"/>
      <c r="B118" s="166" t="s">
        <v>262</v>
      </c>
      <c r="C118" s="132">
        <v>13.8</v>
      </c>
      <c r="D118" s="132">
        <v>13.8</v>
      </c>
      <c r="E118" s="132"/>
      <c r="F118" s="132"/>
      <c r="G118" s="132">
        <v>13.1</v>
      </c>
      <c r="H118" s="132">
        <v>13.1</v>
      </c>
      <c r="I118" s="177"/>
      <c r="J118" s="177"/>
    </row>
    <row r="119" spans="1:10" s="79" customFormat="1" ht="97.2" hidden="1" x14ac:dyDescent="0.3">
      <c r="A119" s="77" t="s">
        <v>162</v>
      </c>
      <c r="B119" s="82"/>
      <c r="C119" s="87">
        <f>D119</f>
        <v>0</v>
      </c>
      <c r="D119" s="87">
        <f>SUM(D120:D121)</f>
        <v>0</v>
      </c>
      <c r="E119" s="87"/>
      <c r="F119" s="87"/>
      <c r="G119" s="87">
        <f>H119</f>
        <v>0</v>
      </c>
      <c r="H119" s="87">
        <f>SUM(H120:H121)</f>
        <v>0</v>
      </c>
      <c r="I119" s="172"/>
      <c r="J119" s="172"/>
    </row>
    <row r="120" spans="1:10" s="79" customFormat="1" hidden="1" x14ac:dyDescent="0.3">
      <c r="A120" s="78"/>
      <c r="B120" s="82" t="s">
        <v>75</v>
      </c>
      <c r="C120" s="172">
        <f>D120</f>
        <v>0</v>
      </c>
      <c r="D120" s="172"/>
      <c r="E120" s="172"/>
      <c r="F120" s="172"/>
      <c r="G120" s="172">
        <f t="shared" ref="G120:G121" si="17">H120</f>
        <v>0</v>
      </c>
      <c r="H120" s="172"/>
      <c r="I120" s="172"/>
      <c r="J120" s="172"/>
    </row>
    <row r="121" spans="1:10" s="79" customFormat="1" ht="27.6" hidden="1" x14ac:dyDescent="0.3">
      <c r="A121" s="78" t="s">
        <v>78</v>
      </c>
      <c r="B121" s="82" t="s">
        <v>76</v>
      </c>
      <c r="C121" s="172">
        <f t="shared" ref="C121" si="18">D121</f>
        <v>0</v>
      </c>
      <c r="D121" s="172"/>
      <c r="E121" s="172"/>
      <c r="F121" s="172"/>
      <c r="G121" s="172">
        <f t="shared" si="17"/>
        <v>0</v>
      </c>
      <c r="H121" s="172"/>
      <c r="I121" s="172"/>
      <c r="J121" s="172"/>
    </row>
    <row r="122" spans="1:10" s="137" customFormat="1" ht="74.400000000000006" customHeight="1" x14ac:dyDescent="0.3">
      <c r="A122" s="135" t="s">
        <v>163</v>
      </c>
      <c r="B122" s="168"/>
      <c r="C122" s="136">
        <f>D122</f>
        <v>25595.200000000001</v>
      </c>
      <c r="D122" s="136">
        <f>SUM(D123:D125)</f>
        <v>25595.200000000001</v>
      </c>
      <c r="E122" s="136"/>
      <c r="F122" s="136"/>
      <c r="G122" s="136">
        <f t="shared" ref="G122" si="19">H122</f>
        <v>22472</v>
      </c>
      <c r="H122" s="136">
        <f>SUM(H123:H125)</f>
        <v>22472</v>
      </c>
      <c r="I122" s="179"/>
      <c r="J122" s="179"/>
    </row>
    <row r="123" spans="1:10" s="96" customFormat="1" x14ac:dyDescent="0.3">
      <c r="A123" s="133"/>
      <c r="B123" s="166" t="s">
        <v>264</v>
      </c>
      <c r="C123" s="131">
        <f>D123</f>
        <v>22480</v>
      </c>
      <c r="D123" s="131">
        <v>22480</v>
      </c>
      <c r="E123" s="131"/>
      <c r="F123" s="131"/>
      <c r="G123" s="131">
        <f t="shared" ref="G123:G125" si="20">H123</f>
        <v>22472</v>
      </c>
      <c r="H123" s="131">
        <v>22472</v>
      </c>
      <c r="I123" s="131"/>
      <c r="J123" s="131"/>
    </row>
    <row r="124" spans="1:10" s="96" customFormat="1" ht="27.6" x14ac:dyDescent="0.3">
      <c r="A124" s="133"/>
      <c r="B124" s="166" t="s">
        <v>265</v>
      </c>
      <c r="C124" s="131">
        <f>D124</f>
        <v>2775.2</v>
      </c>
      <c r="D124" s="131">
        <f>2400+375.2</f>
        <v>2775.2</v>
      </c>
      <c r="E124" s="131"/>
      <c r="F124" s="131"/>
      <c r="G124" s="131">
        <f>H124</f>
        <v>0</v>
      </c>
      <c r="H124" s="131">
        <v>0</v>
      </c>
      <c r="I124" s="131"/>
      <c r="J124" s="131"/>
    </row>
    <row r="125" spans="1:10" s="96" customFormat="1" ht="27.6" x14ac:dyDescent="0.3">
      <c r="A125" s="133"/>
      <c r="B125" s="166" t="s">
        <v>266</v>
      </c>
      <c r="C125" s="131">
        <f t="shared" ref="C125" si="21">D125</f>
        <v>340</v>
      </c>
      <c r="D125" s="131">
        <v>340</v>
      </c>
      <c r="E125" s="131"/>
      <c r="F125" s="131"/>
      <c r="G125" s="131">
        <f t="shared" si="20"/>
        <v>0</v>
      </c>
      <c r="H125" s="131">
        <v>0</v>
      </c>
      <c r="I125" s="131"/>
      <c r="J125" s="131"/>
    </row>
    <row r="126" spans="1:10" s="137" customFormat="1" ht="43.2" x14ac:dyDescent="0.3">
      <c r="A126" s="135" t="s">
        <v>211</v>
      </c>
      <c r="B126" s="168"/>
      <c r="C126" s="167">
        <f t="shared" ref="C126:C131" si="22">D126</f>
        <v>159</v>
      </c>
      <c r="D126" s="167">
        <f>SUM(D127)</f>
        <v>159</v>
      </c>
      <c r="E126" s="167"/>
      <c r="F126" s="167"/>
      <c r="G126" s="167">
        <f>H126</f>
        <v>109.2</v>
      </c>
      <c r="H126" s="167">
        <f>SUM(H127)</f>
        <v>109.2</v>
      </c>
      <c r="I126" s="179"/>
      <c r="J126" s="179"/>
    </row>
    <row r="127" spans="1:10" s="137" customFormat="1" ht="72" x14ac:dyDescent="0.3">
      <c r="A127" s="135" t="s">
        <v>214</v>
      </c>
      <c r="B127" s="166" t="s">
        <v>267</v>
      </c>
      <c r="C127" s="131">
        <f t="shared" si="22"/>
        <v>159</v>
      </c>
      <c r="D127" s="131">
        <v>159</v>
      </c>
      <c r="E127" s="167"/>
      <c r="F127" s="167"/>
      <c r="G127" s="131">
        <f>H127</f>
        <v>109.2</v>
      </c>
      <c r="H127" s="131">
        <v>109.2</v>
      </c>
      <c r="I127" s="179"/>
      <c r="J127" s="179"/>
    </row>
    <row r="128" spans="1:10" s="137" customFormat="1" ht="86.4" x14ac:dyDescent="0.3">
      <c r="A128" s="135" t="s">
        <v>212</v>
      </c>
      <c r="B128" s="168"/>
      <c r="C128" s="167">
        <f t="shared" si="22"/>
        <v>1292</v>
      </c>
      <c r="D128" s="167">
        <f>SUM(D129:D131)</f>
        <v>1292</v>
      </c>
      <c r="E128" s="167"/>
      <c r="F128" s="167"/>
      <c r="G128" s="167">
        <f>H128</f>
        <v>1291.5</v>
      </c>
      <c r="H128" s="167">
        <f>SUM(H129:H131)</f>
        <v>1291.5</v>
      </c>
      <c r="I128" s="179"/>
      <c r="J128" s="179"/>
    </row>
    <row r="129" spans="1:10" s="137" customFormat="1" ht="43.2" x14ac:dyDescent="0.3">
      <c r="A129" s="135" t="s">
        <v>213</v>
      </c>
      <c r="B129" s="166" t="s">
        <v>268</v>
      </c>
      <c r="C129" s="131">
        <f t="shared" si="22"/>
        <v>10</v>
      </c>
      <c r="D129" s="131">
        <v>10</v>
      </c>
      <c r="E129" s="167"/>
      <c r="F129" s="167"/>
      <c r="G129" s="131">
        <f>H129</f>
        <v>10</v>
      </c>
      <c r="H129" s="131">
        <v>10</v>
      </c>
      <c r="I129" s="179"/>
      <c r="J129" s="179"/>
    </row>
    <row r="130" spans="1:10" s="137" customFormat="1" ht="57.6" x14ac:dyDescent="0.3">
      <c r="A130" s="135" t="s">
        <v>215</v>
      </c>
      <c r="B130" s="166" t="s">
        <v>269</v>
      </c>
      <c r="C130" s="131">
        <f t="shared" si="22"/>
        <v>150</v>
      </c>
      <c r="D130" s="131">
        <v>150</v>
      </c>
      <c r="E130" s="167"/>
      <c r="F130" s="167"/>
      <c r="G130" s="131">
        <f t="shared" ref="G130" si="23">H130</f>
        <v>150</v>
      </c>
      <c r="H130" s="131">
        <v>150</v>
      </c>
      <c r="I130" s="179"/>
      <c r="J130" s="179"/>
    </row>
    <row r="131" spans="1:10" s="96" customFormat="1" ht="28.2" x14ac:dyDescent="0.3">
      <c r="A131" s="130" t="s">
        <v>216</v>
      </c>
      <c r="B131" s="166" t="s">
        <v>270</v>
      </c>
      <c r="C131" s="131">
        <f t="shared" si="22"/>
        <v>1132</v>
      </c>
      <c r="D131" s="131">
        <v>1132</v>
      </c>
      <c r="E131" s="131"/>
      <c r="F131" s="131"/>
      <c r="G131" s="131">
        <f t="shared" ref="G131" si="24">H131</f>
        <v>1131.5</v>
      </c>
      <c r="H131" s="131">
        <v>1131.5</v>
      </c>
      <c r="I131" s="131"/>
      <c r="J131" s="131"/>
    </row>
    <row r="132" spans="1:10" s="170" customFormat="1" x14ac:dyDescent="0.3">
      <c r="A132" s="169" t="s">
        <v>27</v>
      </c>
      <c r="B132" s="196"/>
      <c r="C132" s="171">
        <f t="shared" ref="C132:H132" si="25">C9+C22+C52+C54+C61+C63+C66+C69+C74+C81+C84+C93+C95+C97+C116+C119+C122+C126+C58+C128</f>
        <v>39771.482000000004</v>
      </c>
      <c r="D132" s="171">
        <f t="shared" si="25"/>
        <v>39671.482000000004</v>
      </c>
      <c r="E132" s="171">
        <f t="shared" si="25"/>
        <v>0</v>
      </c>
      <c r="F132" s="171">
        <f t="shared" si="25"/>
        <v>100</v>
      </c>
      <c r="G132" s="171">
        <f t="shared" si="25"/>
        <v>35131.886999999995</v>
      </c>
      <c r="H132" s="171">
        <f t="shared" si="25"/>
        <v>35031.886999999995</v>
      </c>
      <c r="I132" s="171">
        <f t="shared" ref="I132:J132" si="26">I9+I22+I52+I54+I61+I63+I66+I69+I74+I81+I84+I93+I95+I97+I116+I119+I122+I126+I58+I128</f>
        <v>0</v>
      </c>
      <c r="J132" s="171">
        <f t="shared" si="26"/>
        <v>100</v>
      </c>
    </row>
    <row r="133" spans="1:10" x14ac:dyDescent="0.3">
      <c r="A133" s="76"/>
      <c r="B133" s="197"/>
      <c r="C133" s="76"/>
      <c r="D133" s="76"/>
      <c r="E133" s="76"/>
      <c r="F133" s="76"/>
      <c r="G133" s="76"/>
      <c r="H133" s="76"/>
      <c r="I133" s="76"/>
      <c r="J133" s="76"/>
    </row>
    <row r="134" spans="1:10" x14ac:dyDescent="0.3">
      <c r="A134" s="76"/>
      <c r="B134" s="197"/>
      <c r="C134" s="76"/>
      <c r="D134" s="76"/>
      <c r="E134" s="76"/>
      <c r="F134" s="76"/>
      <c r="G134" s="76"/>
      <c r="H134" s="76"/>
      <c r="I134" s="76"/>
      <c r="J134" s="76"/>
    </row>
    <row r="135" spans="1:10" x14ac:dyDescent="0.3">
      <c r="A135" s="76"/>
      <c r="B135" s="197"/>
      <c r="C135" s="76"/>
      <c r="D135" s="76"/>
      <c r="E135" s="76"/>
      <c r="F135" s="76"/>
      <c r="G135" s="76"/>
      <c r="H135" s="76"/>
      <c r="I135" s="76"/>
      <c r="J135" s="76"/>
    </row>
    <row r="136" spans="1:10" s="100" customFormat="1" ht="36" customHeight="1" thickBot="1" x14ac:dyDescent="0.35">
      <c r="A136" s="221" t="s">
        <v>88</v>
      </c>
      <c r="B136" s="221"/>
      <c r="C136" s="102"/>
      <c r="D136" s="102"/>
      <c r="E136" s="102"/>
      <c r="F136" s="102"/>
      <c r="G136" s="138"/>
      <c r="H136" s="102"/>
      <c r="I136" s="222" t="s">
        <v>89</v>
      </c>
      <c r="J136" s="222"/>
    </row>
    <row r="137" spans="1:10" s="100" customFormat="1" x14ac:dyDescent="0.3">
      <c r="A137" s="102"/>
      <c r="B137" s="181"/>
      <c r="C137" s="102"/>
      <c r="D137" s="102"/>
      <c r="E137" s="102"/>
      <c r="F137" s="102"/>
      <c r="G137" s="105" t="s">
        <v>26</v>
      </c>
      <c r="H137" s="102"/>
      <c r="I137" s="102"/>
      <c r="J137" s="102"/>
    </row>
    <row r="138" spans="1:10" x14ac:dyDescent="0.3">
      <c r="A138" s="76"/>
      <c r="B138" s="197"/>
      <c r="C138" s="76"/>
      <c r="D138" s="76"/>
      <c r="E138" s="76"/>
      <c r="F138" s="76"/>
      <c r="G138" s="76"/>
      <c r="H138" s="76"/>
      <c r="I138" s="76"/>
      <c r="J138" s="76"/>
    </row>
    <row r="139" spans="1:10" x14ac:dyDescent="0.3">
      <c r="A139" s="76"/>
      <c r="B139" s="197"/>
      <c r="C139" s="76"/>
      <c r="D139" s="76"/>
      <c r="E139" s="76"/>
      <c r="F139" s="76"/>
      <c r="G139" s="76"/>
      <c r="H139" s="76"/>
      <c r="I139" s="76"/>
      <c r="J139" s="76"/>
    </row>
  </sheetData>
  <mergeCells count="12">
    <mergeCell ref="A1:J1"/>
    <mergeCell ref="A3:J3"/>
    <mergeCell ref="E2:I2"/>
    <mergeCell ref="A136:B136"/>
    <mergeCell ref="I136:J136"/>
    <mergeCell ref="C6:F6"/>
    <mergeCell ref="A6:A7"/>
    <mergeCell ref="B6:B7"/>
    <mergeCell ref="G6:J6"/>
    <mergeCell ref="A10:A14"/>
    <mergeCell ref="A23:A26"/>
    <mergeCell ref="A55:A56"/>
  </mergeCells>
  <printOptions horizontalCentered="1"/>
  <pageMargins left="0.70866141732283472" right="0.70866141732283472" top="0.74803149606299213" bottom="0.39370078740157483" header="0.31496062992125984" footer="0.31496062992125984"/>
  <pageSetup paperSize="9" scale="82" fitToHeight="7" orientation="landscape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інформація про бюджет</vt:lpstr>
      <vt:lpstr>Бюджет розвитку</vt:lpstr>
      <vt:lpstr>'Бюджет розвитку'!Область_печати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2020-02-10T12:34:47Z</dcterms:modified>
</cp:coreProperties>
</file>