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Інформація про бюджет " sheetId="1" r:id="rId1"/>
    <sheet name="Бюджет розвитку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'Інформація про бюджет '!$A$1:$K$354</definedName>
  </definedNames>
  <calcPr fullCalcOnLoad="1"/>
</workbook>
</file>

<file path=xl/sharedStrings.xml><?xml version="1.0" encoding="utf-8"?>
<sst xmlns="http://schemas.openxmlformats.org/spreadsheetml/2006/main" count="569" uniqueCount="234">
  <si>
    <t>(найменування головного розпорядника коштів державного бюджету)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</si>
  <si>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</si>
  <si>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</si>
  <si>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</si>
  <si>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</si>
  <si>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</si>
  <si>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в т. ч.</t>
  </si>
  <si>
    <t>2110</t>
  </si>
  <si>
    <t>2120</t>
  </si>
  <si>
    <t>2210</t>
  </si>
  <si>
    <t>2240</t>
  </si>
  <si>
    <t>2250</t>
  </si>
  <si>
    <t>2270</t>
  </si>
  <si>
    <t>2700</t>
  </si>
  <si>
    <t>2800</t>
  </si>
  <si>
    <t>3110</t>
  </si>
  <si>
    <t>в т. ч. за бюджетними програмами</t>
  </si>
  <si>
    <t>Код бюджетної програми</t>
  </si>
  <si>
    <t>0111</t>
  </si>
  <si>
    <t xml:space="preserve">Видатки всього за головним розпорядником коштів міського бюджету: </t>
  </si>
  <si>
    <t>Відділ охорони здоров'я Сумської міської ради</t>
  </si>
  <si>
    <t>2220</t>
  </si>
  <si>
    <t>2230</t>
  </si>
  <si>
    <t>2271</t>
  </si>
  <si>
    <t>2272</t>
  </si>
  <si>
    <t>2273</t>
  </si>
  <si>
    <t>2274</t>
  </si>
  <si>
    <t>2282</t>
  </si>
  <si>
    <t>2710</t>
  </si>
  <si>
    <t>2730</t>
  </si>
  <si>
    <t>3132</t>
  </si>
  <si>
    <t>Код програмної 
класифікації 
видатків та 
кредитування 
бюджету/ код 
економічної 
класифікації 
видатків
бюджету або код
кредитування бюджету</t>
  </si>
  <si>
    <t>2000</t>
  </si>
  <si>
    <t>2200</t>
  </si>
  <si>
    <t>3000</t>
  </si>
  <si>
    <t>Багатопрофільна стаціонарна медична допомога населенню</t>
  </si>
  <si>
    <t>Лікарсько-акушерська допомога  вагітним, породіллям та новонародженим</t>
  </si>
  <si>
    <t>0731</t>
  </si>
  <si>
    <t>0733</t>
  </si>
  <si>
    <t>0721</t>
  </si>
  <si>
    <t>0722</t>
  </si>
  <si>
    <t>0726</t>
  </si>
  <si>
    <t>Первинна медична допомога населенню</t>
  </si>
  <si>
    <t>0763</t>
  </si>
  <si>
    <t>0470</t>
  </si>
  <si>
    <t>Заходи з енергозбереження</t>
  </si>
  <si>
    <t xml:space="preserve">В.о. начальника відділу </t>
  </si>
  <si>
    <t>О.Ю. Чумаченко</t>
  </si>
  <si>
    <t xml:space="preserve">Інформація про бюджет за бюджетними програмами </t>
  </si>
  <si>
    <t>за 2018 рік</t>
  </si>
  <si>
    <t>касове виконання за 2018 рік</t>
  </si>
  <si>
    <t>план на 2018 рік з урахуванням внесених змін</t>
  </si>
  <si>
    <t>в т.ч. бюджет розвитку</t>
  </si>
  <si>
    <t>Керівництво і управління у відповідній сфері у містах (місті Києві), селищах, селах, об’єднаних територіальних громадах</t>
  </si>
  <si>
    <t>0710160</t>
  </si>
  <si>
    <t>0712010</t>
  </si>
  <si>
    <t>0712030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</si>
  <si>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</si>
  <si>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</si>
  <si>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</si>
  <si>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 допомога населенню</t>
  </si>
  <si>
    <t>0712110</t>
  </si>
  <si>
    <t>0718340</t>
  </si>
  <si>
    <t>0540</t>
  </si>
  <si>
    <t>Природоохоронні заходи за рахунок цільових фондів</t>
  </si>
  <si>
    <t>0712140</t>
  </si>
  <si>
    <t>Програми і централізовані заходи у галузі охорони здоров’я</t>
  </si>
  <si>
    <t>0712150</t>
  </si>
  <si>
    <t>Інші програми, заклади та заходи у сфері охорони здоров’я</t>
  </si>
  <si>
    <t>0717360</t>
  </si>
  <si>
    <t>0490</t>
  </si>
  <si>
    <t>Виконання інвестиційниї проектів</t>
  </si>
  <si>
    <t>0717640</t>
  </si>
  <si>
    <t>0717700</t>
  </si>
  <si>
    <t>0133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</si>
  <si>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</si>
  <si>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0181</t>
  </si>
  <si>
    <t>Інші субвенція з місцевого бюджету</t>
  </si>
  <si>
    <t>3210</t>
  </si>
  <si>
    <t>0719700</t>
  </si>
  <si>
    <t>3220</t>
  </si>
  <si>
    <t>2620</t>
  </si>
  <si>
    <t>2600</t>
  </si>
  <si>
    <t>(тис.грн.)</t>
  </si>
  <si>
    <t>2610</t>
  </si>
  <si>
    <t xml:space="preserve"> (найменування головного розпорядника бюджетних коштів)</t>
  </si>
  <si>
    <t xml:space="preserve">(придбання обладнання і предметів довгострокового користування, капітальні ремонти) </t>
  </si>
  <si>
    <t>тис. грн.</t>
  </si>
  <si>
    <t>Назва установи, закладу (об'єкту із зазначенням адреси)</t>
  </si>
  <si>
    <t>Найменування придбаного обладнання / види робіт</t>
  </si>
  <si>
    <t>Заплановано</t>
  </si>
  <si>
    <t>Виконано</t>
  </si>
  <si>
    <t>Всього, в тому числі:</t>
  </si>
  <si>
    <t>міський бюджет</t>
  </si>
  <si>
    <t>державний бюджет</t>
  </si>
  <si>
    <t>обласний та інші рівні бюджету</t>
  </si>
  <si>
    <t xml:space="preserve">РАЗОМ </t>
  </si>
  <si>
    <t>Придбання предметів довгострокового користування</t>
  </si>
  <si>
    <t>Капітальний ремонт інших об'єктів</t>
  </si>
  <si>
    <t>0712010  КУ "Сумська міська клінічна лікарня №1"</t>
  </si>
  <si>
    <t>Ангіограф</t>
  </si>
  <si>
    <t>Інструментарій для операційної</t>
  </si>
  <si>
    <t>Операційна  лампа</t>
  </si>
  <si>
    <t>Апарат «Ліка-хірург»</t>
  </si>
  <si>
    <t>Візки для транспортування хворих  (2 од)</t>
  </si>
  <si>
    <t>Шафа медична</t>
  </si>
  <si>
    <t>Інфузійний насос (2 од)</t>
  </si>
  <si>
    <t>Капітальний ремонт неврологічного відділення</t>
  </si>
  <si>
    <t>Капітальний ремонт терапевтичного відділення</t>
  </si>
  <si>
    <t>Капітальний ремонт гінекологічного відділення</t>
  </si>
  <si>
    <t>Капітальний ремонт ортопедично-травматологічного відділення</t>
  </si>
  <si>
    <t>Капітальний ремонт сходових клітин головного корпусу</t>
  </si>
  <si>
    <t>0712010   КУ "Сумська міська клінічна лікарня №4"</t>
  </si>
  <si>
    <t>Апарат для ультрозвукової терапії УЗТ</t>
  </si>
  <si>
    <t>Коагулометр</t>
  </si>
  <si>
    <t>Термостат медичний</t>
  </si>
  <si>
    <t>Мікроскопи</t>
  </si>
  <si>
    <t>Центрифуга</t>
  </si>
  <si>
    <t>Аквадистилятор</t>
  </si>
  <si>
    <t xml:space="preserve">Комп'ютери </t>
  </si>
  <si>
    <t>Холодильник</t>
  </si>
  <si>
    <t>Центрифуга лабораторна</t>
  </si>
  <si>
    <t>Пральні машини</t>
  </si>
  <si>
    <t>Капремонт харчоблоку м.Суми, Металургів 38</t>
  </si>
  <si>
    <t>Капремонт поліклінічного відділення № 1 м.Суми. Вул. Праці. 3</t>
  </si>
  <si>
    <t>Капремонт овочесховищам.Суми, вул. Металургів 38</t>
  </si>
  <si>
    <t>Капремонт кабінету фтизіатра вул. Ковпака №7</t>
  </si>
  <si>
    <t>Капітальний ремонт ліфта вул. Праці 3</t>
  </si>
  <si>
    <t>0712010  КУ "Сумська міська клінічна лікарня № 5"</t>
  </si>
  <si>
    <t>Низькотемпературний медичний морозильник</t>
  </si>
  <si>
    <t xml:space="preserve">Стерилізатор паровий ГП-100 </t>
  </si>
  <si>
    <t>Електрохірургічний апарат</t>
  </si>
  <si>
    <t xml:space="preserve">Цистоскоп </t>
  </si>
  <si>
    <t>Стіл операційний</t>
  </si>
  <si>
    <t xml:space="preserve">Морозильна шафа 2-х дверна </t>
  </si>
  <si>
    <t xml:space="preserve">Електрокардіограф 12-канальний </t>
  </si>
  <si>
    <t>Електрокардіограф</t>
  </si>
  <si>
    <t xml:space="preserve">Комп'ютерне обладнання </t>
  </si>
  <si>
    <t>Ендоскопічний освітлювач з світлодіодом</t>
  </si>
  <si>
    <t>Монітор пацієнта</t>
  </si>
  <si>
    <t>Шприцевий насос</t>
  </si>
  <si>
    <t>Кисневий концентратор</t>
  </si>
  <si>
    <t>Капітальний ремонт будівлі овочесховища (вул. М.Вовчок, 2)</t>
  </si>
  <si>
    <t>Капітальний ремонт ліфтів № 1256, №1257 (вул. М.Вовчок, 2)</t>
  </si>
  <si>
    <t>Капітальний ремонт ліфтів №1028, №1258 (вул. М.Вовчок, 2)</t>
  </si>
  <si>
    <t>Капітальний ремонт приймального відділення (вул. М.Вовчок, 2)</t>
  </si>
  <si>
    <t>0712010 КНП "Дитяча міська клінічна лікарня Святої Зінаїди "Сумської міської ради</t>
  </si>
  <si>
    <t xml:space="preserve">Денситометр </t>
  </si>
  <si>
    <t>Дерматоскоп</t>
  </si>
  <si>
    <t>Гематологічний аналізатор</t>
  </si>
  <si>
    <t>Холодильна камера</t>
  </si>
  <si>
    <t>Столик анастезіолога</t>
  </si>
  <si>
    <t>Датчик лінійний УЗД</t>
  </si>
  <si>
    <t>Компютерне обладнання</t>
  </si>
  <si>
    <t>Принтер</t>
  </si>
  <si>
    <t>Апарат УВЧ</t>
  </si>
  <si>
    <t>Хепіко-тест</t>
  </si>
  <si>
    <t>Стерилізатор паровий</t>
  </si>
  <si>
    <t>Плита Gorenje</t>
  </si>
  <si>
    <t>Капітальний ремонт харчоблоку по вул.Троїцька,57</t>
  </si>
  <si>
    <t>Капітальний ремонт актового залу ,стаціонару по вул.Троїцька,28</t>
  </si>
  <si>
    <t>Виготовлення кошторисної документації під проект "Полікліника без черг"</t>
  </si>
  <si>
    <t>Капітальний ремонт даху по вул.Троїцька,28 (Корпус А2)</t>
  </si>
  <si>
    <t>Капітальний ремонт приміщення стаціонару по вул.Троїцька,28 (Корпус А)</t>
  </si>
  <si>
    <t>Проектно вишукувальні роботи по вул. Троїцька, 28 ( корпус денного стаціонару (2-х поверховий))</t>
  </si>
  <si>
    <t>Проектно вишукувальні роботи по вул. Троїцька, 28 (новий корпус стаціонару (3-х поверховий))</t>
  </si>
  <si>
    <t>0712010 Багатопрофільна стаціонарна медична допомога населенню</t>
  </si>
  <si>
    <t>0712030  КУ "Сумський міський пологовий  клінічний будинок Пресвятої Діви Марії"</t>
  </si>
  <si>
    <t>Фетальний доплер FD -88 ( 2 шт.)</t>
  </si>
  <si>
    <t>Капітальний ремонт мереж холодного та гарячого водопроводу в приміщеннях ж/к № 3 ( м.Суми, вул.Паркова,1)</t>
  </si>
  <si>
    <t xml:space="preserve">0712111  КНП " Центр первинно  медико- санітарної допомоги №1 "Сумської міської ради </t>
  </si>
  <si>
    <t>електрокардіограф</t>
  </si>
  <si>
    <t xml:space="preserve">0712111  КНП " Центр первинно  медико- санітарної допомоги № 2 "Сумської міської ради </t>
  </si>
  <si>
    <t>0712110  Первинна медична допомога населенню</t>
  </si>
  <si>
    <t>0712152 Відділ охорони здоров'я Сумської міської ради</t>
  </si>
  <si>
    <t>Електрокардіограф , 2 шт</t>
  </si>
  <si>
    <t>Комп'ютер в комплекті, 30 шт</t>
  </si>
  <si>
    <t>Ноутбуки, 146 шт.</t>
  </si>
  <si>
    <t>Багатофункціональний пристрій , 16 шт.</t>
  </si>
  <si>
    <t>Холодильник "Атлант" 6026</t>
  </si>
  <si>
    <t>0717360 Виконання інвестиційниї проектів</t>
  </si>
  <si>
    <t>0717363 КУ "Сумська міська клінічна лікарня №1</t>
  </si>
  <si>
    <t>Апарат штучної вентиляції легень (2од)</t>
  </si>
  <si>
    <t xml:space="preserve">Стіл реабілітаційний </t>
  </si>
  <si>
    <t>Універсальна кабіна для підвісної терапії</t>
  </si>
  <si>
    <t>Комплект для біполярної трансуретральної резекції простати</t>
  </si>
  <si>
    <t>0717363 КУ "Сумська міська клінічна лікарня №4</t>
  </si>
  <si>
    <t xml:space="preserve">АП для місцевої дерсонвалізації КОРОНА С </t>
  </si>
  <si>
    <t>Прилад низькочастотної електротерапії Радіус</t>
  </si>
  <si>
    <t>Реабілітаційна лікувальна сітка</t>
  </si>
  <si>
    <t xml:space="preserve">Процедурний стіл </t>
  </si>
  <si>
    <t>АП.для місцевої дерсонвалізації</t>
  </si>
  <si>
    <t>АП.магнітотерапії</t>
  </si>
  <si>
    <t>0717363 КНП  "Дитяча міська клінічна лікарня Святої Зінаїди "СМР</t>
  </si>
  <si>
    <t>Монітор паціента</t>
  </si>
  <si>
    <t>Апарат ультразвукової діагностики</t>
  </si>
  <si>
    <t>Імунологічний аналізатор з набором тест карт</t>
  </si>
  <si>
    <t>Кардіодеструктор</t>
  </si>
  <si>
    <t>Ємність Дьюара</t>
  </si>
  <si>
    <t>Мікроскоп операційний</t>
  </si>
  <si>
    <t xml:space="preserve">0717363  КНП " Центр первинно  медико- санітарної допомоги №2 "Сумської міської ради </t>
  </si>
  <si>
    <t>12- канальний  кардіограф   ( 3 од*36,0 тис.грн.)</t>
  </si>
  <si>
    <t>Аналізатор сечі</t>
  </si>
  <si>
    <t>0717640  Заходи з енергозбереження</t>
  </si>
  <si>
    <t>0717640  КУ "Сумська міська клінічна лікарня №1</t>
  </si>
  <si>
    <t>Плита електрична 6-ти комфоркова індуційна з комплектом посуду (3 од)</t>
  </si>
  <si>
    <t>Котел харчоварочний (план початковий - 2 од., факт - 1 од.)</t>
  </si>
  <si>
    <t>Шафа жарочна</t>
  </si>
  <si>
    <t>Холодильне обладнання (план початковий - 4 од., факт - 5 од)</t>
  </si>
  <si>
    <t>Овочерізка</t>
  </si>
  <si>
    <t>Картопелечистка</t>
  </si>
  <si>
    <t>М'ясорубка</t>
  </si>
  <si>
    <t>Капітальний ремонт покрівлі корпусів операційного блоку головного корпусу, операційного блоку гінекології, прибудови кардіології комунальної установи "Сумська міська клінічна лікарня №1", за адресою: м.Суми, вул 20 років Перемоги, 13 (з додатковою теплоізоляцією)</t>
  </si>
  <si>
    <t>Капітальний ремонт системи вентиляції (впровадження припливно-витяжної вентиляції з рекупераціє) в КУ "Сумська міська клінічна лікарня №1", за адресою: Сумська обл., м.Суми, вул 20 років Перемоги, 13</t>
  </si>
  <si>
    <t>Капітальний ремонт будівлі Комунальної установи "Сумська міська клінічна лікарня №1" (заміна віконних та дверних блоків) за адресою: вул 20 років Перемоги, 13 в м.Суми</t>
  </si>
  <si>
    <t>0717640   КНП  "Дитяча міська клінічна лікарня Святої Зінаїди "СМР</t>
  </si>
  <si>
    <t>Капітальний ремонт фасадів (заміна дверних та віконних блоків) будівлі дитячої лікарні (Корпус А), за адресою Праці,3</t>
  </si>
  <si>
    <t>Капітальний ремонт фасадів (заміна віконних блоків) будівлі дитячої лікарні (Корпус А2), за адресою Троїцька,28</t>
  </si>
  <si>
    <t>Капітальний ремонт фасадів (заміна віконних блоків) будівлі дитячої лікарні (Корпус А), за адресою Троїцька,28</t>
  </si>
  <si>
    <t xml:space="preserve"> Капітальний ремонт будівель (утеплення фасаду, цоколю) поліклініки № 2 КУ "СМДКЛ Святої Зінаїди" (КНП "ДКЛ Святої Зінаїди" Сумської міської ради)</t>
  </si>
  <si>
    <t xml:space="preserve"> Капітальний ремонт будівель (утеплення фасаду) КУ "СМДКЛ Святої Зінаїди"   (КНП "ДКЛ Святої Зінаїди" Сумської міської ради)            по вул. Труда,3</t>
  </si>
  <si>
    <t xml:space="preserve"> Капітальний ремонт будівель (утеплення фасаду) КУ "СМДКЛ Святої Зінаїди"    (КНП "ДКЛ Святої Зінаїди" Сумської міської ради)                        по вул. Троїцька,28 (корпуси А, ) </t>
  </si>
  <si>
    <t xml:space="preserve"> Капітальний ремонт будівель (утеплення фасаду) КУ "СМДКЛ Святої Зінаїди"    (КНП "ДКЛ Святої Зінаїди" Сумської міської ради)                        по вул. Троїцька,28 (корпуси А2 ) </t>
  </si>
  <si>
    <t>Капітальний ремонт системи вентиляції та системи електропостачання комунального некомерційного підприємства "Дитяча клінічна лікарня Святої Зінаїди" Сумської міської ради по вул. Троїцька, 28 (корпус А2)</t>
  </si>
  <si>
    <t>0717640   КУ "Сумський міський пологовий  клінічний будинок Пресвятої Діви Марії"</t>
  </si>
  <si>
    <t>Капітальний ремонт (заміна віконних блоків) ж/к та переходу до гінекологічного відділення ( м.Суми, вул.Троїцька,20)</t>
  </si>
  <si>
    <t>0717700  Реалізація програм допомоги і грантів Європейського Союзу, урядів іноземних держав, міжнародних організацій, донорських установ</t>
  </si>
  <si>
    <t>0717700   КНП  "Дитяча міська клінічна лікарня Святої Зінаїди "СМР</t>
  </si>
  <si>
    <t>Підготовка технічної документації (технічний огляд будівлі, розробка БО, документація на тендер, експертиза)</t>
  </si>
  <si>
    <t>Авторський та технічний нагляд по капітальному ремонту будівлі стаціонару.</t>
  </si>
  <si>
    <t>Капітальний ремонт, основної роботи (ізоляція стін, капітальний ремонт даху. Підвал і транзитні(магістральні) трубопроводи, установка обліку теплової енергії)</t>
  </si>
  <si>
    <t>0719700  Інші субвенція з місцевого бюджету</t>
  </si>
  <si>
    <t xml:space="preserve">Капітальний ремонт приміщення поліклініки ОКЗ "Сумський обласний клінічний онкологічний диспансер" </t>
  </si>
  <si>
    <r>
      <t>Інформація про видатки бюджету розвитку за 2018 рік по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Відділу охорони здоров'я Сумської міської ради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</si>
</sst>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.00_р_._-;\-* #,##0.00_р_._-;_-* &quot;-&quot;??_р_._-;_-@_-"/>
    <numFmt numFmtId="189" formatCode="_-* #,##0.0_р_._-;\-* #,##0.0_р_._-;_-* &quot;-&quot;??_р_._-;_-@_-"/>
    <numFmt numFmtId="190" formatCode="#,##0.0_₴"/>
    <numFmt numFmtId="191" formatCode="_-* #,##0.0_₴_-;\-* #,##0.0_₴_-;_-* &quot;-&quot;?_₴_-;_-@_-"/>
    <numFmt numFmtId="192" formatCode="_-* #,##0.0\ _₴_-;\-* #,##0.0\ _₴_-;_-* &quot;-&quot;?\ _₴_-;_-@_-"/>
    <numFmt numFmtId="193" formatCode="#,##0.00_ ;\-#,##0.00\ "/>
    <numFmt numFmtId="194" formatCode="#,##0.0_ ;\-#,##0.0\ "/>
    <numFmt numFmtId="195" formatCode="0.0"/>
    <numFmt numFmtId="196" formatCode="0.000"/>
    <numFmt numFmtId="197" formatCode="0.0000"/>
    <numFmt numFmtId="198" formatCode="0.00000"/>
    <numFmt numFmtId="199" formatCode="0.000000"/>
  </numFmts>
  <fonts count="65"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5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36"/>
      <name val="Times New Roman"/>
      <family val="1"/>
    </font>
    <font>
      <sz val="10"/>
      <name val="Times New Roman"/>
      <family val="1"/>
    </font>
    <font>
      <b/>
      <sz val="11"/>
      <color indexed="36"/>
      <name val="Times New Roman"/>
      <family val="1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11"/>
      <color theme="0"/>
      <name val="Times New Roman"/>
      <family val="1"/>
    </font>
    <font>
      <sz val="11"/>
      <color rgb="FF7030A0"/>
      <name val="Times New Roman"/>
      <family val="1"/>
    </font>
    <font>
      <b/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37" fillId="0" borderId="0">
      <alignment/>
      <protection/>
    </xf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2" fontId="1" fillId="32" borderId="0" xfId="60" applyNumberFormat="1" applyFont="1" applyFill="1" applyAlignment="1">
      <alignment/>
    </xf>
    <xf numFmtId="2" fontId="1" fillId="32" borderId="10" xfId="60" applyNumberFormat="1" applyFont="1" applyFill="1" applyBorder="1" applyAlignment="1">
      <alignment/>
    </xf>
    <xf numFmtId="2" fontId="5" fillId="32" borderId="0" xfId="0" applyNumberFormat="1" applyFont="1" applyFill="1" applyAlignment="1">
      <alignment/>
    </xf>
    <xf numFmtId="2" fontId="3" fillId="32" borderId="0" xfId="0" applyNumberFormat="1" applyFont="1" applyFill="1" applyAlignment="1">
      <alignment/>
    </xf>
    <xf numFmtId="2" fontId="1" fillId="32" borderId="0" xfId="60" applyNumberFormat="1" applyFont="1" applyFill="1" applyBorder="1" applyAlignment="1">
      <alignment horizontal="center"/>
    </xf>
    <xf numFmtId="2" fontId="1" fillId="32" borderId="10" xfId="60" applyNumberFormat="1" applyFont="1" applyFill="1" applyBorder="1" applyAlignment="1">
      <alignment horizontal="center" vertical="center" wrapText="1"/>
    </xf>
    <xf numFmtId="2" fontId="1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195" fontId="6" fillId="32" borderId="10" xfId="60" applyNumberFormat="1" applyFont="1" applyFill="1" applyBorder="1" applyAlignment="1">
      <alignment wrapText="1"/>
    </xf>
    <xf numFmtId="195" fontId="1" fillId="32" borderId="10" xfId="60" applyNumberFormat="1" applyFont="1" applyFill="1" applyBorder="1" applyAlignment="1">
      <alignment/>
    </xf>
    <xf numFmtId="195" fontId="6" fillId="32" borderId="10" xfId="60" applyNumberFormat="1" applyFont="1" applyFill="1" applyBorder="1" applyAlignment="1">
      <alignment/>
    </xf>
    <xf numFmtId="195" fontId="1" fillId="32" borderId="10" xfId="60" applyNumberFormat="1" applyFont="1" applyFill="1" applyBorder="1" applyAlignment="1">
      <alignment wrapText="1"/>
    </xf>
    <xf numFmtId="195" fontId="1" fillId="32" borderId="0" xfId="60" applyNumberFormat="1" applyFont="1" applyFill="1" applyAlignment="1">
      <alignment/>
    </xf>
    <xf numFmtId="195" fontId="1" fillId="33" borderId="10" xfId="60" applyNumberFormat="1" applyFont="1" applyFill="1" applyBorder="1" applyAlignment="1">
      <alignment/>
    </xf>
    <xf numFmtId="0" fontId="9" fillId="0" borderId="0" xfId="52" applyFont="1" applyFill="1">
      <alignment/>
      <protection/>
    </xf>
    <xf numFmtId="49" fontId="1" fillId="32" borderId="0" xfId="60" applyNumberFormat="1" applyFont="1" applyFill="1" applyBorder="1" applyAlignment="1">
      <alignment horizontal="right" wrapText="1"/>
    </xf>
    <xf numFmtId="49" fontId="9" fillId="0" borderId="0" xfId="52" applyNumberFormat="1" applyFont="1" applyFill="1" applyAlignment="1">
      <alignment horizontal="left"/>
      <protection/>
    </xf>
    <xf numFmtId="49" fontId="1" fillId="32" borderId="0" xfId="60" applyNumberFormat="1" applyFont="1" applyFill="1" applyAlignment="1">
      <alignment horizontal="right"/>
    </xf>
    <xf numFmtId="49" fontId="1" fillId="32" borderId="0" xfId="60" applyNumberFormat="1" applyFont="1" applyFill="1" applyBorder="1" applyAlignment="1">
      <alignment horizontal="right"/>
    </xf>
    <xf numFmtId="2" fontId="1" fillId="32" borderId="0" xfId="60" applyNumberFormat="1" applyFont="1" applyFill="1" applyBorder="1" applyAlignment="1">
      <alignment/>
    </xf>
    <xf numFmtId="195" fontId="1" fillId="32" borderId="0" xfId="60" applyNumberFormat="1" applyFont="1" applyFill="1" applyBorder="1" applyAlignment="1">
      <alignment/>
    </xf>
    <xf numFmtId="195" fontId="1" fillId="32" borderId="11" xfId="60" applyNumberFormat="1" applyFont="1" applyFill="1" applyBorder="1" applyAlignment="1">
      <alignment wrapText="1"/>
    </xf>
    <xf numFmtId="2" fontId="2" fillId="32" borderId="12" xfId="60" applyNumberFormat="1" applyFont="1" applyFill="1" applyBorder="1" applyAlignment="1">
      <alignment/>
    </xf>
    <xf numFmtId="2" fontId="10" fillId="32" borderId="12" xfId="60" applyNumberFormat="1" applyFont="1" applyFill="1" applyBorder="1" applyAlignment="1">
      <alignment/>
    </xf>
    <xf numFmtId="198" fontId="2" fillId="32" borderId="12" xfId="60" applyNumberFormat="1" applyFont="1" applyFill="1" applyBorder="1" applyAlignment="1">
      <alignment/>
    </xf>
    <xf numFmtId="197" fontId="5" fillId="32" borderId="0" xfId="0" applyNumberFormat="1" applyFont="1" applyFill="1" applyAlignment="1">
      <alignment/>
    </xf>
    <xf numFmtId="195" fontId="6" fillId="33" borderId="10" xfId="60" applyNumberFormat="1" applyFont="1" applyFill="1" applyBorder="1" applyAlignment="1">
      <alignment wrapText="1"/>
    </xf>
    <xf numFmtId="197" fontId="7" fillId="32" borderId="0" xfId="0" applyNumberFormat="1" applyFont="1" applyFill="1" applyAlignment="1">
      <alignment/>
    </xf>
    <xf numFmtId="195" fontId="1" fillId="32" borderId="0" xfId="60" applyNumberFormat="1" applyFont="1" applyFill="1" applyBorder="1" applyAlignment="1">
      <alignment horizontal="center"/>
    </xf>
    <xf numFmtId="195" fontId="2" fillId="32" borderId="12" xfId="60" applyNumberFormat="1" applyFont="1" applyFill="1" applyBorder="1" applyAlignment="1">
      <alignment/>
    </xf>
    <xf numFmtId="195" fontId="1" fillId="32" borderId="10" xfId="60" applyNumberFormat="1" applyFont="1" applyFill="1" applyBorder="1" applyAlignment="1">
      <alignment horizontal="center" vertical="center" wrapText="1"/>
    </xf>
    <xf numFmtId="195" fontId="9" fillId="0" borderId="0" xfId="52" applyNumberFormat="1" applyFont="1" applyFill="1">
      <alignment/>
      <protection/>
    </xf>
    <xf numFmtId="2" fontId="6" fillId="0" borderId="13" xfId="60" applyNumberFormat="1" applyFont="1" applyFill="1" applyBorder="1" applyAlignment="1">
      <alignment wrapText="1"/>
    </xf>
    <xf numFmtId="49" fontId="6" fillId="0" borderId="10" xfId="60" applyNumberFormat="1" applyFont="1" applyFill="1" applyBorder="1" applyAlignment="1">
      <alignment horizontal="right" wrapText="1"/>
    </xf>
    <xf numFmtId="2" fontId="6" fillId="0" borderId="10" xfId="60" applyNumberFormat="1" applyFont="1" applyFill="1" applyBorder="1" applyAlignment="1">
      <alignment wrapText="1"/>
    </xf>
    <xf numFmtId="49" fontId="1" fillId="0" borderId="10" xfId="60" applyNumberFormat="1" applyFont="1" applyFill="1" applyBorder="1" applyAlignment="1">
      <alignment horizontal="right" wrapText="1"/>
    </xf>
    <xf numFmtId="2" fontId="1" fillId="0" borderId="10" xfId="60" applyNumberFormat="1" applyFont="1" applyFill="1" applyBorder="1" applyAlignment="1">
      <alignment wrapText="1"/>
    </xf>
    <xf numFmtId="49" fontId="3" fillId="0" borderId="10" xfId="60" applyNumberFormat="1" applyFont="1" applyFill="1" applyBorder="1" applyAlignment="1">
      <alignment horizontal="left" wrapText="1"/>
    </xf>
    <xf numFmtId="2" fontId="6" fillId="0" borderId="10" xfId="60" applyNumberFormat="1" applyFont="1" applyFill="1" applyBorder="1" applyAlignment="1">
      <alignment horizontal="center" wrapText="1"/>
    </xf>
    <xf numFmtId="49" fontId="1" fillId="0" borderId="10" xfId="60" applyNumberFormat="1" applyFont="1" applyFill="1" applyBorder="1" applyAlignment="1">
      <alignment horizontal="right"/>
    </xf>
    <xf numFmtId="2" fontId="1" fillId="0" borderId="10" xfId="60" applyNumberFormat="1" applyFont="1" applyFill="1" applyBorder="1" applyAlignment="1">
      <alignment/>
    </xf>
    <xf numFmtId="49" fontId="6" fillId="0" borderId="10" xfId="60" applyNumberFormat="1" applyFont="1" applyFill="1" applyBorder="1" applyAlignment="1">
      <alignment horizontal="right"/>
    </xf>
    <xf numFmtId="2" fontId="6" fillId="0" borderId="10" xfId="60" applyNumberFormat="1" applyFont="1" applyFill="1" applyBorder="1" applyAlignment="1">
      <alignment/>
    </xf>
    <xf numFmtId="2" fontId="1" fillId="0" borderId="13" xfId="60" applyNumberFormat="1" applyFont="1" applyFill="1" applyBorder="1" applyAlignment="1">
      <alignment/>
    </xf>
    <xf numFmtId="49" fontId="6" fillId="0" borderId="10" xfId="60" applyNumberFormat="1" applyFont="1" applyFill="1" applyBorder="1" applyAlignment="1">
      <alignment horizontal="center" wrapText="1"/>
    </xf>
    <xf numFmtId="2" fontId="2" fillId="32" borderId="0" xfId="60" applyNumberFormat="1" applyFont="1" applyFill="1" applyBorder="1" applyAlignment="1">
      <alignment horizontal="center"/>
    </xf>
    <xf numFmtId="195" fontId="6" fillId="32" borderId="14" xfId="60" applyNumberFormat="1" applyFont="1" applyFill="1" applyBorder="1" applyAlignment="1">
      <alignment wrapText="1"/>
    </xf>
    <xf numFmtId="195" fontId="6" fillId="32" borderId="11" xfId="60" applyNumberFormat="1" applyFont="1" applyFill="1" applyBorder="1" applyAlignment="1">
      <alignment wrapText="1"/>
    </xf>
    <xf numFmtId="2" fontId="1" fillId="32" borderId="13" xfId="60" applyNumberFormat="1" applyFont="1" applyFill="1" applyBorder="1" applyAlignment="1">
      <alignment horizontal="center" wrapText="1"/>
    </xf>
    <xf numFmtId="2" fontId="1" fillId="32" borderId="15" xfId="60" applyNumberFormat="1" applyFont="1" applyFill="1" applyBorder="1" applyAlignment="1">
      <alignment horizontal="center" wrapText="1"/>
    </xf>
    <xf numFmtId="2" fontId="1" fillId="32" borderId="16" xfId="60" applyNumberFormat="1" applyFont="1" applyFill="1" applyBorder="1" applyAlignment="1">
      <alignment horizontal="center" wrapText="1"/>
    </xf>
    <xf numFmtId="2" fontId="2" fillId="32" borderId="0" xfId="0" applyNumberFormat="1" applyFont="1" applyFill="1" applyAlignment="1">
      <alignment horizontal="center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3" fillId="32" borderId="17" xfId="0" applyNumberFormat="1" applyFont="1" applyFill="1" applyBorder="1" applyAlignment="1">
      <alignment horizontal="center"/>
    </xf>
    <xf numFmtId="49" fontId="1" fillId="32" borderId="14" xfId="60" applyNumberFormat="1" applyFont="1" applyFill="1" applyBorder="1" applyAlignment="1">
      <alignment horizontal="center" vertical="center" wrapText="1"/>
    </xf>
    <xf numFmtId="49" fontId="1" fillId="32" borderId="11" xfId="60" applyNumberFormat="1" applyFont="1" applyFill="1" applyBorder="1" applyAlignment="1">
      <alignment horizontal="center" vertical="center" wrapText="1"/>
    </xf>
    <xf numFmtId="2" fontId="1" fillId="32" borderId="14" xfId="60" applyNumberFormat="1" applyFont="1" applyFill="1" applyBorder="1" applyAlignment="1">
      <alignment horizontal="center" vertical="center" wrapText="1"/>
    </xf>
    <xf numFmtId="2" fontId="1" fillId="32" borderId="11" xfId="60" applyNumberFormat="1" applyFont="1" applyFill="1" applyBorder="1" applyAlignment="1">
      <alignment horizontal="center" vertical="center" wrapText="1"/>
    </xf>
    <xf numFmtId="2" fontId="6" fillId="0" borderId="13" xfId="60" applyNumberFormat="1" applyFont="1" applyFill="1" applyBorder="1" applyAlignment="1">
      <alignment wrapText="1"/>
    </xf>
    <xf numFmtId="2" fontId="6" fillId="0" borderId="15" xfId="60" applyNumberFormat="1" applyFont="1" applyFill="1" applyBorder="1" applyAlignment="1">
      <alignment wrapText="1"/>
    </xf>
    <xf numFmtId="2" fontId="6" fillId="0" borderId="16" xfId="60" applyNumberFormat="1" applyFont="1" applyFill="1" applyBorder="1" applyAlignment="1">
      <alignment wrapText="1"/>
    </xf>
    <xf numFmtId="2" fontId="6" fillId="0" borderId="10" xfId="60" applyNumberFormat="1" applyFont="1" applyFill="1" applyBorder="1" applyAlignment="1">
      <alignment wrapText="1"/>
    </xf>
    <xf numFmtId="2" fontId="6" fillId="0" borderId="13" xfId="60" applyNumberFormat="1" applyFont="1" applyFill="1" applyBorder="1" applyAlignment="1">
      <alignment horizontal="left" wrapText="1"/>
    </xf>
    <xf numFmtId="2" fontId="6" fillId="0" borderId="15" xfId="60" applyNumberFormat="1" applyFont="1" applyFill="1" applyBorder="1" applyAlignment="1">
      <alignment horizontal="left" wrapText="1"/>
    </xf>
    <xf numFmtId="2" fontId="6" fillId="0" borderId="16" xfId="60" applyNumberFormat="1" applyFont="1" applyFill="1" applyBorder="1" applyAlignment="1">
      <alignment horizontal="left" wrapText="1"/>
    </xf>
    <xf numFmtId="0" fontId="30" fillId="0" borderId="13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195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195" fontId="30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195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wrapText="1"/>
    </xf>
    <xf numFmtId="0" fontId="35" fillId="0" borderId="10" xfId="52" applyFont="1" applyFill="1" applyBorder="1" applyAlignment="1">
      <alignment horizontal="left" vertical="center" wrapText="1"/>
      <protection/>
    </xf>
    <xf numFmtId="0" fontId="35" fillId="0" borderId="13" xfId="52" applyNumberFormat="1" applyFont="1" applyFill="1" applyBorder="1" applyAlignment="1">
      <alignment horizontal="left" vertical="center" wrapText="1"/>
      <protection/>
    </xf>
    <xf numFmtId="0" fontId="35" fillId="0" borderId="10" xfId="52" applyNumberFormat="1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vertical="top" wrapText="1"/>
    </xf>
    <xf numFmtId="0" fontId="33" fillId="0" borderId="10" xfId="58" applyFont="1" applyFill="1" applyBorder="1" applyAlignment="1">
      <alignment horizontal="left" vertical="center" wrapText="1"/>
      <protection/>
    </xf>
    <xf numFmtId="0" fontId="35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vertical="top" wrapText="1"/>
    </xf>
    <xf numFmtId="195" fontId="35" fillId="0" borderId="10" xfId="6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wrapText="1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 horizontal="center" wrapText="1"/>
    </xf>
    <xf numFmtId="0" fontId="58" fillId="0" borderId="0" xfId="0" applyFont="1" applyFill="1" applyAlignment="1">
      <alignment vertical="top" wrapText="1"/>
    </xf>
    <xf numFmtId="0" fontId="58" fillId="0" borderId="0" xfId="0" applyFont="1" applyFill="1" applyAlignment="1">
      <alignment horizontal="left" vertical="top" wrapText="1"/>
    </xf>
    <xf numFmtId="0" fontId="57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195" fontId="60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195" fontId="61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57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21-FS2\dfei\&#1040;&#1074;&#1076;&#1077;&#1077;&#1074;&#1072;\&#1080;&#1088;&#1072;%20&#1072;&#1074;&#1076;&#1077;&#1077;&#1074;&#1072;\&#1059;&#1090;&#1086;&#1095;&#1085;&#1077;&#1085;&#1110;%20&#1082;&#1088;&#1077;&#1076;&#1080;&#1090;&#1080;\&#1059;&#1090;&#1086;&#1095;&#1085;&#1077;&#1085;&#1110;%20&#1082;&#1088;&#1077;&#1076;&#1080;&#1090;&#1080;%20&#1085;&#1072;%202018\&#1057;&#1074;&#1086;&#1076;\&#1043;&#1056;&#1059;&#1044;&#1045;&#1053;&#1068;\&#1089;&#1074;&#1086;&#1076;%20&#1087;&#1086;&#1084;&#1110;&#1089;&#1103;&#1095;&#1085;&#1086;%20&#1074;&#1090;&#1086;&#1088;&#1080;&#1085;&#1085;&#1072;%20&#1089;%20&#1044;&#1060;-&#1084;&#1080;&#1082;,%20&#1086;&#1073;&#1083;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5;&#1082;&#1086;&#1085;&#1086;&#1084;&#1110;&#1095;&#1085;&#1080;&#1081;%20&#1074;&#1110;&#1076;&#1076;&#1110;&#1083;\&#1055;&#1083;&#1072;&#1085;%20&#1090;&#1072;%20&#1082;&#1072;&#1089;&#1072;%20&#1079;&#1072;%202018\&#1043;&#1088;&#1091;&#1076;&#1077;&#1085;&#1100;\188%20&#1075;&#1088;&#1091;&#1076;&#1077;&#1085;&#11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21-FS2\dfei\&#1040;&#1074;&#1076;&#1077;&#1077;&#1074;&#1072;\&#1080;&#1088;&#1072;%20&#1072;&#1074;&#1076;&#1077;&#1077;&#1074;&#1072;\&#1041;&#1102;&#1076;&#1078;&#1077;&#1090;&#1080;\&#1041;&#1102;&#1076;&#1078;&#1077;&#1090;%202018\&#1055;&#1086;&#1089;&#1090;&#1110;&#1081;&#1085;&#1080;&#1081;\&#1055;&#1088;&#1086;&#1077;&#1082;&#1090;\&#1060;&#1086;&#1088;&#1084;&#1080;\&#1089;&#1087;&#1077;&#1094;&#1110;&#1072;&#1083;&#1100;&#1085;&#1080;&#1081;%2009.01.18(&#1074;%20&#1088;&#1086;&#1079;&#1088;&#1110;&#1079;&#1110;%20&#1082;&#1086;&#1076;&#1110;&#1074;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21-FS2\dfei\&#1040;&#1074;&#1076;&#1077;&#1077;&#1074;&#1072;\&#1080;&#1088;&#1072;%20&#1072;&#1074;&#1076;&#1077;&#1077;&#1074;&#1072;\&#1059;&#1090;&#1086;&#1095;&#1085;&#1077;&#1085;&#1110;%20&#1082;&#1088;&#1077;&#1076;&#1080;&#1090;&#1080;\&#1059;&#1090;&#1086;&#1095;&#1085;&#1077;&#1085;&#1110;%20&#1082;&#1088;&#1077;&#1076;&#1080;&#1090;&#1080;%20&#1085;&#1072;%202018\&#1057;&#1074;&#1086;&#1076;\&#1043;&#1056;&#1059;&#1044;&#1045;&#1053;&#1068;\&#1089;&#1074;&#1086;&#1076;%20&#1073;&#1102;&#1076;&#1078;&#1077;&#1090;%20&#1088;&#1086;&#1079;&#1074;&#1080;&#1090;&#1082;&#1091;%20&#1089;%20&#1044;&#1060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5;&#1082;&#1086;&#1085;&#1086;&#1084;&#1110;&#1095;&#1085;&#1080;&#1081;%20&#1074;&#1110;&#1076;&#1076;&#1110;&#1083;\&#1053;&#1072;&#1090;&#1072;&#1096;&#1072;\1\&#1088;&#1086;&#1079;&#1088;&#1072;&#1093;&#1091;&#1085;&#1086;&#1082;%20%200717640%20-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21-FS2\dfei\&#1040;&#1074;&#1076;&#1077;&#1077;&#1074;&#1072;\&#1080;&#1088;&#1072;%20&#1072;&#1074;&#1076;&#1077;&#1077;&#1074;&#1072;\&#1059;&#1090;&#1086;&#1095;&#1085;&#1077;&#1085;&#1110;%20&#1082;&#1088;&#1077;&#1076;&#1080;&#1090;&#1080;\&#1059;&#1090;&#1086;&#1095;&#1085;&#1077;&#1085;&#1110;%20&#1082;&#1088;&#1077;&#1076;&#1080;&#1090;&#1080;%20&#1085;&#1072;%202018\&#1057;&#1074;&#1086;&#1076;\&#1043;&#1056;&#1059;&#1044;&#1045;&#1053;&#1068;\&#1089;&#1074;&#1086;&#1076;%20&#1087;&#1086;&#1084;&#1110;&#1089;&#1103;&#1095;&#1085;&#1086;%20(&#1087;&#1077;&#1088;&#1074;&#1080;&#1085;&#1082;&#1072;)%20&#1089;%20&#1044;&#1060;-2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21-FS2\dfei\&#1040;&#1074;&#1076;&#1077;&#1077;&#1074;&#1072;\&#1080;&#1088;&#1072;%20&#1072;&#1074;&#1076;&#1077;&#1077;&#1074;&#1072;\&#1059;&#1090;&#1086;&#1095;&#1085;&#1077;&#1085;&#1110;%20&#1082;&#1088;&#1077;&#1076;&#1080;&#1090;&#1080;\&#1059;&#1090;&#1086;&#1095;&#1085;&#1077;&#1085;&#1110;%20&#1082;&#1088;&#1077;&#1076;&#1080;&#1090;&#1080;%20&#1085;&#1072;%202018\&#1057;&#1074;&#1086;&#1076;\&#1043;&#1056;&#1059;&#1044;&#1045;&#1053;&#1068;\&#1089;&#1074;&#1086;&#1076;0717640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21-FS2\dfei\&#1040;&#1074;&#1076;&#1077;&#1077;&#1074;&#1072;\&#1080;&#1088;&#1072;%20&#1072;&#1074;&#1076;&#1077;&#1077;&#1074;&#1072;\&#1059;&#1090;&#1086;&#1095;&#1085;&#1077;&#1085;&#1110;%20&#1082;&#1088;&#1077;&#1076;&#1080;&#1090;&#1080;\&#1059;&#1090;&#1086;&#1095;&#1085;&#1077;&#1085;&#1110;%20&#1082;&#1088;&#1077;&#1076;&#1080;&#1090;&#1080;%20&#1085;&#1072;%202018\&#1057;&#1074;&#1086;&#1076;\&#1043;&#1056;&#1059;&#1044;&#1045;&#1053;&#1068;\&#1087;&#1086;&#1084;&#1110;&#1089;&#1103;&#1095;&#1085;&#1086;2018-&#1040;&#105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21-FS2\dfei\&#1040;&#1074;&#1076;&#1077;&#1077;&#1074;&#1072;\&#1080;&#1088;&#1072;%20&#1072;&#1074;&#1076;&#1077;&#1077;&#1074;&#1072;\&#1040;&#1085;&#1072;&#1083;&#1110;&#1079;\2018\&#1056;&#1110;&#1082;\188%20&#1075;&#1088;&#1091;&#1076;&#1077;&#1085;&#1100;&#1050;&#1072;&#1089;&#1072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5;&#1082;&#1086;&#1085;&#1086;&#1084;&#1110;&#1095;&#1085;&#1080;&#1081;%20&#1074;&#1110;&#1076;&#1076;&#1110;&#1083;\&#1055;&#1083;&#1072;&#1085;%20&#1090;&#1072;%20&#1082;&#1072;&#1089;&#1072;%20&#1079;&#1072;%202018\&#1043;&#1088;&#1091;&#1076;&#1077;&#1085;&#1100;\&#1050;&#1072;&#1087;.&#1074;&#1080;&#1076;&#1072;&#1090;&#1082;&#1080;_&#1043;&#1088;&#1091;&#1076;&#1077;&#1085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4"/>
      <sheetName val="№ 5"/>
      <sheetName val="дит"/>
      <sheetName val="(2110)лікарні"/>
      <sheetName val="(2030)ПБ"/>
      <sheetName val="(2100)МСП"/>
      <sheetName val="(2080) №6"/>
      <sheetName val="2151"/>
      <sheetName val="ЦМС"/>
      <sheetName val="ЦБ"/>
      <sheetName val="2152"/>
      <sheetName val="відділ"/>
      <sheetName val="ЗУБИ №4"/>
      <sheetName val="ЗУБИ МСП"/>
      <sheetName val="0712150"/>
      <sheetName val="(2144)ІНСУЛІНИ"/>
      <sheetName val="(2146)доступні"/>
      <sheetName val="0712140"/>
      <sheetName val="0700000"/>
    </sheetNames>
    <sheetDataSet>
      <sheetData sheetId="4">
        <row r="15">
          <cell r="O15">
            <v>148021039.68</v>
          </cell>
        </row>
        <row r="19">
          <cell r="O19">
            <v>32674190.39</v>
          </cell>
        </row>
        <row r="28">
          <cell r="O28">
            <v>2390602.9800000004</v>
          </cell>
        </row>
        <row r="32">
          <cell r="O32">
            <v>22969007.5</v>
          </cell>
        </row>
        <row r="36">
          <cell r="O36">
            <v>4741271.48</v>
          </cell>
        </row>
        <row r="40">
          <cell r="O40">
            <v>4480301.299999999</v>
          </cell>
        </row>
        <row r="44">
          <cell r="O44">
            <v>404442.93</v>
          </cell>
        </row>
        <row r="52">
          <cell r="O52">
            <v>12781863</v>
          </cell>
        </row>
        <row r="56">
          <cell r="O56">
            <v>1491471.91</v>
          </cell>
        </row>
        <row r="60">
          <cell r="O60">
            <v>4995248.46</v>
          </cell>
        </row>
        <row r="64">
          <cell r="O64">
            <v>1561069</v>
          </cell>
        </row>
        <row r="72">
          <cell r="O72">
            <v>59714.39000000001</v>
          </cell>
        </row>
        <row r="80">
          <cell r="O80">
            <v>531639.4199999999</v>
          </cell>
        </row>
        <row r="84">
          <cell r="O84">
            <v>742854.31</v>
          </cell>
        </row>
        <row r="88">
          <cell r="O88">
            <v>27803.29</v>
          </cell>
        </row>
      </sheetData>
      <sheetData sheetId="5">
        <row r="15">
          <cell r="O15">
            <v>21489449.25</v>
          </cell>
        </row>
        <row r="19">
          <cell r="O19">
            <v>4727758.51</v>
          </cell>
        </row>
        <row r="28">
          <cell r="O28">
            <v>493421.82</v>
          </cell>
        </row>
        <row r="32">
          <cell r="O32">
            <v>2454310.58</v>
          </cell>
        </row>
        <row r="36">
          <cell r="O36">
            <v>398392.93</v>
          </cell>
        </row>
        <row r="40">
          <cell r="O40">
            <v>778047.3</v>
          </cell>
        </row>
        <row r="44">
          <cell r="O44">
            <v>22001</v>
          </cell>
        </row>
        <row r="52">
          <cell r="O52">
            <v>2508793.62</v>
          </cell>
        </row>
        <row r="56">
          <cell r="O56">
            <v>189824.14</v>
          </cell>
        </row>
        <row r="60">
          <cell r="O60">
            <v>823228.85</v>
          </cell>
        </row>
        <row r="72">
          <cell r="O72">
            <v>7708</v>
          </cell>
        </row>
        <row r="84">
          <cell r="O84">
            <v>428</v>
          </cell>
        </row>
      </sheetData>
      <sheetData sheetId="6">
        <row r="15">
          <cell r="O15">
            <v>4422490</v>
          </cell>
        </row>
        <row r="19">
          <cell r="O19">
            <v>992783.89</v>
          </cell>
        </row>
        <row r="28">
          <cell r="O28">
            <v>127379</v>
          </cell>
        </row>
        <row r="32">
          <cell r="O32">
            <v>274402</v>
          </cell>
        </row>
        <row r="40">
          <cell r="O40">
            <v>88519.99</v>
          </cell>
        </row>
        <row r="52">
          <cell r="O52">
            <v>295833</v>
          </cell>
        </row>
        <row r="56">
          <cell r="O56">
            <v>19560</v>
          </cell>
        </row>
        <row r="60">
          <cell r="O60">
            <v>148874</v>
          </cell>
        </row>
        <row r="72">
          <cell r="O72">
            <v>9335.15</v>
          </cell>
        </row>
        <row r="80">
          <cell r="O80">
            <v>20612.52</v>
          </cell>
        </row>
        <row r="84">
          <cell r="O84">
            <v>514.45</v>
          </cell>
        </row>
      </sheetData>
      <sheetData sheetId="7">
        <row r="15">
          <cell r="O15">
            <v>700300</v>
          </cell>
        </row>
        <row r="19">
          <cell r="O19">
            <v>143440</v>
          </cell>
        </row>
        <row r="28">
          <cell r="O28">
            <v>1988</v>
          </cell>
        </row>
        <row r="32">
          <cell r="O32">
            <v>2266.87</v>
          </cell>
        </row>
        <row r="40">
          <cell r="O40">
            <v>23937</v>
          </cell>
        </row>
        <row r="52">
          <cell r="O52">
            <v>46870.52</v>
          </cell>
        </row>
        <row r="56">
          <cell r="O56">
            <v>2647</v>
          </cell>
        </row>
        <row r="60">
          <cell r="O60">
            <v>14388.61</v>
          </cell>
        </row>
      </sheetData>
      <sheetData sheetId="15">
        <row r="15">
          <cell r="O15">
            <v>1426870</v>
          </cell>
        </row>
        <row r="19">
          <cell r="O19">
            <v>306707</v>
          </cell>
        </row>
        <row r="28">
          <cell r="O28">
            <v>1008054</v>
          </cell>
        </row>
        <row r="32">
          <cell r="O32">
            <v>44600</v>
          </cell>
        </row>
        <row r="40">
          <cell r="O40">
            <v>886280</v>
          </cell>
        </row>
        <row r="44">
          <cell r="O44">
            <v>10120</v>
          </cell>
        </row>
        <row r="52">
          <cell r="O52">
            <v>18093</v>
          </cell>
        </row>
        <row r="56">
          <cell r="O56">
            <v>1248</v>
          </cell>
        </row>
        <row r="60">
          <cell r="O60">
            <v>25615</v>
          </cell>
        </row>
        <row r="72">
          <cell r="O72">
            <v>1200</v>
          </cell>
        </row>
        <row r="84">
          <cell r="O84">
            <v>1958489</v>
          </cell>
        </row>
      </sheetData>
      <sheetData sheetId="18">
        <row r="84">
          <cell r="O84">
            <v>16802006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 лік "/>
      <sheetName val="4 лік"/>
      <sheetName val="5 лік"/>
      <sheetName val="дит лік "/>
      <sheetName val="загальний фонд"/>
      <sheetName val="Звед вторинка 2010"/>
      <sheetName val="ПБ"/>
      <sheetName val="6 полік"/>
      <sheetName val="Стомат"/>
      <sheetName val="Зуби"/>
      <sheetName val="Інсуліни"/>
      <sheetName val="Ліки"/>
      <sheetName val="ЦБ ЦФ "/>
      <sheetName val="3 полік"/>
      <sheetName val="Центр 1"/>
      <sheetName val="Центр 2"/>
      <sheetName val="1 лік 2113"/>
      <sheetName val="4 лік 2113"/>
      <sheetName val="5 лік 2113"/>
      <sheetName val="дит лік 2113"/>
      <sheetName val="6 пол 2113 "/>
      <sheetName val="зведений 2113"/>
      <sheetName val="Лист1"/>
      <sheetName val="Лист2"/>
    </sheetNames>
    <sheetDataSet>
      <sheetData sheetId="5">
        <row r="7">
          <cell r="BV7">
            <v>147924751.28</v>
          </cell>
        </row>
        <row r="8">
          <cell r="BV8">
            <v>32609264.570000004</v>
          </cell>
        </row>
        <row r="9">
          <cell r="BV9">
            <v>2372925.86</v>
          </cell>
        </row>
        <row r="10">
          <cell r="BV10">
            <v>22946600.710000005</v>
          </cell>
        </row>
        <row r="11">
          <cell r="BV11">
            <v>4726617.74</v>
          </cell>
        </row>
        <row r="12">
          <cell r="BV12">
            <v>4452515.8100000005</v>
          </cell>
        </row>
        <row r="13">
          <cell r="BV13">
            <v>403526.01000000007</v>
          </cell>
        </row>
        <row r="15">
          <cell r="BV15">
            <v>12674490.68</v>
          </cell>
        </row>
        <row r="16">
          <cell r="BV16">
            <v>1414745.5299999998</v>
          </cell>
        </row>
        <row r="17">
          <cell r="BV17">
            <v>4953844.79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4"/>
      <sheetName val="№5"/>
      <sheetName val="Дит."/>
      <sheetName val="0712010"/>
      <sheetName val="Пол.буд."/>
      <sheetName val="Лінейна"/>
      <sheetName val="3-я"/>
      <sheetName val="МСП"/>
      <sheetName val="ЦМС"/>
      <sheetName val="ЦБ"/>
      <sheetName val="0712000"/>
      <sheetName val="010116"/>
    </sheetNames>
    <sheetDataSet>
      <sheetData sheetId="4">
        <row r="29">
          <cell r="C29">
            <v>6514592</v>
          </cell>
        </row>
        <row r="31">
          <cell r="C31">
            <v>1434304</v>
          </cell>
        </row>
        <row r="33">
          <cell r="C33">
            <v>579883</v>
          </cell>
        </row>
        <row r="34">
          <cell r="C34">
            <v>347088</v>
          </cell>
        </row>
        <row r="35">
          <cell r="C35">
            <v>1856426</v>
          </cell>
        </row>
        <row r="36">
          <cell r="C36">
            <v>171285</v>
          </cell>
        </row>
        <row r="37">
          <cell r="C37">
            <v>600</v>
          </cell>
        </row>
        <row r="40">
          <cell r="C40">
            <v>117991</v>
          </cell>
        </row>
        <row r="41">
          <cell r="C41">
            <v>23727</v>
          </cell>
        </row>
        <row r="42">
          <cell r="C42">
            <v>48801</v>
          </cell>
        </row>
        <row r="47">
          <cell r="C47">
            <v>0</v>
          </cell>
        </row>
        <row r="59">
          <cell r="C59">
            <v>223663</v>
          </cell>
        </row>
      </sheetData>
      <sheetData sheetId="5">
        <row r="29">
          <cell r="D29">
            <v>8000</v>
          </cell>
        </row>
        <row r="31">
          <cell r="C31">
            <v>1800</v>
          </cell>
        </row>
        <row r="33">
          <cell r="C33">
            <v>1200</v>
          </cell>
        </row>
        <row r="36">
          <cell r="C36">
            <v>2000</v>
          </cell>
        </row>
        <row r="40">
          <cell r="C40">
            <v>3800</v>
          </cell>
        </row>
        <row r="41">
          <cell r="C41">
            <v>300</v>
          </cell>
        </row>
        <row r="59">
          <cell r="C59">
            <v>8900</v>
          </cell>
        </row>
      </sheetData>
      <sheetData sheetId="6">
        <row r="30">
          <cell r="C30">
            <v>105000</v>
          </cell>
        </row>
        <row r="32">
          <cell r="C32">
            <v>23100</v>
          </cell>
        </row>
        <row r="34">
          <cell r="C34">
            <v>44300</v>
          </cell>
        </row>
        <row r="37">
          <cell r="C37">
            <v>37984</v>
          </cell>
        </row>
        <row r="38">
          <cell r="C38">
            <v>1000</v>
          </cell>
        </row>
        <row r="41">
          <cell r="C41">
            <v>110000</v>
          </cell>
        </row>
        <row r="42">
          <cell r="C42">
            <v>6636</v>
          </cell>
        </row>
        <row r="43">
          <cell r="C43">
            <v>47880</v>
          </cell>
        </row>
      </sheetData>
      <sheetData sheetId="7">
        <row r="29">
          <cell r="C29">
            <v>28600</v>
          </cell>
        </row>
        <row r="31">
          <cell r="C31">
            <v>6290</v>
          </cell>
        </row>
        <row r="33">
          <cell r="C33">
            <v>31000</v>
          </cell>
        </row>
        <row r="34">
          <cell r="C34">
            <v>20091</v>
          </cell>
        </row>
        <row r="36">
          <cell r="C36">
            <v>30000</v>
          </cell>
        </row>
        <row r="37">
          <cell r="C37">
            <v>15000</v>
          </cell>
        </row>
        <row r="40">
          <cell r="C40">
            <v>21286</v>
          </cell>
        </row>
        <row r="41">
          <cell r="C41">
            <v>998</v>
          </cell>
        </row>
        <row r="42">
          <cell r="C42">
            <v>7735</v>
          </cell>
        </row>
      </sheetData>
      <sheetData sheetId="8">
        <row r="29">
          <cell r="D29">
            <v>3490320</v>
          </cell>
        </row>
        <row r="31">
          <cell r="C31">
            <v>767870</v>
          </cell>
        </row>
        <row r="33">
          <cell r="C33">
            <v>87500</v>
          </cell>
        </row>
        <row r="34">
          <cell r="C34">
            <v>350000</v>
          </cell>
        </row>
        <row r="36">
          <cell r="C36">
            <v>125000</v>
          </cell>
        </row>
        <row r="40">
          <cell r="C40">
            <v>127825</v>
          </cell>
        </row>
        <row r="41">
          <cell r="C41">
            <v>6393</v>
          </cell>
        </row>
        <row r="42">
          <cell r="C42">
            <v>92081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717700"/>
      <sheetName val="поміс спец0717640"/>
      <sheetName val="поміс спец"/>
      <sheetName val="0717363"/>
    </sheetNames>
    <sheetDataSet>
      <sheetData sheetId="1">
        <row r="33">
          <cell r="O33">
            <v>377900</v>
          </cell>
        </row>
      </sheetData>
      <sheetData sheetId="2">
        <row r="22">
          <cell r="O22">
            <v>20901380</v>
          </cell>
        </row>
        <row r="23">
          <cell r="O23">
            <v>11044043</v>
          </cell>
        </row>
        <row r="26">
          <cell r="O26">
            <v>15000</v>
          </cell>
        </row>
        <row r="27">
          <cell r="O27">
            <v>116539</v>
          </cell>
        </row>
        <row r="41">
          <cell r="O41">
            <v>3367346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10,2240"/>
      <sheetName val="Титульний лист заг.фонд "/>
      <sheetName val="3110,3132"/>
      <sheetName val="Титульний лист заг.фонд  (2)"/>
      <sheetName val="Зміни 3132_на 01.03.2018"/>
      <sheetName val="зміни-2210 01.04. стом депутат "/>
      <sheetName val="зміни 2210,2240 на 10.04.2018"/>
      <sheetName val="зміни 2210 на 15.05."/>
      <sheetName val="УТОЧНЕНИЙ 2210.2240"/>
      <sheetName val="УТОЧНЕНИЙ 3132"/>
      <sheetName val="УТОЧНЕНИЙ 3132 (30.10"/>
      <sheetName val="УТОЧНЕНИЙ 2210.2240 (30.10)"/>
      <sheetName val="3132 (30.10.)"/>
      <sheetName val="3132(05.11.)"/>
      <sheetName val="3132(06.12)"/>
      <sheetName val="2210(05.12.)"/>
      <sheetName val="3132"/>
    </sheetNames>
    <sheetDataSet>
      <sheetData sheetId="14">
        <row r="97">
          <cell r="G97">
            <v>6248830.82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ервинна (2113)"/>
      <sheetName val="№1"/>
      <sheetName val="№4"/>
      <sheetName val="№ 5"/>
      <sheetName val="дит"/>
      <sheetName val="№6"/>
      <sheetName val="№3"/>
      <sheetName val="Ц.№1"/>
      <sheetName val="Ц.№2"/>
      <sheetName val="Ц№1+Ц№2"/>
      <sheetName val="0712111"/>
      <sheetName val="0712110"/>
    </sheetNames>
    <sheetDataSet>
      <sheetData sheetId="11">
        <row r="14">
          <cell r="O14">
            <v>34218196.58</v>
          </cell>
        </row>
        <row r="17">
          <cell r="O17">
            <v>7439744.88</v>
          </cell>
        </row>
        <row r="24">
          <cell r="O24">
            <v>1212230.92</v>
          </cell>
        </row>
        <row r="27">
          <cell r="O27">
            <v>3587534.6999999997</v>
          </cell>
        </row>
        <row r="32">
          <cell r="O32">
            <v>1285479.0899999999</v>
          </cell>
        </row>
        <row r="35">
          <cell r="O35">
            <v>81920.43000000001</v>
          </cell>
        </row>
        <row r="40">
          <cell r="O40">
            <v>952775.48</v>
          </cell>
        </row>
        <row r="43">
          <cell r="O43">
            <v>145597</v>
          </cell>
        </row>
        <row r="46">
          <cell r="O46">
            <v>520636.39</v>
          </cell>
        </row>
        <row r="49">
          <cell r="O49">
            <v>0</v>
          </cell>
        </row>
        <row r="53">
          <cell r="O53">
            <v>6384.779999999999</v>
          </cell>
        </row>
        <row r="58">
          <cell r="O58">
            <v>99310.24</v>
          </cell>
        </row>
        <row r="60">
          <cell r="O60">
            <v>7048308.38</v>
          </cell>
        </row>
        <row r="63">
          <cell r="O63">
            <v>4197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енерго -ГРУДЕНЬ"/>
      <sheetName val="енерго -жовтень"/>
      <sheetName val="енерго -вересень"/>
      <sheetName val="енерго (травень)"/>
      <sheetName val="енерго (берез)"/>
      <sheetName val="енерго"/>
    </sheetNames>
    <sheetDataSet>
      <sheetData sheetId="0">
        <row r="35">
          <cell r="O35">
            <v>411000</v>
          </cell>
        </row>
        <row r="36">
          <cell r="O36">
            <v>254696.4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вересень"/>
      <sheetName val="серпень"/>
      <sheetName val="липень"/>
      <sheetName val="червень"/>
      <sheetName val="квітень"/>
      <sheetName val="Лист1 (2)"/>
      <sheetName val="Лист1"/>
    </sheetNames>
    <sheetDataSet>
      <sheetData sheetId="0">
        <row r="8">
          <cell r="C8">
            <v>1219700</v>
          </cell>
        </row>
        <row r="10">
          <cell r="C10">
            <v>259954</v>
          </cell>
        </row>
        <row r="11">
          <cell r="C11">
            <v>27036</v>
          </cell>
        </row>
        <row r="12">
          <cell r="C12">
            <v>32570</v>
          </cell>
        </row>
        <row r="16">
          <cell r="C16">
            <v>23370</v>
          </cell>
        </row>
        <row r="17">
          <cell r="C17">
            <v>1175</v>
          </cell>
        </row>
        <row r="18">
          <cell r="C18">
            <v>11680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 лік "/>
      <sheetName val="4 лік"/>
      <sheetName val="5 лік"/>
      <sheetName val="дит лік "/>
      <sheetName val="загальний фонд"/>
      <sheetName val="Звед вторинка 2010"/>
      <sheetName val="ПБ"/>
      <sheetName val="6 полік"/>
      <sheetName val="Стомат"/>
      <sheetName val="Зуби"/>
      <sheetName val="Інсуліни"/>
      <sheetName val="Ліки"/>
      <sheetName val="ЦБ ЦФ "/>
      <sheetName val="3 полік"/>
      <sheetName val="Центр 1"/>
      <sheetName val="Центр 2"/>
      <sheetName val="1 лік 2113"/>
      <sheetName val="4 лік 2113"/>
      <sheetName val="5 лік 2113"/>
      <sheetName val="дит лік 2113"/>
      <sheetName val="6 пол 2113 "/>
      <sheetName val="зведений 2113"/>
      <sheetName val="Лист1"/>
      <sheetName val="Лист2"/>
    </sheetNames>
    <sheetDataSet>
      <sheetData sheetId="5">
        <row r="18">
          <cell r="BV18">
            <v>1540958.31</v>
          </cell>
        </row>
        <row r="21">
          <cell r="BV21">
            <v>46954.07000000001</v>
          </cell>
        </row>
        <row r="24">
          <cell r="BV24">
            <v>530186.6599999999</v>
          </cell>
        </row>
        <row r="26">
          <cell r="BV26">
            <v>741912.86</v>
          </cell>
        </row>
        <row r="27">
          <cell r="BV27">
            <v>27645.29</v>
          </cell>
        </row>
      </sheetData>
      <sheetData sheetId="6">
        <row r="7">
          <cell r="BV7">
            <v>21489370.32</v>
          </cell>
        </row>
        <row r="8">
          <cell r="BV8">
            <v>4726870.56</v>
          </cell>
        </row>
        <row r="9">
          <cell r="BV9">
            <v>493390.7</v>
          </cell>
        </row>
        <row r="10">
          <cell r="BV10">
            <v>2447415.23</v>
          </cell>
        </row>
        <row r="11">
          <cell r="BV11">
            <v>398199.25</v>
          </cell>
        </row>
        <row r="12">
          <cell r="BV12">
            <v>772056.25</v>
          </cell>
        </row>
        <row r="13">
          <cell r="BV13">
            <v>21643.43</v>
          </cell>
        </row>
        <row r="15">
          <cell r="BV15">
            <v>2332296.6999999997</v>
          </cell>
        </row>
        <row r="16">
          <cell r="BV16">
            <v>158403.92</v>
          </cell>
        </row>
        <row r="17">
          <cell r="BV17">
            <v>686242.94</v>
          </cell>
        </row>
        <row r="21">
          <cell r="BV21">
            <v>7417.8</v>
          </cell>
        </row>
        <row r="26">
          <cell r="BV26">
            <v>41.82</v>
          </cell>
        </row>
      </sheetData>
      <sheetData sheetId="8">
        <row r="7">
          <cell r="BV7">
            <v>4422490</v>
          </cell>
        </row>
        <row r="8">
          <cell r="BV8">
            <v>992783.89</v>
          </cell>
        </row>
        <row r="9">
          <cell r="BV9">
            <v>127377.55</v>
          </cell>
        </row>
        <row r="10">
          <cell r="BV10">
            <v>274402</v>
          </cell>
        </row>
        <row r="12">
          <cell r="BV12">
            <v>86938</v>
          </cell>
        </row>
        <row r="15">
          <cell r="BV15">
            <v>295833</v>
          </cell>
        </row>
        <row r="16">
          <cell r="BV16">
            <v>19492.18</v>
          </cell>
        </row>
        <row r="17">
          <cell r="BV17">
            <v>148873.9</v>
          </cell>
        </row>
        <row r="21">
          <cell r="BV21">
            <v>9335.15</v>
          </cell>
        </row>
        <row r="24">
          <cell r="BV24">
            <v>20612.52</v>
          </cell>
        </row>
        <row r="26">
          <cell r="BV26">
            <v>514.45</v>
          </cell>
        </row>
      </sheetData>
      <sheetData sheetId="9">
        <row r="9">
          <cell r="BV9">
            <v>891652.32</v>
          </cell>
        </row>
        <row r="10">
          <cell r="BV10">
            <v>44597.75</v>
          </cell>
        </row>
        <row r="12">
          <cell r="BV12">
            <v>808888</v>
          </cell>
        </row>
        <row r="26">
          <cell r="BV26">
            <v>1958489</v>
          </cell>
        </row>
      </sheetData>
      <sheetData sheetId="12">
        <row r="7">
          <cell r="BV7">
            <v>1426107.71</v>
          </cell>
        </row>
        <row r="8">
          <cell r="BV8">
            <v>306583.28</v>
          </cell>
        </row>
        <row r="9">
          <cell r="BV9">
            <v>116390.21</v>
          </cell>
        </row>
        <row r="12">
          <cell r="BV12">
            <v>76140.33</v>
          </cell>
        </row>
        <row r="13">
          <cell r="BV13">
            <v>7430.1</v>
          </cell>
        </row>
        <row r="15">
          <cell r="BV15">
            <v>16386.3</v>
          </cell>
        </row>
        <row r="16">
          <cell r="BV16">
            <v>1101.69</v>
          </cell>
        </row>
        <row r="17">
          <cell r="BV17">
            <v>23979.14</v>
          </cell>
        </row>
      </sheetData>
      <sheetData sheetId="21">
        <row r="7">
          <cell r="CD7">
            <v>34218196.58</v>
          </cell>
        </row>
        <row r="8">
          <cell r="CD8">
            <v>7439744.88</v>
          </cell>
        </row>
        <row r="9">
          <cell r="CD9">
            <v>1211784.24</v>
          </cell>
        </row>
        <row r="10">
          <cell r="CD10">
            <v>3586705.9499999997</v>
          </cell>
        </row>
        <row r="12">
          <cell r="CD12">
            <v>1257095.09</v>
          </cell>
        </row>
        <row r="13">
          <cell r="CD13">
            <v>81920.43</v>
          </cell>
        </row>
        <row r="15">
          <cell r="CD15">
            <v>694513.83</v>
          </cell>
        </row>
        <row r="16">
          <cell r="CD16">
            <v>91460.86</v>
          </cell>
        </row>
        <row r="17">
          <cell r="CD17">
            <v>250771.12999999998</v>
          </cell>
        </row>
        <row r="21">
          <cell r="CD21">
            <v>6384.78</v>
          </cell>
        </row>
        <row r="24">
          <cell r="CD24">
            <v>99310.24</v>
          </cell>
        </row>
        <row r="26">
          <cell r="CD26">
            <v>7048308.38</v>
          </cell>
        </row>
        <row r="27">
          <cell r="CD27">
            <v>4197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МКЛ № 1"/>
      <sheetName val="СМКЛ №4"/>
      <sheetName val="СМКЛ №5"/>
      <sheetName val="СМДКЛ"/>
      <sheetName val="ПБ"/>
      <sheetName val="2152"/>
      <sheetName val="капітальні видатки"/>
      <sheetName val="СМКЛ №5 -1"/>
      <sheetName val="ЦПМСД №3"/>
      <sheetName val="ЦПМСД №2"/>
    </sheetNames>
    <sheetDataSet>
      <sheetData sheetId="4">
        <row r="7">
          <cell r="U7">
            <v>15000</v>
          </cell>
        </row>
        <row r="9">
          <cell r="U9">
            <v>116439.12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3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8.8515625" defaultRowHeight="15"/>
  <cols>
    <col min="1" max="1" width="16.7109375" style="18" customWidth="1"/>
    <col min="2" max="2" width="11.28125" style="1" customWidth="1"/>
    <col min="3" max="3" width="29.28125" style="1" customWidth="1"/>
    <col min="4" max="4" width="18.140625" style="1" customWidth="1"/>
    <col min="5" max="5" width="16.57421875" style="1" customWidth="1"/>
    <col min="6" max="6" width="15.8515625" style="1" customWidth="1"/>
    <col min="7" max="7" width="12.7109375" style="1" customWidth="1"/>
    <col min="8" max="8" width="13.421875" style="13" customWidth="1"/>
    <col min="9" max="9" width="12.57421875" style="1" customWidth="1"/>
    <col min="10" max="10" width="15.7109375" style="1" customWidth="1"/>
    <col min="11" max="11" width="14.140625" style="1" customWidth="1"/>
    <col min="12" max="12" width="14.28125" style="3" customWidth="1"/>
    <col min="13" max="13" width="15.140625" style="3" customWidth="1"/>
    <col min="14" max="14" width="13.00390625" style="3" customWidth="1"/>
    <col min="15" max="15" width="14.140625" style="3" customWidth="1"/>
    <col min="16" max="16384" width="8.8515625" style="3" customWidth="1"/>
  </cols>
  <sheetData>
    <row r="1" spans="1:11" ht="18" customHeight="1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8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4" customFormat="1" ht="12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.75" customHeight="1">
      <c r="A4" s="16"/>
      <c r="B4" s="5"/>
      <c r="C4" s="5"/>
      <c r="D4" s="46" t="s">
        <v>49</v>
      </c>
      <c r="E4" s="46"/>
      <c r="F4" s="46"/>
      <c r="G4" s="46"/>
      <c r="H4" s="29"/>
      <c r="I4" s="5"/>
      <c r="J4" s="5"/>
      <c r="K4" s="5"/>
    </row>
    <row r="5" spans="1:11" ht="15" customHeight="1">
      <c r="A5" s="16"/>
      <c r="B5" s="5"/>
      <c r="C5" s="5"/>
      <c r="D5" s="25"/>
      <c r="E5" s="23"/>
      <c r="F5" s="23"/>
      <c r="G5" s="23"/>
      <c r="H5" s="30"/>
      <c r="I5" s="23"/>
      <c r="J5" s="23"/>
      <c r="K5" s="24" t="s">
        <v>83</v>
      </c>
    </row>
    <row r="6" spans="1:11" s="7" customFormat="1" ht="15.75" customHeight="1">
      <c r="A6" s="55" t="s">
        <v>31</v>
      </c>
      <c r="B6" s="57" t="s">
        <v>1</v>
      </c>
      <c r="C6" s="57" t="s">
        <v>2</v>
      </c>
      <c r="D6" s="49" t="s">
        <v>3</v>
      </c>
      <c r="E6" s="51"/>
      <c r="F6" s="49" t="s">
        <v>4</v>
      </c>
      <c r="G6" s="50"/>
      <c r="H6" s="50"/>
      <c r="I6" s="51"/>
      <c r="J6" s="49" t="s">
        <v>5</v>
      </c>
      <c r="K6" s="51"/>
    </row>
    <row r="7" spans="1:11" s="7" customFormat="1" ht="132" customHeight="1">
      <c r="A7" s="56"/>
      <c r="B7" s="58"/>
      <c r="C7" s="58"/>
      <c r="D7" s="6" t="s">
        <v>51</v>
      </c>
      <c r="E7" s="6" t="s">
        <v>50</v>
      </c>
      <c r="F7" s="6" t="s">
        <v>51</v>
      </c>
      <c r="G7" s="6" t="s">
        <v>52</v>
      </c>
      <c r="H7" s="31" t="s">
        <v>50</v>
      </c>
      <c r="I7" s="6" t="s">
        <v>52</v>
      </c>
      <c r="J7" s="6" t="s">
        <v>51</v>
      </c>
      <c r="K7" s="6" t="s">
        <v>50</v>
      </c>
    </row>
    <row r="8" spans="1:11" ht="27.75" customHeight="1">
      <c r="A8" s="63" t="s">
        <v>19</v>
      </c>
      <c r="B8" s="64"/>
      <c r="C8" s="65"/>
      <c r="D8" s="47">
        <f aca="true" t="shared" si="0" ref="D8:K8">D10+D32</f>
        <v>360470.76531</v>
      </c>
      <c r="E8" s="47">
        <f t="shared" si="0"/>
        <v>358728.59796</v>
      </c>
      <c r="F8" s="47">
        <f t="shared" si="0"/>
        <v>75350.63549000002</v>
      </c>
      <c r="G8" s="47">
        <f t="shared" si="0"/>
        <v>54504.82649000001</v>
      </c>
      <c r="H8" s="47">
        <f t="shared" si="0"/>
        <v>83012.72995000001</v>
      </c>
      <c r="I8" s="47">
        <f t="shared" si="0"/>
        <v>51453.91525</v>
      </c>
      <c r="J8" s="47">
        <f t="shared" si="0"/>
        <v>433356.4008</v>
      </c>
      <c r="K8" s="47">
        <f t="shared" si="0"/>
        <v>441741.32791</v>
      </c>
    </row>
    <row r="9" spans="1:11" ht="15">
      <c r="A9" s="59" t="s">
        <v>6</v>
      </c>
      <c r="B9" s="60"/>
      <c r="C9" s="61"/>
      <c r="D9" s="48"/>
      <c r="E9" s="48"/>
      <c r="F9" s="48"/>
      <c r="G9" s="48"/>
      <c r="H9" s="48"/>
      <c r="I9" s="48"/>
      <c r="J9" s="48"/>
      <c r="K9" s="48"/>
    </row>
    <row r="10" spans="1:13" s="8" customFormat="1" ht="14.25">
      <c r="A10" s="34" t="s">
        <v>32</v>
      </c>
      <c r="B10" s="35"/>
      <c r="C10" s="35"/>
      <c r="D10" s="9">
        <f>D11+D12+D13+D28+D31+D25</f>
        <v>360470.76531</v>
      </c>
      <c r="E10" s="9">
        <f aca="true" t="shared" si="1" ref="E10:K10">E11+E12+E13+E28+E31+E25</f>
        <v>358728.59796</v>
      </c>
      <c r="F10" s="9">
        <f t="shared" si="1"/>
        <v>17005.749000000003</v>
      </c>
      <c r="G10" s="9">
        <f t="shared" si="1"/>
        <v>0</v>
      </c>
      <c r="H10" s="9">
        <f t="shared" si="1"/>
        <v>31188.64511</v>
      </c>
      <c r="I10" s="9">
        <f t="shared" si="1"/>
        <v>0</v>
      </c>
      <c r="J10" s="9">
        <f t="shared" si="1"/>
        <v>377476.51431</v>
      </c>
      <c r="K10" s="9">
        <f t="shared" si="1"/>
        <v>389917.24306999997</v>
      </c>
      <c r="M10" s="28"/>
    </row>
    <row r="11" spans="1:13" ht="15">
      <c r="A11" s="36" t="s">
        <v>7</v>
      </c>
      <c r="B11" s="37"/>
      <c r="C11" s="37"/>
      <c r="D11" s="12">
        <f aca="true" t="shared" si="2" ref="D11:K12">D41+D64+D87+D110+D133+D156+D179+D202+D225+D249+D273+D299+D326</f>
        <v>211498.04551</v>
      </c>
      <c r="E11" s="12">
        <f t="shared" si="2"/>
        <v>211360.03582</v>
      </c>
      <c r="F11" s="12">
        <f t="shared" si="2"/>
        <v>10146.512</v>
      </c>
      <c r="G11" s="12">
        <f t="shared" si="2"/>
        <v>0</v>
      </c>
      <c r="H11" s="12">
        <f t="shared" si="2"/>
        <v>10270.161</v>
      </c>
      <c r="I11" s="12">
        <f t="shared" si="2"/>
        <v>0</v>
      </c>
      <c r="J11" s="12">
        <f t="shared" si="2"/>
        <v>221644.55751</v>
      </c>
      <c r="K11" s="12">
        <f t="shared" si="2"/>
        <v>221630.19682</v>
      </c>
      <c r="M11" s="26"/>
    </row>
    <row r="12" spans="1:13" ht="15">
      <c r="A12" s="36" t="s">
        <v>8</v>
      </c>
      <c r="B12" s="37"/>
      <c r="C12" s="37"/>
      <c r="D12" s="12">
        <f t="shared" si="2"/>
        <v>46544.57867</v>
      </c>
      <c r="E12" s="12">
        <f t="shared" si="2"/>
        <v>46459.89074</v>
      </c>
      <c r="F12" s="12">
        <f t="shared" si="2"/>
        <v>2233.364</v>
      </c>
      <c r="G12" s="12">
        <f t="shared" si="2"/>
        <v>0</v>
      </c>
      <c r="H12" s="12">
        <f t="shared" si="2"/>
        <v>2338.416</v>
      </c>
      <c r="I12" s="12">
        <f t="shared" si="2"/>
        <v>0</v>
      </c>
      <c r="J12" s="12">
        <f t="shared" si="2"/>
        <v>48777.942670000004</v>
      </c>
      <c r="K12" s="12">
        <f t="shared" si="2"/>
        <v>48798.30674</v>
      </c>
      <c r="M12" s="26"/>
    </row>
    <row r="13" spans="1:11" ht="15">
      <c r="A13" s="36" t="s">
        <v>33</v>
      </c>
      <c r="B13" s="37"/>
      <c r="C13" s="37"/>
      <c r="D13" s="12">
        <f>D14+D15+D16+D17+D18+D19+D24</f>
        <v>75171.97851999999</v>
      </c>
      <c r="E13" s="12">
        <f aca="true" t="shared" si="3" ref="E13:K13">E14+E15+E16+E17+E18+E19+E24</f>
        <v>73813.85602</v>
      </c>
      <c r="F13" s="12">
        <f t="shared" si="3"/>
        <v>4379.954</v>
      </c>
      <c r="G13" s="12">
        <f>G14+G15+G16+G17+G18+G19+G24</f>
        <v>0</v>
      </c>
      <c r="H13" s="12">
        <f>H14+H15+H16+H17+H18+H19+H24</f>
        <v>18415.95111</v>
      </c>
      <c r="I13" s="12">
        <f>I14+I15+I16+I17+I18+I19+I24</f>
        <v>0</v>
      </c>
      <c r="J13" s="12">
        <f t="shared" si="3"/>
        <v>79551.93252</v>
      </c>
      <c r="K13" s="12">
        <f t="shared" si="3"/>
        <v>92229.80713</v>
      </c>
    </row>
    <row r="14" spans="1:11" ht="15">
      <c r="A14" s="36" t="s">
        <v>9</v>
      </c>
      <c r="B14" s="37"/>
      <c r="C14" s="37"/>
      <c r="D14" s="12">
        <f aca="true" t="shared" si="4" ref="D14:K18">D44+D67+D90+D113+D136+D159+D182+D205+D228+D252+D276+D302+D329</f>
        <v>5671.71272</v>
      </c>
      <c r="E14" s="12">
        <f t="shared" si="4"/>
        <v>5653.0786499999995</v>
      </c>
      <c r="F14" s="12">
        <f t="shared" si="4"/>
        <v>743.883</v>
      </c>
      <c r="G14" s="12">
        <f t="shared" si="4"/>
        <v>0</v>
      </c>
      <c r="H14" s="12">
        <f t="shared" si="4"/>
        <v>1729.42903</v>
      </c>
      <c r="I14" s="12">
        <f t="shared" si="4"/>
        <v>0</v>
      </c>
      <c r="J14" s="12">
        <f t="shared" si="4"/>
        <v>6415.59572</v>
      </c>
      <c r="K14" s="12">
        <f t="shared" si="4"/>
        <v>7382.507680000001</v>
      </c>
    </row>
    <row r="15" spans="1:11" ht="15">
      <c r="A15" s="36" t="s">
        <v>21</v>
      </c>
      <c r="B15" s="37"/>
      <c r="C15" s="37"/>
      <c r="D15" s="12">
        <f t="shared" si="4"/>
        <v>29332.121649999997</v>
      </c>
      <c r="E15" s="12">
        <f t="shared" si="4"/>
        <v>29301.988510000003</v>
      </c>
      <c r="F15" s="12">
        <f t="shared" si="4"/>
        <v>749.5790000000001</v>
      </c>
      <c r="G15" s="12">
        <f t="shared" si="4"/>
        <v>0</v>
      </c>
      <c r="H15" s="12">
        <f t="shared" si="4"/>
        <v>12550.810000000001</v>
      </c>
      <c r="I15" s="12">
        <f t="shared" si="4"/>
        <v>0</v>
      </c>
      <c r="J15" s="12">
        <f t="shared" si="4"/>
        <v>30081.700650000002</v>
      </c>
      <c r="K15" s="12">
        <f t="shared" si="4"/>
        <v>41852.79851000001</v>
      </c>
    </row>
    <row r="16" spans="1:11" ht="15">
      <c r="A16" s="36" t="s">
        <v>22</v>
      </c>
      <c r="B16" s="37"/>
      <c r="C16" s="37"/>
      <c r="D16" s="12">
        <f t="shared" si="4"/>
        <v>5139.66441</v>
      </c>
      <c r="E16" s="12">
        <f t="shared" si="4"/>
        <v>5124.81699</v>
      </c>
      <c r="F16" s="12">
        <f t="shared" si="4"/>
        <v>1856.426</v>
      </c>
      <c r="G16" s="12">
        <f t="shared" si="4"/>
        <v>0</v>
      </c>
      <c r="H16" s="12">
        <f t="shared" si="4"/>
        <v>1346.125</v>
      </c>
      <c r="I16" s="12">
        <f t="shared" si="4"/>
        <v>0</v>
      </c>
      <c r="J16" s="12">
        <f t="shared" si="4"/>
        <v>6996.090410000001</v>
      </c>
      <c r="K16" s="12">
        <f t="shared" si="4"/>
        <v>6470.94199</v>
      </c>
    </row>
    <row r="17" spans="1:11" ht="15">
      <c r="A17" s="36" t="s">
        <v>10</v>
      </c>
      <c r="B17" s="37"/>
      <c r="C17" s="37"/>
      <c r="D17" s="12">
        <f t="shared" si="4"/>
        <v>7829.831079999998</v>
      </c>
      <c r="E17" s="12">
        <f t="shared" si="4"/>
        <v>7735.53667</v>
      </c>
      <c r="F17" s="12">
        <f t="shared" si="4"/>
        <v>387.713</v>
      </c>
      <c r="G17" s="12">
        <f t="shared" si="4"/>
        <v>0</v>
      </c>
      <c r="H17" s="12">
        <f t="shared" si="4"/>
        <v>2209.55408</v>
      </c>
      <c r="I17" s="12">
        <f t="shared" si="4"/>
        <v>0</v>
      </c>
      <c r="J17" s="12">
        <f t="shared" si="4"/>
        <v>8217.544079999998</v>
      </c>
      <c r="K17" s="12">
        <f t="shared" si="4"/>
        <v>9945.090750000001</v>
      </c>
    </row>
    <row r="18" spans="1:11" ht="15">
      <c r="A18" s="36" t="s">
        <v>11</v>
      </c>
      <c r="B18" s="37"/>
      <c r="C18" s="37"/>
      <c r="D18" s="12">
        <f t="shared" si="4"/>
        <v>533.48436</v>
      </c>
      <c r="E18" s="12">
        <f t="shared" si="4"/>
        <v>526.2558000000001</v>
      </c>
      <c r="F18" s="12">
        <f t="shared" si="4"/>
        <v>18.6</v>
      </c>
      <c r="G18" s="12">
        <f t="shared" si="4"/>
        <v>0</v>
      </c>
      <c r="H18" s="12">
        <f t="shared" si="4"/>
        <v>10.579999999999998</v>
      </c>
      <c r="I18" s="12">
        <f t="shared" si="4"/>
        <v>0</v>
      </c>
      <c r="J18" s="12">
        <f t="shared" si="4"/>
        <v>552.08436</v>
      </c>
      <c r="K18" s="12">
        <f t="shared" si="4"/>
        <v>536.8358000000001</v>
      </c>
    </row>
    <row r="19" spans="1:11" ht="15">
      <c r="A19" s="36" t="s">
        <v>12</v>
      </c>
      <c r="B19" s="37"/>
      <c r="C19" s="37"/>
      <c r="D19" s="12">
        <f aca="true" t="shared" si="5" ref="D19:K19">D20+D21+D22+D23</f>
        <v>26579.861979999998</v>
      </c>
      <c r="E19" s="12">
        <f t="shared" si="5"/>
        <v>25402.0876</v>
      </c>
      <c r="F19" s="12">
        <f t="shared" si="5"/>
        <v>616.7529999999999</v>
      </c>
      <c r="G19" s="12">
        <f>G20+G21+G22+G23</f>
        <v>0</v>
      </c>
      <c r="H19" s="12">
        <f>H20+H21+H22+H23</f>
        <v>565.8580000000001</v>
      </c>
      <c r="I19" s="12">
        <f>I20+I21+I22+I23</f>
        <v>0</v>
      </c>
      <c r="J19" s="12">
        <f t="shared" si="5"/>
        <v>27196.61498</v>
      </c>
      <c r="K19" s="12">
        <f t="shared" si="5"/>
        <v>25967.9456</v>
      </c>
    </row>
    <row r="20" spans="1:11" ht="15">
      <c r="A20" s="36" t="s">
        <v>23</v>
      </c>
      <c r="B20" s="37"/>
      <c r="C20" s="37"/>
      <c r="D20" s="12">
        <f aca="true" t="shared" si="6" ref="D20:K24">D50+D73+D96+D119+D142+D165+D188+D211+D234+D258+D282+D308+D335</f>
        <v>16627.59862</v>
      </c>
      <c r="E20" s="12">
        <f t="shared" si="6"/>
        <v>16083.006420000002</v>
      </c>
      <c r="F20" s="12">
        <f t="shared" si="6"/>
        <v>380.902</v>
      </c>
      <c r="G20" s="12">
        <f t="shared" si="6"/>
        <v>0</v>
      </c>
      <c r="H20" s="12">
        <f t="shared" si="6"/>
        <v>352.664</v>
      </c>
      <c r="I20" s="12">
        <f t="shared" si="6"/>
        <v>0</v>
      </c>
      <c r="J20" s="12">
        <f t="shared" si="6"/>
        <v>17008.50062</v>
      </c>
      <c r="K20" s="12">
        <f t="shared" si="6"/>
        <v>16435.67042</v>
      </c>
    </row>
    <row r="21" spans="1:11" ht="15">
      <c r="A21" s="36" t="s">
        <v>24</v>
      </c>
      <c r="B21" s="37"/>
      <c r="C21" s="37"/>
      <c r="D21" s="12">
        <f t="shared" si="6"/>
        <v>1851.5230499999998</v>
      </c>
      <c r="E21" s="12">
        <f t="shared" si="6"/>
        <v>1688.3584699999994</v>
      </c>
      <c r="F21" s="12">
        <f t="shared" si="6"/>
        <v>38.053999999999995</v>
      </c>
      <c r="G21" s="12">
        <f t="shared" si="6"/>
        <v>0</v>
      </c>
      <c r="H21" s="12">
        <f t="shared" si="6"/>
        <v>36.541000000000004</v>
      </c>
      <c r="I21" s="12">
        <f t="shared" si="6"/>
        <v>0</v>
      </c>
      <c r="J21" s="12">
        <f t="shared" si="6"/>
        <v>1889.57705</v>
      </c>
      <c r="K21" s="12">
        <f t="shared" si="6"/>
        <v>1724.8994699999996</v>
      </c>
    </row>
    <row r="22" spans="1:11" ht="15">
      <c r="A22" s="36" t="s">
        <v>25</v>
      </c>
      <c r="B22" s="37"/>
      <c r="C22" s="37"/>
      <c r="D22" s="12">
        <f t="shared" si="6"/>
        <v>6539.67131</v>
      </c>
      <c r="E22" s="12">
        <f t="shared" si="6"/>
        <v>6089.7644</v>
      </c>
      <c r="F22" s="12">
        <f t="shared" si="6"/>
        <v>197.79700000000003</v>
      </c>
      <c r="G22" s="12">
        <f t="shared" si="6"/>
        <v>0</v>
      </c>
      <c r="H22" s="12">
        <f t="shared" si="6"/>
        <v>170.453</v>
      </c>
      <c r="I22" s="12">
        <f t="shared" si="6"/>
        <v>0</v>
      </c>
      <c r="J22" s="12">
        <f t="shared" si="6"/>
        <v>6737.46831</v>
      </c>
      <c r="K22" s="12">
        <f t="shared" si="6"/>
        <v>6260.2174</v>
      </c>
    </row>
    <row r="23" spans="1:11" ht="15">
      <c r="A23" s="36" t="s">
        <v>26</v>
      </c>
      <c r="B23" s="37"/>
      <c r="C23" s="37"/>
      <c r="D23" s="12">
        <f t="shared" si="6"/>
        <v>1561.069</v>
      </c>
      <c r="E23" s="12">
        <f t="shared" si="6"/>
        <v>1540.95831</v>
      </c>
      <c r="F23" s="12">
        <f t="shared" si="6"/>
        <v>0</v>
      </c>
      <c r="G23" s="12">
        <f t="shared" si="6"/>
        <v>0</v>
      </c>
      <c r="H23" s="12">
        <f t="shared" si="6"/>
        <v>6.2</v>
      </c>
      <c r="I23" s="12">
        <f t="shared" si="6"/>
        <v>0</v>
      </c>
      <c r="J23" s="12">
        <f t="shared" si="6"/>
        <v>1561.069</v>
      </c>
      <c r="K23" s="12">
        <f t="shared" si="6"/>
        <v>1547.15831</v>
      </c>
    </row>
    <row r="24" spans="1:11" ht="15">
      <c r="A24" s="36" t="s">
        <v>27</v>
      </c>
      <c r="B24" s="37"/>
      <c r="C24" s="37"/>
      <c r="D24" s="12">
        <f t="shared" si="6"/>
        <v>85.30232000000002</v>
      </c>
      <c r="E24" s="12">
        <f t="shared" si="6"/>
        <v>70.0918</v>
      </c>
      <c r="F24" s="12">
        <f t="shared" si="6"/>
        <v>7</v>
      </c>
      <c r="G24" s="12">
        <f t="shared" si="6"/>
        <v>0</v>
      </c>
      <c r="H24" s="12">
        <f t="shared" si="6"/>
        <v>3.595</v>
      </c>
      <c r="I24" s="12">
        <f t="shared" si="6"/>
        <v>0</v>
      </c>
      <c r="J24" s="12">
        <f t="shared" si="6"/>
        <v>92.30232000000002</v>
      </c>
      <c r="K24" s="12">
        <f t="shared" si="6"/>
        <v>73.6868</v>
      </c>
    </row>
    <row r="25" spans="1:11" ht="15">
      <c r="A25" s="36" t="s">
        <v>82</v>
      </c>
      <c r="B25" s="37"/>
      <c r="C25" s="37"/>
      <c r="D25" s="12">
        <f aca="true" t="shared" si="7" ref="D25:K25">D27+D26</f>
        <v>20</v>
      </c>
      <c r="E25" s="12">
        <f t="shared" si="7"/>
        <v>20</v>
      </c>
      <c r="F25" s="12">
        <f t="shared" si="7"/>
        <v>0.556</v>
      </c>
      <c r="G25" s="12">
        <f t="shared" si="7"/>
        <v>0</v>
      </c>
      <c r="H25" s="12">
        <f t="shared" si="7"/>
        <v>0</v>
      </c>
      <c r="I25" s="12">
        <f t="shared" si="7"/>
        <v>0</v>
      </c>
      <c r="J25" s="12">
        <f t="shared" si="7"/>
        <v>20.556</v>
      </c>
      <c r="K25" s="12">
        <f t="shared" si="7"/>
        <v>20</v>
      </c>
    </row>
    <row r="26" spans="1:11" ht="15">
      <c r="A26" s="36" t="s">
        <v>84</v>
      </c>
      <c r="B26" s="37"/>
      <c r="C26" s="37"/>
      <c r="D26" s="12">
        <f>D314</f>
        <v>0</v>
      </c>
      <c r="E26" s="12">
        <f aca="true" t="shared" si="8" ref="E26:K26">E314</f>
        <v>0</v>
      </c>
      <c r="F26" s="12">
        <f t="shared" si="8"/>
        <v>0.556</v>
      </c>
      <c r="G26" s="12">
        <f t="shared" si="8"/>
        <v>0</v>
      </c>
      <c r="H26" s="12">
        <f t="shared" si="8"/>
        <v>0</v>
      </c>
      <c r="I26" s="12">
        <f t="shared" si="8"/>
        <v>0</v>
      </c>
      <c r="J26" s="12">
        <f t="shared" si="8"/>
        <v>0.556</v>
      </c>
      <c r="K26" s="12">
        <f t="shared" si="8"/>
        <v>0</v>
      </c>
    </row>
    <row r="27" spans="1:11" ht="15">
      <c r="A27" s="36" t="s">
        <v>81</v>
      </c>
      <c r="B27" s="37"/>
      <c r="C27" s="37"/>
      <c r="D27" s="12">
        <f>D341</f>
        <v>20</v>
      </c>
      <c r="E27" s="12">
        <f aca="true" t="shared" si="9" ref="E27:K27">E341</f>
        <v>20</v>
      </c>
      <c r="F27" s="12">
        <f t="shared" si="9"/>
        <v>0</v>
      </c>
      <c r="G27" s="12">
        <f t="shared" si="9"/>
        <v>0</v>
      </c>
      <c r="H27" s="12">
        <f t="shared" si="9"/>
        <v>0</v>
      </c>
      <c r="I27" s="12">
        <f t="shared" si="9"/>
        <v>0</v>
      </c>
      <c r="J27" s="12">
        <f t="shared" si="9"/>
        <v>20</v>
      </c>
      <c r="K27" s="12">
        <f t="shared" si="9"/>
        <v>20</v>
      </c>
    </row>
    <row r="28" spans="1:11" ht="15">
      <c r="A28" s="36" t="s">
        <v>13</v>
      </c>
      <c r="B28" s="37"/>
      <c r="C28" s="37"/>
      <c r="D28" s="12">
        <f>D29+D30</f>
        <v>27204.162320000003</v>
      </c>
      <c r="E28" s="12">
        <f aca="true" t="shared" si="10" ref="E28:K28">E29+E30</f>
        <v>27042.97309</v>
      </c>
      <c r="F28" s="12">
        <f t="shared" si="10"/>
        <v>0</v>
      </c>
      <c r="G28" s="12">
        <f>G29+G30</f>
        <v>0</v>
      </c>
      <c r="H28" s="12">
        <f>H29+H30</f>
        <v>0</v>
      </c>
      <c r="I28" s="12">
        <f>I29+I30</f>
        <v>0</v>
      </c>
      <c r="J28" s="12">
        <f t="shared" si="10"/>
        <v>27204.162320000003</v>
      </c>
      <c r="K28" s="12">
        <f t="shared" si="10"/>
        <v>27042.97309</v>
      </c>
    </row>
    <row r="29" spans="1:11" ht="15">
      <c r="A29" s="36" t="s">
        <v>28</v>
      </c>
      <c r="B29" s="37"/>
      <c r="C29" s="37"/>
      <c r="D29" s="12">
        <f>D56+D79+D102+D125+D148+D171+D194+D217+D240+D264+D290+D317+D343</f>
        <v>651.56218</v>
      </c>
      <c r="E29" s="12">
        <f aca="true" t="shared" si="11" ref="E29:K29">E56+E79+E102+E125+E148+E171+E194+E217+E240+E264+E290+E317+E343</f>
        <v>650.10942</v>
      </c>
      <c r="F29" s="12">
        <f t="shared" si="11"/>
        <v>0</v>
      </c>
      <c r="G29" s="12">
        <f t="shared" si="11"/>
        <v>0</v>
      </c>
      <c r="H29" s="12">
        <f t="shared" si="11"/>
        <v>0</v>
      </c>
      <c r="I29" s="12">
        <f t="shared" si="11"/>
        <v>0</v>
      </c>
      <c r="J29" s="12">
        <f t="shared" si="11"/>
        <v>651.56218</v>
      </c>
      <c r="K29" s="12">
        <f t="shared" si="11"/>
        <v>650.10942</v>
      </c>
    </row>
    <row r="30" spans="1:11" ht="15">
      <c r="A30" s="36" t="s">
        <v>29</v>
      </c>
      <c r="B30" s="37"/>
      <c r="C30" s="37"/>
      <c r="D30" s="12">
        <f aca="true" t="shared" si="12" ref="D30:K30">D57+D80+D103+D126+D149+D172+D195+D218+D241+D265+D291+D318+D344</f>
        <v>26552.600140000002</v>
      </c>
      <c r="E30" s="12">
        <f t="shared" si="12"/>
        <v>26392.86367</v>
      </c>
      <c r="F30" s="12">
        <f t="shared" si="12"/>
        <v>0</v>
      </c>
      <c r="G30" s="12">
        <f t="shared" si="12"/>
        <v>0</v>
      </c>
      <c r="H30" s="12">
        <f t="shared" si="12"/>
        <v>0</v>
      </c>
      <c r="I30" s="12">
        <f t="shared" si="12"/>
        <v>0</v>
      </c>
      <c r="J30" s="12">
        <f t="shared" si="12"/>
        <v>26552.600140000002</v>
      </c>
      <c r="K30" s="12">
        <f t="shared" si="12"/>
        <v>26392.86367</v>
      </c>
    </row>
    <row r="31" spans="1:11" ht="15">
      <c r="A31" s="36" t="s">
        <v>14</v>
      </c>
      <c r="B31" s="37"/>
      <c r="C31" s="37"/>
      <c r="D31" s="12">
        <f>D58+D81+D104+D127+D150+D173+D196+D219+D242+D266+D292+D319+D345</f>
        <v>32.00029</v>
      </c>
      <c r="E31" s="12">
        <f aca="true" t="shared" si="13" ref="E31:K31">E58+E81+E104+E127+E150+E173+E196+E219+E242+E266+E292+E319+E345</f>
        <v>31.84229</v>
      </c>
      <c r="F31" s="12">
        <f t="shared" si="13"/>
        <v>245.36300000000003</v>
      </c>
      <c r="G31" s="12">
        <f t="shared" si="13"/>
        <v>0</v>
      </c>
      <c r="H31" s="12">
        <f t="shared" si="13"/>
        <v>164.11699999999996</v>
      </c>
      <c r="I31" s="12">
        <f t="shared" si="13"/>
        <v>0</v>
      </c>
      <c r="J31" s="12">
        <f t="shared" si="13"/>
        <v>277.36329</v>
      </c>
      <c r="K31" s="12">
        <f t="shared" si="13"/>
        <v>195.95928999999995</v>
      </c>
    </row>
    <row r="32" spans="1:11" s="8" customFormat="1" ht="14.25">
      <c r="A32" s="34" t="s">
        <v>34</v>
      </c>
      <c r="B32" s="35"/>
      <c r="C32" s="35"/>
      <c r="D32" s="9">
        <f>D33+D34+D35+D36</f>
        <v>0</v>
      </c>
      <c r="E32" s="9">
        <f aca="true" t="shared" si="14" ref="E32:K32">E33+E34+E35+E36</f>
        <v>0</v>
      </c>
      <c r="F32" s="9">
        <f t="shared" si="14"/>
        <v>58344.886490000004</v>
      </c>
      <c r="G32" s="9">
        <f>G33+G34+G35+G36</f>
        <v>54504.82649000001</v>
      </c>
      <c r="H32" s="9">
        <f t="shared" si="14"/>
        <v>51824.08484</v>
      </c>
      <c r="I32" s="9">
        <f t="shared" si="14"/>
        <v>51453.91525</v>
      </c>
      <c r="J32" s="9">
        <f t="shared" si="14"/>
        <v>55879.886490000004</v>
      </c>
      <c r="K32" s="9">
        <f t="shared" si="14"/>
        <v>51824.08484</v>
      </c>
    </row>
    <row r="33" spans="1:11" ht="15">
      <c r="A33" s="36" t="s">
        <v>15</v>
      </c>
      <c r="B33" s="37"/>
      <c r="C33" s="37"/>
      <c r="D33" s="12">
        <f aca="true" t="shared" si="15" ref="D33:K34">D60+D83+D106+D129+D152+D175+D198+D221+D244+D268+D294+D321+D347</f>
        <v>0</v>
      </c>
      <c r="E33" s="12">
        <f t="shared" si="15"/>
        <v>0</v>
      </c>
      <c r="F33" s="12">
        <f t="shared" si="15"/>
        <v>32313.749600000003</v>
      </c>
      <c r="G33" s="12">
        <f t="shared" si="15"/>
        <v>32313.6896</v>
      </c>
      <c r="H33" s="12">
        <f t="shared" si="15"/>
        <v>32336.37503</v>
      </c>
      <c r="I33" s="12">
        <f t="shared" si="15"/>
        <v>31991.04654</v>
      </c>
      <c r="J33" s="12">
        <f t="shared" si="15"/>
        <v>32313.749600000003</v>
      </c>
      <c r="K33" s="12">
        <f t="shared" si="15"/>
        <v>32336.37503</v>
      </c>
    </row>
    <row r="34" spans="1:11" ht="15">
      <c r="A34" s="36" t="s">
        <v>30</v>
      </c>
      <c r="B34" s="37"/>
      <c r="C34" s="37"/>
      <c r="D34" s="12">
        <f t="shared" si="15"/>
        <v>0</v>
      </c>
      <c r="E34" s="12">
        <f t="shared" si="15"/>
        <v>0</v>
      </c>
      <c r="F34" s="12">
        <f t="shared" si="15"/>
        <v>17409.41282</v>
      </c>
      <c r="G34" s="12">
        <f t="shared" si="15"/>
        <v>17409.41282</v>
      </c>
      <c r="H34" s="12">
        <f t="shared" si="15"/>
        <v>17183.82241</v>
      </c>
      <c r="I34" s="12">
        <f t="shared" si="15"/>
        <v>17158.981309999996</v>
      </c>
      <c r="J34" s="12">
        <f t="shared" si="15"/>
        <v>17409.41282</v>
      </c>
      <c r="K34" s="12">
        <f t="shared" si="15"/>
        <v>17183.82241</v>
      </c>
    </row>
    <row r="35" spans="1:11" ht="15">
      <c r="A35" s="36" t="s">
        <v>78</v>
      </c>
      <c r="B35" s="37"/>
      <c r="C35" s="37"/>
      <c r="D35" s="12">
        <f>D296+D323+D349+D270+D246</f>
        <v>0</v>
      </c>
      <c r="E35" s="12">
        <f aca="true" t="shared" si="16" ref="E35:K35">E296+E323+E349+E270+E246</f>
        <v>0</v>
      </c>
      <c r="F35" s="12">
        <f t="shared" si="16"/>
        <v>8121.72407</v>
      </c>
      <c r="G35" s="12">
        <f t="shared" si="16"/>
        <v>4281.72407</v>
      </c>
      <c r="H35" s="12">
        <f t="shared" si="16"/>
        <v>1813.694</v>
      </c>
      <c r="I35" s="12">
        <f t="shared" si="16"/>
        <v>1813.694</v>
      </c>
      <c r="J35" s="12">
        <f t="shared" si="16"/>
        <v>5656.72407</v>
      </c>
      <c r="K35" s="12">
        <f t="shared" si="16"/>
        <v>1813.694</v>
      </c>
    </row>
    <row r="36" spans="1:11" ht="15">
      <c r="A36" s="36" t="s">
        <v>80</v>
      </c>
      <c r="B36" s="37"/>
      <c r="C36" s="37"/>
      <c r="D36" s="12">
        <f>D350</f>
        <v>0</v>
      </c>
      <c r="E36" s="12">
        <f aca="true" t="shared" si="17" ref="E36:K36">E350</f>
        <v>0</v>
      </c>
      <c r="F36" s="12">
        <f t="shared" si="17"/>
        <v>500</v>
      </c>
      <c r="G36" s="12">
        <f t="shared" si="17"/>
        <v>500</v>
      </c>
      <c r="H36" s="12">
        <f t="shared" si="17"/>
        <v>490.1934</v>
      </c>
      <c r="I36" s="12">
        <f t="shared" si="17"/>
        <v>490.1934</v>
      </c>
      <c r="J36" s="12">
        <f t="shared" si="17"/>
        <v>500</v>
      </c>
      <c r="K36" s="12">
        <f t="shared" si="17"/>
        <v>490.1934</v>
      </c>
    </row>
    <row r="37" spans="1:11" ht="15.75" customHeight="1">
      <c r="A37" s="62" t="s">
        <v>16</v>
      </c>
      <c r="B37" s="62"/>
      <c r="C37" s="62"/>
      <c r="D37" s="13"/>
      <c r="E37" s="13"/>
      <c r="F37" s="22"/>
      <c r="G37" s="22"/>
      <c r="H37" s="22"/>
      <c r="I37" s="22"/>
      <c r="J37" s="12"/>
      <c r="K37" s="12"/>
    </row>
    <row r="38" spans="1:11" ht="27" customHeight="1" hidden="1">
      <c r="A38" s="38" t="s">
        <v>17</v>
      </c>
      <c r="B38" s="37"/>
      <c r="C38" s="37"/>
      <c r="D38" s="12"/>
      <c r="E38" s="12"/>
      <c r="F38" s="12"/>
      <c r="G38" s="12"/>
      <c r="H38" s="12"/>
      <c r="I38" s="12"/>
      <c r="J38" s="12"/>
      <c r="K38" s="12"/>
    </row>
    <row r="39" spans="1:11" ht="67.5" customHeight="1">
      <c r="A39" s="34" t="s">
        <v>54</v>
      </c>
      <c r="B39" s="39" t="s">
        <v>18</v>
      </c>
      <c r="C39" s="35" t="s">
        <v>53</v>
      </c>
      <c r="D39" s="9">
        <f aca="true" t="shared" si="18" ref="D39:K39">D40+D59</f>
        <v>1591.445</v>
      </c>
      <c r="E39" s="9">
        <f t="shared" si="18"/>
        <v>1518.87258</v>
      </c>
      <c r="F39" s="9">
        <f t="shared" si="18"/>
        <v>0</v>
      </c>
      <c r="G39" s="9"/>
      <c r="H39" s="9">
        <f t="shared" si="18"/>
        <v>59.181</v>
      </c>
      <c r="I39" s="9"/>
      <c r="J39" s="9">
        <f t="shared" si="18"/>
        <v>1591.445</v>
      </c>
      <c r="K39" s="9">
        <f t="shared" si="18"/>
        <v>1578.05358</v>
      </c>
    </row>
    <row r="40" spans="1:11" ht="24" customHeight="1">
      <c r="A40" s="34" t="s">
        <v>32</v>
      </c>
      <c r="B40" s="39"/>
      <c r="C40" s="33"/>
      <c r="D40" s="9">
        <f aca="true" t="shared" si="19" ref="D40:K40">D41+D42+D43+D55+D58</f>
        <v>1591.445</v>
      </c>
      <c r="E40" s="9">
        <f t="shared" si="19"/>
        <v>1518.87258</v>
      </c>
      <c r="F40" s="9">
        <f t="shared" si="19"/>
        <v>0</v>
      </c>
      <c r="G40" s="9"/>
      <c r="H40" s="9">
        <f t="shared" si="19"/>
        <v>32.122</v>
      </c>
      <c r="I40" s="9"/>
      <c r="J40" s="9">
        <f t="shared" si="19"/>
        <v>1591.445</v>
      </c>
      <c r="K40" s="9">
        <f t="shared" si="19"/>
        <v>1550.99458</v>
      </c>
    </row>
    <row r="41" spans="1:11" ht="15">
      <c r="A41" s="40" t="s">
        <v>7</v>
      </c>
      <c r="B41" s="41"/>
      <c r="C41" s="41"/>
      <c r="D41" s="10">
        <f>'[7]ГРУДЕНЬ'!$C$8/1000</f>
        <v>1219.7</v>
      </c>
      <c r="E41" s="10">
        <f>1178.81993</f>
        <v>1178.81993</v>
      </c>
      <c r="F41" s="10"/>
      <c r="G41" s="10"/>
      <c r="H41" s="10"/>
      <c r="I41" s="10"/>
      <c r="J41" s="10">
        <f>D41+F41</f>
        <v>1219.7</v>
      </c>
      <c r="K41" s="10">
        <f>E41+H41</f>
        <v>1178.81993</v>
      </c>
    </row>
    <row r="42" spans="1:11" ht="15">
      <c r="A42" s="40" t="s">
        <v>8</v>
      </c>
      <c r="B42" s="41"/>
      <c r="C42" s="41"/>
      <c r="D42" s="10">
        <f>'[7]ГРУДЕНЬ'!$C$10/1000</f>
        <v>259.954</v>
      </c>
      <c r="E42" s="10">
        <f>241.20356</f>
        <v>241.20356</v>
      </c>
      <c r="F42" s="10"/>
      <c r="G42" s="10"/>
      <c r="H42" s="10"/>
      <c r="I42" s="10"/>
      <c r="J42" s="10">
        <f>D42+F42</f>
        <v>259.954</v>
      </c>
      <c r="K42" s="10">
        <f>E42+H42</f>
        <v>241.20356</v>
      </c>
    </row>
    <row r="43" spans="1:11" ht="15">
      <c r="A43" s="40" t="s">
        <v>33</v>
      </c>
      <c r="B43" s="41"/>
      <c r="C43" s="41"/>
      <c r="D43" s="10">
        <f aca="true" t="shared" si="20" ref="D43:K43">D44+D45+D46+D47+D48+D49+D54</f>
        <v>111.79099999999998</v>
      </c>
      <c r="E43" s="10">
        <f t="shared" si="20"/>
        <v>98.84909000000002</v>
      </c>
      <c r="F43" s="10">
        <f t="shared" si="20"/>
        <v>0</v>
      </c>
      <c r="G43" s="10"/>
      <c r="H43" s="10">
        <f t="shared" si="20"/>
        <v>32.122</v>
      </c>
      <c r="I43" s="10"/>
      <c r="J43" s="10">
        <f t="shared" si="20"/>
        <v>111.79099999999998</v>
      </c>
      <c r="K43" s="10">
        <f t="shared" si="20"/>
        <v>130.97109</v>
      </c>
    </row>
    <row r="44" spans="1:11" ht="15">
      <c r="A44" s="40" t="s">
        <v>9</v>
      </c>
      <c r="B44" s="41"/>
      <c r="C44" s="41"/>
      <c r="D44" s="10">
        <f>'[7]ГРУДЕНЬ'!$C$11/1000</f>
        <v>27.036</v>
      </c>
      <c r="E44" s="10">
        <f>26.6507</f>
        <v>26.6507</v>
      </c>
      <c r="F44" s="10"/>
      <c r="G44" s="10"/>
      <c r="H44" s="10">
        <v>32.122</v>
      </c>
      <c r="I44" s="10"/>
      <c r="J44" s="10">
        <f>D44+F44</f>
        <v>27.036</v>
      </c>
      <c r="K44" s="10">
        <f>E44+H44</f>
        <v>58.7727</v>
      </c>
    </row>
    <row r="45" spans="1:11" ht="15">
      <c r="A45" s="40" t="s">
        <v>21</v>
      </c>
      <c r="B45" s="41"/>
      <c r="C45" s="41"/>
      <c r="D45" s="10"/>
      <c r="E45" s="10"/>
      <c r="F45" s="10"/>
      <c r="G45" s="10"/>
      <c r="H45" s="10"/>
      <c r="I45" s="10"/>
      <c r="J45" s="10">
        <f>D45+F45</f>
        <v>0</v>
      </c>
      <c r="K45" s="10">
        <f>E45+H45</f>
        <v>0</v>
      </c>
    </row>
    <row r="46" spans="1:11" ht="15">
      <c r="A46" s="40" t="s">
        <v>22</v>
      </c>
      <c r="B46" s="41"/>
      <c r="C46" s="41"/>
      <c r="D46" s="10"/>
      <c r="E46" s="10"/>
      <c r="F46" s="10"/>
      <c r="G46" s="10"/>
      <c r="H46" s="10"/>
      <c r="I46" s="10"/>
      <c r="J46" s="10">
        <f>D46+F46</f>
        <v>0</v>
      </c>
      <c r="K46" s="10">
        <f>E46+H46</f>
        <v>0</v>
      </c>
    </row>
    <row r="47" spans="1:11" ht="15">
      <c r="A47" s="40" t="s">
        <v>10</v>
      </c>
      <c r="B47" s="41"/>
      <c r="C47" s="41"/>
      <c r="D47" s="10">
        <f>'[7]ГРУДЕНЬ'!$C$12/1000</f>
        <v>32.57</v>
      </c>
      <c r="E47" s="10">
        <f>25.67599</f>
        <v>25.67599</v>
      </c>
      <c r="F47" s="10"/>
      <c r="G47" s="10"/>
      <c r="H47" s="10"/>
      <c r="I47" s="10"/>
      <c r="J47" s="10">
        <f>D47+F47</f>
        <v>32.57</v>
      </c>
      <c r="K47" s="10">
        <f>E47+H47</f>
        <v>25.67599</v>
      </c>
    </row>
    <row r="48" spans="1:11" ht="15">
      <c r="A48" s="40" t="s">
        <v>11</v>
      </c>
      <c r="B48" s="41"/>
      <c r="C48" s="41"/>
      <c r="D48" s="10">
        <v>15</v>
      </c>
      <c r="E48" s="10">
        <f>11.73583</f>
        <v>11.73583</v>
      </c>
      <c r="F48" s="10"/>
      <c r="G48" s="10"/>
      <c r="H48" s="10"/>
      <c r="I48" s="10"/>
      <c r="J48" s="10">
        <f>D48+F48</f>
        <v>15</v>
      </c>
      <c r="K48" s="10">
        <f>E48+H48</f>
        <v>11.73583</v>
      </c>
    </row>
    <row r="49" spans="1:11" ht="15">
      <c r="A49" s="40" t="s">
        <v>12</v>
      </c>
      <c r="B49" s="41"/>
      <c r="C49" s="41"/>
      <c r="D49" s="10">
        <f aca="true" t="shared" si="21" ref="D49:K49">D50+D51+D52+D53</f>
        <v>36.225</v>
      </c>
      <c r="E49" s="10">
        <f t="shared" si="21"/>
        <v>34.786570000000005</v>
      </c>
      <c r="F49" s="10">
        <f t="shared" si="21"/>
        <v>0</v>
      </c>
      <c r="G49" s="10"/>
      <c r="H49" s="10">
        <f t="shared" si="21"/>
        <v>0</v>
      </c>
      <c r="I49" s="10"/>
      <c r="J49" s="10">
        <f t="shared" si="21"/>
        <v>36.225</v>
      </c>
      <c r="K49" s="10">
        <f t="shared" si="21"/>
        <v>34.786570000000005</v>
      </c>
    </row>
    <row r="50" spans="1:11" ht="15">
      <c r="A50" s="40" t="s">
        <v>23</v>
      </c>
      <c r="B50" s="41"/>
      <c r="C50" s="41"/>
      <c r="D50" s="10">
        <f>'[7]ГРУДЕНЬ'!$C$16/1000</f>
        <v>23.37</v>
      </c>
      <c r="E50" s="10">
        <f>22.61539</f>
        <v>22.61539</v>
      </c>
      <c r="F50" s="10"/>
      <c r="G50" s="10"/>
      <c r="H50" s="10"/>
      <c r="I50" s="10"/>
      <c r="J50" s="10">
        <f>D50+F50</f>
        <v>23.37</v>
      </c>
      <c r="K50" s="10">
        <f>E50+H50</f>
        <v>22.61539</v>
      </c>
    </row>
    <row r="51" spans="1:11" ht="15">
      <c r="A51" s="40" t="s">
        <v>24</v>
      </c>
      <c r="B51" s="41"/>
      <c r="C51" s="41"/>
      <c r="D51" s="10">
        <f>'[7]ГРУДЕНЬ'!$C$17/1000</f>
        <v>1.175</v>
      </c>
      <c r="E51" s="10">
        <f>0.50729</f>
        <v>0.50729</v>
      </c>
      <c r="F51" s="10"/>
      <c r="G51" s="10"/>
      <c r="H51" s="10"/>
      <c r="I51" s="10"/>
      <c r="J51" s="10">
        <f>D51+F51</f>
        <v>1.175</v>
      </c>
      <c r="K51" s="10">
        <f>E51+H51</f>
        <v>0.50729</v>
      </c>
    </row>
    <row r="52" spans="1:11" ht="15">
      <c r="A52" s="40" t="s">
        <v>25</v>
      </c>
      <c r="B52" s="41"/>
      <c r="C52" s="41"/>
      <c r="D52" s="10">
        <f>'[7]ГРУДЕНЬ'!$C$18/1000</f>
        <v>11.68</v>
      </c>
      <c r="E52" s="10">
        <f>11.66389</f>
        <v>11.66389</v>
      </c>
      <c r="F52" s="10"/>
      <c r="G52" s="10"/>
      <c r="H52" s="10"/>
      <c r="I52" s="10"/>
      <c r="J52" s="10">
        <f>D52+F52</f>
        <v>11.68</v>
      </c>
      <c r="K52" s="10">
        <f>E52+H52</f>
        <v>11.66389</v>
      </c>
    </row>
    <row r="53" spans="1:11" ht="15">
      <c r="A53" s="40" t="s">
        <v>26</v>
      </c>
      <c r="B53" s="41"/>
      <c r="C53" s="41"/>
      <c r="D53" s="10"/>
      <c r="E53" s="10"/>
      <c r="F53" s="10"/>
      <c r="G53" s="10"/>
      <c r="H53" s="10"/>
      <c r="I53" s="10"/>
      <c r="J53" s="10">
        <f>D53+F53</f>
        <v>0</v>
      </c>
      <c r="K53" s="10">
        <f>E53+H53</f>
        <v>0</v>
      </c>
    </row>
    <row r="54" spans="1:11" ht="15">
      <c r="A54" s="40" t="s">
        <v>27</v>
      </c>
      <c r="B54" s="41"/>
      <c r="C54" s="41"/>
      <c r="D54" s="10">
        <v>0.96</v>
      </c>
      <c r="E54" s="10"/>
      <c r="F54" s="10"/>
      <c r="G54" s="10"/>
      <c r="H54" s="10"/>
      <c r="I54" s="10"/>
      <c r="J54" s="10">
        <f>D54+F54</f>
        <v>0.96</v>
      </c>
      <c r="K54" s="10">
        <f>E54+H54</f>
        <v>0</v>
      </c>
    </row>
    <row r="55" spans="1:11" ht="15">
      <c r="A55" s="40" t="s">
        <v>13</v>
      </c>
      <c r="B55" s="41"/>
      <c r="C55" s="41"/>
      <c r="D55" s="10">
        <f aca="true" t="shared" si="22" ref="D55:K55">D56+D57</f>
        <v>0</v>
      </c>
      <c r="E55" s="10">
        <f t="shared" si="22"/>
        <v>0</v>
      </c>
      <c r="F55" s="10">
        <f t="shared" si="22"/>
        <v>0</v>
      </c>
      <c r="G55" s="10"/>
      <c r="H55" s="10">
        <f t="shared" si="22"/>
        <v>0</v>
      </c>
      <c r="I55" s="10"/>
      <c r="J55" s="10">
        <f t="shared" si="22"/>
        <v>0</v>
      </c>
      <c r="K55" s="10">
        <f t="shared" si="22"/>
        <v>0</v>
      </c>
    </row>
    <row r="56" spans="1:11" ht="15">
      <c r="A56" s="40" t="s">
        <v>28</v>
      </c>
      <c r="B56" s="41"/>
      <c r="C56" s="41"/>
      <c r="D56" s="10"/>
      <c r="E56" s="10"/>
      <c r="F56" s="10"/>
      <c r="G56" s="10"/>
      <c r="H56" s="10"/>
      <c r="I56" s="10"/>
      <c r="J56" s="10">
        <f>D56+F56</f>
        <v>0</v>
      </c>
      <c r="K56" s="10">
        <f>E56+H56</f>
        <v>0</v>
      </c>
    </row>
    <row r="57" spans="1:11" ht="15">
      <c r="A57" s="40" t="s">
        <v>29</v>
      </c>
      <c r="B57" s="41"/>
      <c r="C57" s="41"/>
      <c r="D57" s="10"/>
      <c r="E57" s="10"/>
      <c r="F57" s="10"/>
      <c r="G57" s="10"/>
      <c r="H57" s="10"/>
      <c r="I57" s="10"/>
      <c r="J57" s="10">
        <f>D57+F57</f>
        <v>0</v>
      </c>
      <c r="K57" s="10">
        <f>E57+H57</f>
        <v>0</v>
      </c>
    </row>
    <row r="58" spans="1:11" ht="15">
      <c r="A58" s="40" t="s">
        <v>14</v>
      </c>
      <c r="B58" s="41"/>
      <c r="C58" s="41"/>
      <c r="D58" s="10"/>
      <c r="E58" s="10"/>
      <c r="F58" s="10"/>
      <c r="G58" s="10"/>
      <c r="H58" s="10"/>
      <c r="I58" s="10"/>
      <c r="J58" s="10">
        <f>D58+F58</f>
        <v>0</v>
      </c>
      <c r="K58" s="10">
        <f>E58+H58</f>
        <v>0</v>
      </c>
    </row>
    <row r="59" spans="1:11" s="8" customFormat="1" ht="14.25">
      <c r="A59" s="42" t="s">
        <v>34</v>
      </c>
      <c r="B59" s="43"/>
      <c r="C59" s="43"/>
      <c r="D59" s="11">
        <f aca="true" t="shared" si="23" ref="D59:K59">D60+D61</f>
        <v>0</v>
      </c>
      <c r="E59" s="11">
        <f t="shared" si="23"/>
        <v>0</v>
      </c>
      <c r="F59" s="11">
        <f t="shared" si="23"/>
        <v>0</v>
      </c>
      <c r="G59" s="11"/>
      <c r="H59" s="11">
        <f t="shared" si="23"/>
        <v>27.059</v>
      </c>
      <c r="I59" s="11"/>
      <c r="J59" s="11">
        <f t="shared" si="23"/>
        <v>0</v>
      </c>
      <c r="K59" s="11">
        <f t="shared" si="23"/>
        <v>27.059</v>
      </c>
    </row>
    <row r="60" spans="1:11" ht="15">
      <c r="A60" s="40" t="s">
        <v>15</v>
      </c>
      <c r="B60" s="41"/>
      <c r="C60" s="41"/>
      <c r="D60" s="10"/>
      <c r="E60" s="10"/>
      <c r="F60" s="10"/>
      <c r="G60" s="10"/>
      <c r="H60" s="10">
        <f>27.059</f>
        <v>27.059</v>
      </c>
      <c r="I60" s="10"/>
      <c r="J60" s="10">
        <f>D60+F60</f>
        <v>0</v>
      </c>
      <c r="K60" s="10">
        <f>E60+H60</f>
        <v>27.059</v>
      </c>
    </row>
    <row r="61" spans="1:11" ht="15">
      <c r="A61" s="40" t="s">
        <v>30</v>
      </c>
      <c r="B61" s="41"/>
      <c r="C61" s="41"/>
      <c r="D61" s="10"/>
      <c r="E61" s="10"/>
      <c r="F61" s="10"/>
      <c r="G61" s="10"/>
      <c r="H61" s="10"/>
      <c r="I61" s="10"/>
      <c r="J61" s="10">
        <f>D61+F61</f>
        <v>0</v>
      </c>
      <c r="K61" s="10">
        <f>E61+H61</f>
        <v>0</v>
      </c>
    </row>
    <row r="62" spans="1:11" ht="39.75" customHeight="1">
      <c r="A62" s="34" t="s">
        <v>55</v>
      </c>
      <c r="B62" s="39" t="s">
        <v>37</v>
      </c>
      <c r="C62" s="33" t="s">
        <v>35</v>
      </c>
      <c r="D62" s="9">
        <f aca="true" t="shared" si="24" ref="D62:K62">D63+D82</f>
        <v>237872.52004</v>
      </c>
      <c r="E62" s="9">
        <f t="shared" si="24"/>
        <v>237366.94017</v>
      </c>
      <c r="F62" s="9">
        <f t="shared" si="24"/>
        <v>43263.783</v>
      </c>
      <c r="G62" s="9">
        <f>G63+G82</f>
        <v>31945.362999999998</v>
      </c>
      <c r="H62" s="9">
        <f>H63+H82</f>
        <v>56569.770300000004</v>
      </c>
      <c r="I62" s="9">
        <f>I63+I82</f>
        <v>31664.84641</v>
      </c>
      <c r="J62" s="9">
        <f t="shared" si="24"/>
        <v>281136.30304</v>
      </c>
      <c r="K62" s="9">
        <f t="shared" si="24"/>
        <v>293936.71047</v>
      </c>
    </row>
    <row r="63" spans="1:13" ht="15">
      <c r="A63" s="34" t="s">
        <v>32</v>
      </c>
      <c r="B63" s="39"/>
      <c r="C63" s="33"/>
      <c r="D63" s="9">
        <f aca="true" t="shared" si="25" ref="D63:K63">D64+D65+D66+D78+D81</f>
        <v>237872.52004</v>
      </c>
      <c r="E63" s="9">
        <f t="shared" si="25"/>
        <v>237366.94017</v>
      </c>
      <c r="F63" s="9">
        <f t="shared" si="25"/>
        <v>11318.36</v>
      </c>
      <c r="G63" s="9">
        <f>G64+G65+G66+G78+G81</f>
        <v>0</v>
      </c>
      <c r="H63" s="9">
        <f>H64+H65+H66+H78+H81</f>
        <v>24598.152300000005</v>
      </c>
      <c r="I63" s="9">
        <f>I64+I65+I66+I78+I81</f>
        <v>0</v>
      </c>
      <c r="J63" s="9">
        <f t="shared" si="25"/>
        <v>249190.88004000005</v>
      </c>
      <c r="K63" s="9">
        <f t="shared" si="25"/>
        <v>261965.09246999997</v>
      </c>
      <c r="M63" s="26"/>
    </row>
    <row r="64" spans="1:11" ht="15">
      <c r="A64" s="40" t="s">
        <v>7</v>
      </c>
      <c r="B64" s="41"/>
      <c r="C64" s="41"/>
      <c r="D64" s="10">
        <f>'[1](2110)лікарні'!$O$15/1000</f>
        <v>148021.03968000002</v>
      </c>
      <c r="E64" s="10">
        <f>'[10]Звед вторинка 2010'!$BV$7/1000</f>
        <v>147924.75128</v>
      </c>
      <c r="F64" s="10">
        <f>'[2]0712010'!$C$29/1000</f>
        <v>6514.592</v>
      </c>
      <c r="G64" s="10"/>
      <c r="H64" s="10">
        <v>6420.761</v>
      </c>
      <c r="I64" s="10"/>
      <c r="J64" s="10">
        <f>D64+F64</f>
        <v>154535.63168000002</v>
      </c>
      <c r="K64" s="10">
        <f>E64+H64</f>
        <v>154345.51228</v>
      </c>
    </row>
    <row r="65" spans="1:11" ht="15">
      <c r="A65" s="40" t="s">
        <v>8</v>
      </c>
      <c r="B65" s="41"/>
      <c r="C65" s="41"/>
      <c r="D65" s="10">
        <f>'[1](2110)лікарні'!$O$19/1000</f>
        <v>32674.19039</v>
      </c>
      <c r="E65" s="10">
        <f>'[10]Звед вторинка 2010'!$BV$8/1000</f>
        <v>32609.264570000003</v>
      </c>
      <c r="F65" s="10">
        <f>'[2]0712010'!$C$31/1000</f>
        <v>1434.304</v>
      </c>
      <c r="G65" s="10"/>
      <c r="H65" s="10">
        <v>1425.616</v>
      </c>
      <c r="I65" s="10"/>
      <c r="J65" s="10">
        <f>D65+F65</f>
        <v>34108.49439</v>
      </c>
      <c r="K65" s="10">
        <f>E65+H65</f>
        <v>34034.88057</v>
      </c>
    </row>
    <row r="66" spans="1:11" ht="15">
      <c r="A66" s="40" t="s">
        <v>33</v>
      </c>
      <c r="B66" s="41"/>
      <c r="C66" s="41"/>
      <c r="D66" s="10">
        <f aca="true" t="shared" si="26" ref="D66:K66">D67+D68+D69+D70+D71+D72+D77</f>
        <v>55874.99294999999</v>
      </c>
      <c r="E66" s="10">
        <f t="shared" si="26"/>
        <v>55533.17951000001</v>
      </c>
      <c r="F66" s="10">
        <f t="shared" si="26"/>
        <v>3145.8009999999995</v>
      </c>
      <c r="G66" s="10">
        <f>G67+G68+G69+G70+G71+G72+G77</f>
        <v>0</v>
      </c>
      <c r="H66" s="10">
        <f>H67+H68+H69+H70+H71+H72+H77</f>
        <v>16606.958300000006</v>
      </c>
      <c r="I66" s="10">
        <f>I67+I68+I69+I70+I71+I72+I77</f>
        <v>0</v>
      </c>
      <c r="J66" s="10">
        <f t="shared" si="26"/>
        <v>59020.793950000014</v>
      </c>
      <c r="K66" s="10">
        <f t="shared" si="26"/>
        <v>72140.13781</v>
      </c>
    </row>
    <row r="67" spans="1:11" ht="15">
      <c r="A67" s="40" t="s">
        <v>9</v>
      </c>
      <c r="B67" s="41"/>
      <c r="C67" s="41"/>
      <c r="D67" s="10">
        <f>'[1](2110)лікарні'!$O$28/1000</f>
        <v>2390.6029800000006</v>
      </c>
      <c r="E67" s="14">
        <f>'[10]Звед вторинка 2010'!$BV$9/1000</f>
        <v>2372.92586</v>
      </c>
      <c r="F67" s="14">
        <f>'[2]0712010'!$C$33/1000</f>
        <v>579.883</v>
      </c>
      <c r="G67" s="14"/>
      <c r="H67" s="14">
        <f>1524.8083-0.013</f>
        <v>1524.7953</v>
      </c>
      <c r="I67" s="14"/>
      <c r="J67" s="14">
        <f>D67+F67</f>
        <v>2970.4859800000004</v>
      </c>
      <c r="K67" s="10">
        <f>E67+H67</f>
        <v>3897.72116</v>
      </c>
    </row>
    <row r="68" spans="1:11" ht="15">
      <c r="A68" s="40" t="s">
        <v>21</v>
      </c>
      <c r="B68" s="41"/>
      <c r="C68" s="41"/>
      <c r="D68" s="10">
        <f>'[1](2110)лікарні'!$O$32/1000</f>
        <v>22969.0075</v>
      </c>
      <c r="E68" s="10">
        <f>'[10]Звед вторинка 2010'!$BV$10/1000</f>
        <v>22946.600710000006</v>
      </c>
      <c r="F68" s="10">
        <f>'[2]0712010'!$C$34/1000</f>
        <v>347.088</v>
      </c>
      <c r="G68" s="10"/>
      <c r="H68" s="10">
        <v>11951.810000000001</v>
      </c>
      <c r="I68" s="10"/>
      <c r="J68" s="10">
        <f>D68+F68</f>
        <v>23316.0955</v>
      </c>
      <c r="K68" s="10">
        <f>E68+H68</f>
        <v>34898.41071000001</v>
      </c>
    </row>
    <row r="69" spans="1:11" ht="15">
      <c r="A69" s="40" t="s">
        <v>22</v>
      </c>
      <c r="B69" s="41"/>
      <c r="C69" s="41"/>
      <c r="D69" s="10">
        <f>'[1](2110)лікарні'!$O$36/1000</f>
        <v>4741.27148</v>
      </c>
      <c r="E69" s="10">
        <f>'[10]Звед вторинка 2010'!$BV$11/1000</f>
        <v>4726.617740000001</v>
      </c>
      <c r="F69" s="10">
        <f>'[2]0712010'!$C$35/1000</f>
        <v>1856.426</v>
      </c>
      <c r="G69" s="10"/>
      <c r="H69" s="10">
        <v>1346.125</v>
      </c>
      <c r="I69" s="10"/>
      <c r="J69" s="10">
        <f>D69+F69</f>
        <v>6597.697480000001</v>
      </c>
      <c r="K69" s="10">
        <f>E69+H69</f>
        <v>6072.742740000001</v>
      </c>
    </row>
    <row r="70" spans="1:11" ht="15">
      <c r="A70" s="40" t="s">
        <v>10</v>
      </c>
      <c r="B70" s="41"/>
      <c r="C70" s="41"/>
      <c r="D70" s="10">
        <f>'[1](2110)лікарні'!$O$40/1000</f>
        <v>4480.301299999999</v>
      </c>
      <c r="E70" s="10">
        <f>'[10]Звед вторинка 2010'!$BV$12/1000</f>
        <v>4452.515810000001</v>
      </c>
      <c r="F70" s="10">
        <f>'[2]0712010'!$C$36/1000</f>
        <v>171.285</v>
      </c>
      <c r="G70" s="10"/>
      <c r="H70" s="10">
        <v>1569.995</v>
      </c>
      <c r="I70" s="10"/>
      <c r="J70" s="10">
        <f>D70+F70</f>
        <v>4651.586299999999</v>
      </c>
      <c r="K70" s="10">
        <f>E70+H70</f>
        <v>6022.510810000001</v>
      </c>
    </row>
    <row r="71" spans="1:11" ht="15">
      <c r="A71" s="40" t="s">
        <v>11</v>
      </c>
      <c r="B71" s="41"/>
      <c r="C71" s="41"/>
      <c r="D71" s="10">
        <f>'[1](2110)лікарні'!$O$44/1000</f>
        <v>404.44293</v>
      </c>
      <c r="E71" s="10">
        <f>'[10]Звед вторинка 2010'!$BV$13/1000</f>
        <v>403.52601000000004</v>
      </c>
      <c r="F71" s="10">
        <f>'[2]0712010'!$C$37/1000</f>
        <v>0.6</v>
      </c>
      <c r="G71" s="10"/>
      <c r="H71" s="10">
        <v>5.079999999999999</v>
      </c>
      <c r="I71" s="10"/>
      <c r="J71" s="10">
        <f>D71+F71</f>
        <v>405.04293</v>
      </c>
      <c r="K71" s="10">
        <f>E71+H71</f>
        <v>408.60601</v>
      </c>
    </row>
    <row r="72" spans="1:11" ht="15">
      <c r="A72" s="40" t="s">
        <v>12</v>
      </c>
      <c r="B72" s="41"/>
      <c r="C72" s="41"/>
      <c r="D72" s="10">
        <f aca="true" t="shared" si="27" ref="D72:K72">D73+D74+D75+D76</f>
        <v>20829.65237</v>
      </c>
      <c r="E72" s="10">
        <f t="shared" si="27"/>
        <v>20584.03931</v>
      </c>
      <c r="F72" s="10">
        <f t="shared" si="27"/>
        <v>190.519</v>
      </c>
      <c r="G72" s="10">
        <f>G73+G74+G75+G76</f>
        <v>0</v>
      </c>
      <c r="H72" s="10">
        <f>H73+H74+H75+H76</f>
        <v>208.05799999999996</v>
      </c>
      <c r="I72" s="10">
        <f>I73+I74+I75+I76</f>
        <v>0</v>
      </c>
      <c r="J72" s="10">
        <f t="shared" si="27"/>
        <v>21020.17137</v>
      </c>
      <c r="K72" s="10">
        <f t="shared" si="27"/>
        <v>20792.097309999997</v>
      </c>
    </row>
    <row r="73" spans="1:11" ht="15">
      <c r="A73" s="40" t="s">
        <v>23</v>
      </c>
      <c r="B73" s="41"/>
      <c r="C73" s="41"/>
      <c r="D73" s="10">
        <f>'[1](2110)лікарні'!$O$52/1000</f>
        <v>12781.863</v>
      </c>
      <c r="E73" s="10">
        <f>'[10]Звед вторинка 2010'!$BV$15/1000</f>
        <v>12674.490679999999</v>
      </c>
      <c r="F73" s="10">
        <f>'[2]0712010'!$C$40/1000</f>
        <v>117.991</v>
      </c>
      <c r="G73" s="10"/>
      <c r="H73" s="10">
        <v>116.964</v>
      </c>
      <c r="I73" s="10"/>
      <c r="J73" s="10">
        <f>D73+F73</f>
        <v>12899.854</v>
      </c>
      <c r="K73" s="10">
        <f>E73+H73</f>
        <v>12791.454679999999</v>
      </c>
    </row>
    <row r="74" spans="1:11" ht="15">
      <c r="A74" s="40" t="s">
        <v>24</v>
      </c>
      <c r="B74" s="41"/>
      <c r="C74" s="41"/>
      <c r="D74" s="10">
        <f>'[1](2110)лікарні'!$O$56/1000</f>
        <v>1491.47191</v>
      </c>
      <c r="E74" s="10">
        <f>'[10]Звед вторинка 2010'!$BV$16/1000</f>
        <v>1414.7455299999997</v>
      </c>
      <c r="F74" s="10">
        <f>'[2]0712010'!$C$41/1000</f>
        <v>23.727</v>
      </c>
      <c r="G74" s="10"/>
      <c r="H74" s="10">
        <v>27.241</v>
      </c>
      <c r="I74" s="10"/>
      <c r="J74" s="10">
        <f>D74+F74</f>
        <v>1515.19891</v>
      </c>
      <c r="K74" s="10">
        <f>E74+H74</f>
        <v>1441.9865299999997</v>
      </c>
    </row>
    <row r="75" spans="1:11" ht="15">
      <c r="A75" s="40" t="s">
        <v>25</v>
      </c>
      <c r="B75" s="41"/>
      <c r="C75" s="41"/>
      <c r="D75" s="10">
        <f>'[1](2110)лікарні'!$O$60/1000</f>
        <v>4995.24846</v>
      </c>
      <c r="E75" s="10">
        <f>'[10]Звед вторинка 2010'!$BV$17/1000</f>
        <v>4953.84479</v>
      </c>
      <c r="F75" s="10">
        <f>'[2]0712010'!$C$42/1000</f>
        <v>48.801</v>
      </c>
      <c r="G75" s="10"/>
      <c r="H75" s="10">
        <v>57.653</v>
      </c>
      <c r="I75" s="10"/>
      <c r="J75" s="10">
        <f>D75+F75</f>
        <v>5044.04946</v>
      </c>
      <c r="K75" s="10">
        <f>E75+H75</f>
        <v>5011.49779</v>
      </c>
    </row>
    <row r="76" spans="1:11" ht="15">
      <c r="A76" s="40" t="s">
        <v>26</v>
      </c>
      <c r="B76" s="41"/>
      <c r="C76" s="41"/>
      <c r="D76" s="10">
        <f>'[1](2110)лікарні'!$O$64/1000</f>
        <v>1561.069</v>
      </c>
      <c r="E76" s="10">
        <f>'[8]Звед вторинка 2010'!$BV$18/1000</f>
        <v>1540.95831</v>
      </c>
      <c r="F76" s="10"/>
      <c r="G76" s="10"/>
      <c r="H76" s="10">
        <v>6.2</v>
      </c>
      <c r="I76" s="10"/>
      <c r="J76" s="10">
        <f>D76+F76</f>
        <v>1561.069</v>
      </c>
      <c r="K76" s="10">
        <f>E76+H76</f>
        <v>1547.15831</v>
      </c>
    </row>
    <row r="77" spans="1:11" ht="15">
      <c r="A77" s="40" t="s">
        <v>27</v>
      </c>
      <c r="B77" s="41"/>
      <c r="C77" s="41"/>
      <c r="D77" s="10">
        <f>'[1](2110)лікарні'!$O$72/1000</f>
        <v>59.71439000000001</v>
      </c>
      <c r="E77" s="10">
        <f>'[8]Звед вторинка 2010'!$BV$21/1000</f>
        <v>46.95407000000001</v>
      </c>
      <c r="F77" s="10">
        <f>'[2]0712010'!$C$47</f>
        <v>0</v>
      </c>
      <c r="G77" s="10"/>
      <c r="H77" s="10">
        <v>1.095</v>
      </c>
      <c r="I77" s="10"/>
      <c r="J77" s="10">
        <f>D77+F77</f>
        <v>59.71439000000001</v>
      </c>
      <c r="K77" s="10">
        <f>E77+H77</f>
        <v>48.04907000000001</v>
      </c>
    </row>
    <row r="78" spans="1:11" ht="15">
      <c r="A78" s="40" t="s">
        <v>13</v>
      </c>
      <c r="B78" s="41"/>
      <c r="C78" s="41"/>
      <c r="D78" s="10">
        <f aca="true" t="shared" si="28" ref="D78:K78">D79+D80</f>
        <v>1274.4937300000001</v>
      </c>
      <c r="E78" s="10">
        <f t="shared" si="28"/>
        <v>1272.09952</v>
      </c>
      <c r="F78" s="10">
        <f t="shared" si="28"/>
        <v>0</v>
      </c>
      <c r="G78" s="10">
        <f>G79+G80</f>
        <v>0</v>
      </c>
      <c r="H78" s="10">
        <f>H79+H80</f>
        <v>0</v>
      </c>
      <c r="I78" s="10">
        <f>I79+I80</f>
        <v>0</v>
      </c>
      <c r="J78" s="10">
        <f t="shared" si="28"/>
        <v>1274.4937300000001</v>
      </c>
      <c r="K78" s="10">
        <f t="shared" si="28"/>
        <v>1272.09952</v>
      </c>
    </row>
    <row r="79" spans="1:11" ht="15">
      <c r="A79" s="40" t="s">
        <v>28</v>
      </c>
      <c r="B79" s="41"/>
      <c r="C79" s="41"/>
      <c r="D79" s="10">
        <f>'[1](2110)лікарні'!$O$80/1000</f>
        <v>531.63942</v>
      </c>
      <c r="E79" s="10">
        <f>'[8]Звед вторинка 2010'!$BV$24/1000</f>
        <v>530.18666</v>
      </c>
      <c r="F79" s="10"/>
      <c r="G79" s="10"/>
      <c r="H79" s="10"/>
      <c r="I79" s="10"/>
      <c r="J79" s="10">
        <f>D79+F79</f>
        <v>531.63942</v>
      </c>
      <c r="K79" s="10">
        <f>E79+H79</f>
        <v>530.18666</v>
      </c>
    </row>
    <row r="80" spans="1:11" ht="15">
      <c r="A80" s="40" t="s">
        <v>29</v>
      </c>
      <c r="B80" s="41"/>
      <c r="C80" s="41"/>
      <c r="D80" s="10">
        <f>'[1](2110)лікарні'!$O$84/1000</f>
        <v>742.85431</v>
      </c>
      <c r="E80" s="10">
        <f>'[8]Звед вторинка 2010'!$BV$26/1000</f>
        <v>741.91286</v>
      </c>
      <c r="F80" s="10"/>
      <c r="G80" s="10"/>
      <c r="H80" s="10"/>
      <c r="I80" s="10"/>
      <c r="J80" s="10">
        <f>D80+F80</f>
        <v>742.85431</v>
      </c>
      <c r="K80" s="10">
        <f>E80+H80</f>
        <v>741.91286</v>
      </c>
    </row>
    <row r="81" spans="1:11" ht="15">
      <c r="A81" s="40" t="s">
        <v>14</v>
      </c>
      <c r="B81" s="41"/>
      <c r="C81" s="41"/>
      <c r="D81" s="10">
        <f>'[1](2110)лікарні'!$O$88/1000</f>
        <v>27.80329</v>
      </c>
      <c r="E81" s="10">
        <f>'[8]Звед вторинка 2010'!$BV$27/1000</f>
        <v>27.64529</v>
      </c>
      <c r="F81" s="10">
        <f>'[2]0712010'!$C$59/1000</f>
        <v>223.663</v>
      </c>
      <c r="G81" s="10"/>
      <c r="H81" s="10">
        <v>144.817</v>
      </c>
      <c r="I81" s="10"/>
      <c r="J81" s="10">
        <f>D81+F81</f>
        <v>251.46629000000001</v>
      </c>
      <c r="K81" s="10">
        <f>E81+H81</f>
        <v>172.46229</v>
      </c>
    </row>
    <row r="82" spans="1:11" ht="15">
      <c r="A82" s="42" t="s">
        <v>34</v>
      </c>
      <c r="B82" s="43"/>
      <c r="C82" s="43"/>
      <c r="D82" s="11">
        <f aca="true" t="shared" si="29" ref="D82:K82">D83+D84</f>
        <v>0</v>
      </c>
      <c r="E82" s="11">
        <f t="shared" si="29"/>
        <v>0</v>
      </c>
      <c r="F82" s="11">
        <f t="shared" si="29"/>
        <v>31945.423000000003</v>
      </c>
      <c r="G82" s="11">
        <f>G83+G84</f>
        <v>31945.362999999998</v>
      </c>
      <c r="H82" s="11">
        <f>H83+H84</f>
        <v>31971.618000000002</v>
      </c>
      <c r="I82" s="11">
        <f>I83+I84</f>
        <v>31664.84641</v>
      </c>
      <c r="J82" s="11">
        <f t="shared" si="29"/>
        <v>31945.423000000003</v>
      </c>
      <c r="K82" s="11">
        <f t="shared" si="29"/>
        <v>31971.618000000002</v>
      </c>
    </row>
    <row r="83" spans="1:11" ht="15">
      <c r="A83" s="40" t="s">
        <v>15</v>
      </c>
      <c r="B83" s="41"/>
      <c r="C83" s="41"/>
      <c r="D83" s="10"/>
      <c r="E83" s="10"/>
      <c r="F83" s="10">
        <f>'[3]поміс спец'!$O$22/1000</f>
        <v>20901.38</v>
      </c>
      <c r="G83" s="10">
        <f>'[3]поміс спец'!$O$22/1000-0.06</f>
        <v>20901.32</v>
      </c>
      <c r="H83" s="10">
        <f>21141.2+0.018</f>
        <v>21141.218</v>
      </c>
      <c r="I83" s="10">
        <v>20859.287510000002</v>
      </c>
      <c r="J83" s="10">
        <f>D83+F83</f>
        <v>20901.38</v>
      </c>
      <c r="K83" s="10">
        <f>E83+H83</f>
        <v>21141.218</v>
      </c>
    </row>
    <row r="84" spans="1:11" ht="15">
      <c r="A84" s="40" t="s">
        <v>30</v>
      </c>
      <c r="B84" s="41"/>
      <c r="C84" s="41"/>
      <c r="D84" s="10"/>
      <c r="E84" s="10"/>
      <c r="F84" s="10">
        <f>'[3]поміс спец'!$O$23/1000</f>
        <v>11044.043</v>
      </c>
      <c r="G84" s="10">
        <f>'[3]поміс спец'!$O$23/1000</f>
        <v>11044.043</v>
      </c>
      <c r="H84" s="10">
        <v>10830.4</v>
      </c>
      <c r="I84" s="10">
        <v>10805.558899999998</v>
      </c>
      <c r="J84" s="10">
        <f>D84+F84</f>
        <v>11044.043</v>
      </c>
      <c r="K84" s="10">
        <f>E84+H84</f>
        <v>10830.4</v>
      </c>
    </row>
    <row r="85" spans="1:11" ht="39">
      <c r="A85" s="34" t="s">
        <v>56</v>
      </c>
      <c r="B85" s="39" t="s">
        <v>38</v>
      </c>
      <c r="C85" s="33" t="s">
        <v>36</v>
      </c>
      <c r="D85" s="9">
        <f aca="true" t="shared" si="30" ref="D85:K85">D86+D105</f>
        <v>33893.364</v>
      </c>
      <c r="E85" s="9">
        <f t="shared" si="30"/>
        <v>33533.34892</v>
      </c>
      <c r="F85" s="9">
        <f t="shared" si="30"/>
        <v>158.839</v>
      </c>
      <c r="G85" s="9">
        <f>G86+G105</f>
        <v>131.539</v>
      </c>
      <c r="H85" s="9">
        <f>H86+H105</f>
        <v>226.17712</v>
      </c>
      <c r="I85" s="9">
        <f>I86+I105</f>
        <v>131.43912</v>
      </c>
      <c r="J85" s="9">
        <f t="shared" si="30"/>
        <v>34052.203</v>
      </c>
      <c r="K85" s="9">
        <f t="shared" si="30"/>
        <v>33759.52604</v>
      </c>
    </row>
    <row r="86" spans="1:11" ht="15">
      <c r="A86" s="34" t="s">
        <v>32</v>
      </c>
      <c r="B86" s="39"/>
      <c r="C86" s="33"/>
      <c r="D86" s="9">
        <f aca="true" t="shared" si="31" ref="D86:K86">D87+D88+D89+D101+D104</f>
        <v>33893.364</v>
      </c>
      <c r="E86" s="9">
        <f t="shared" si="31"/>
        <v>33533.34892</v>
      </c>
      <c r="F86" s="9">
        <f t="shared" si="31"/>
        <v>27.299999999999997</v>
      </c>
      <c r="G86" s="9">
        <f>G87+G88+G89+G101+G104</f>
        <v>0</v>
      </c>
      <c r="H86" s="9">
        <f>H87+H88+H89+H101+H104</f>
        <v>94.738</v>
      </c>
      <c r="I86" s="9">
        <f>I87+I88+I89+I101+I104</f>
        <v>0</v>
      </c>
      <c r="J86" s="9">
        <f t="shared" si="31"/>
        <v>33920.664000000004</v>
      </c>
      <c r="K86" s="9">
        <f t="shared" si="31"/>
        <v>33628.086919999994</v>
      </c>
    </row>
    <row r="87" spans="1:12" ht="15">
      <c r="A87" s="40" t="s">
        <v>7</v>
      </c>
      <c r="B87" s="41"/>
      <c r="C87" s="41"/>
      <c r="D87" s="10">
        <f>'[1](2030)ПБ'!$O$15/1000</f>
        <v>21489.44925</v>
      </c>
      <c r="E87" s="10">
        <f>'[8]ПБ'!$BV$7/1000</f>
        <v>21489.37032</v>
      </c>
      <c r="F87" s="10">
        <f>'[2]Пол.буд.'!$D$29/1000</f>
        <v>8</v>
      </c>
      <c r="G87" s="10"/>
      <c r="H87" s="10">
        <v>15.3</v>
      </c>
      <c r="I87" s="10"/>
      <c r="J87" s="10">
        <f>D87+F87</f>
        <v>21497.44925</v>
      </c>
      <c r="K87" s="10">
        <f>E87+H87</f>
        <v>21504.67032</v>
      </c>
      <c r="L87" s="26"/>
    </row>
    <row r="88" spans="1:11" ht="15">
      <c r="A88" s="40" t="s">
        <v>8</v>
      </c>
      <c r="B88" s="41"/>
      <c r="C88" s="41"/>
      <c r="D88" s="10">
        <f>'[1](2030)ПБ'!$O$19/1000</f>
        <v>4727.75851</v>
      </c>
      <c r="E88" s="10">
        <f>'[8]ПБ'!$BV$8/1000</f>
        <v>4726.870559999999</v>
      </c>
      <c r="F88" s="10">
        <f>'[2]Пол.буд.'!$C$31/1000</f>
        <v>1.8</v>
      </c>
      <c r="G88" s="10"/>
      <c r="H88" s="10">
        <v>3.4</v>
      </c>
      <c r="I88" s="10"/>
      <c r="J88" s="10">
        <f>D88+F88</f>
        <v>4729.55851</v>
      </c>
      <c r="K88" s="10">
        <f>E88+H88</f>
        <v>4730.270559999999</v>
      </c>
    </row>
    <row r="89" spans="1:11" ht="15">
      <c r="A89" s="40" t="s">
        <v>33</v>
      </c>
      <c r="B89" s="41"/>
      <c r="C89" s="41"/>
      <c r="D89" s="10">
        <f aca="true" t="shared" si="32" ref="D89:K89">D90+D91+D92+D93+D94+D95+D100</f>
        <v>7675.7282399999995</v>
      </c>
      <c r="E89" s="10">
        <f t="shared" si="32"/>
        <v>7317.06622</v>
      </c>
      <c r="F89" s="10">
        <f t="shared" si="32"/>
        <v>8.6</v>
      </c>
      <c r="G89" s="10">
        <f>G90+G91+G92+G93+G94+G95+G100</f>
        <v>0</v>
      </c>
      <c r="H89" s="10">
        <f>H90+H91+H92+H93+H94+H95+H100</f>
        <v>58.838</v>
      </c>
      <c r="I89" s="10">
        <f>I90+I91+I92+I93+I94+I95+I100</f>
        <v>0</v>
      </c>
      <c r="J89" s="10">
        <f t="shared" si="32"/>
        <v>7684.32824</v>
      </c>
      <c r="K89" s="10">
        <f t="shared" si="32"/>
        <v>7375.904219999999</v>
      </c>
    </row>
    <row r="90" spans="1:11" ht="15">
      <c r="A90" s="40" t="s">
        <v>9</v>
      </c>
      <c r="B90" s="41"/>
      <c r="C90" s="41"/>
      <c r="D90" s="10">
        <f>'[1](2030)ПБ'!$O$28/1000</f>
        <v>493.42182</v>
      </c>
      <c r="E90" s="10">
        <f>'[8]ПБ'!$BV$9/1000</f>
        <v>493.39070000000004</v>
      </c>
      <c r="F90" s="10">
        <f>'[2]Пол.буд.'!$C$33/1000</f>
        <v>1.2</v>
      </c>
      <c r="G90" s="10"/>
      <c r="H90" s="10">
        <f>58.1+0.038</f>
        <v>58.138</v>
      </c>
      <c r="I90" s="10"/>
      <c r="J90" s="10">
        <f>D90+F90</f>
        <v>494.62182</v>
      </c>
      <c r="K90" s="10">
        <f>E90+H90</f>
        <v>551.5287000000001</v>
      </c>
    </row>
    <row r="91" spans="1:11" ht="15">
      <c r="A91" s="40" t="s">
        <v>21</v>
      </c>
      <c r="B91" s="41"/>
      <c r="C91" s="41"/>
      <c r="D91" s="10">
        <f>'[1](2030)ПБ'!$O$32/1000</f>
        <v>2454.3105800000003</v>
      </c>
      <c r="E91" s="10">
        <f>'[8]ПБ'!$BV$10/1000</f>
        <v>2447.41523</v>
      </c>
      <c r="F91" s="10"/>
      <c r="G91" s="10"/>
      <c r="H91" s="10">
        <v>0.1</v>
      </c>
      <c r="I91" s="10"/>
      <c r="J91" s="10">
        <f>D91+F91</f>
        <v>2454.3105800000003</v>
      </c>
      <c r="K91" s="10">
        <f>E91+H91</f>
        <v>2447.51523</v>
      </c>
    </row>
    <row r="92" spans="1:11" ht="15">
      <c r="A92" s="40" t="s">
        <v>22</v>
      </c>
      <c r="B92" s="41"/>
      <c r="C92" s="41"/>
      <c r="D92" s="10">
        <f>'[1](2030)ПБ'!$O$36/1000</f>
        <v>398.39293</v>
      </c>
      <c r="E92" s="10">
        <f>'[8]ПБ'!$BV$11/1000</f>
        <v>398.19925</v>
      </c>
      <c r="F92" s="10"/>
      <c r="G92" s="10"/>
      <c r="H92" s="10"/>
      <c r="I92" s="10"/>
      <c r="J92" s="10">
        <f>D92+F92</f>
        <v>398.39293</v>
      </c>
      <c r="K92" s="10">
        <f>E92+H92</f>
        <v>398.19925</v>
      </c>
    </row>
    <row r="93" spans="1:11" ht="15">
      <c r="A93" s="40" t="s">
        <v>10</v>
      </c>
      <c r="B93" s="41"/>
      <c r="C93" s="41"/>
      <c r="D93" s="10">
        <f>'[1](2030)ПБ'!$O$40/1000</f>
        <v>778.0473000000001</v>
      </c>
      <c r="E93" s="10">
        <f>'[8]ПБ'!$BV$12/1000</f>
        <v>772.05625</v>
      </c>
      <c r="F93" s="10">
        <f>'[2]Пол.буд.'!$C$36/1000</f>
        <v>2</v>
      </c>
      <c r="G93" s="10"/>
      <c r="H93" s="10">
        <v>0.6</v>
      </c>
      <c r="I93" s="10"/>
      <c r="J93" s="10">
        <f>D93+F93</f>
        <v>780.0473000000001</v>
      </c>
      <c r="K93" s="10">
        <f>E93+H93</f>
        <v>772.65625</v>
      </c>
    </row>
    <row r="94" spans="1:11" ht="15">
      <c r="A94" s="40" t="s">
        <v>11</v>
      </c>
      <c r="B94" s="41"/>
      <c r="C94" s="41"/>
      <c r="D94" s="10">
        <f>'[1](2030)ПБ'!$O$44/1000</f>
        <v>22.001</v>
      </c>
      <c r="E94" s="10">
        <f>'[8]ПБ'!$BV$13/1000</f>
        <v>21.64343</v>
      </c>
      <c r="F94" s="10"/>
      <c r="G94" s="10"/>
      <c r="H94" s="10"/>
      <c r="I94" s="10"/>
      <c r="J94" s="10">
        <f>D94+F94</f>
        <v>22.001</v>
      </c>
      <c r="K94" s="10">
        <f>E94+H94</f>
        <v>21.64343</v>
      </c>
    </row>
    <row r="95" spans="1:11" ht="15">
      <c r="A95" s="40" t="s">
        <v>12</v>
      </c>
      <c r="B95" s="41"/>
      <c r="C95" s="41"/>
      <c r="D95" s="10">
        <f aca="true" t="shared" si="33" ref="D95:K95">D96+D97+D98+D99</f>
        <v>3521.84661</v>
      </c>
      <c r="E95" s="10">
        <f t="shared" si="33"/>
        <v>3176.94356</v>
      </c>
      <c r="F95" s="10">
        <f t="shared" si="33"/>
        <v>5.3999999999999995</v>
      </c>
      <c r="G95" s="10">
        <f>G96+G97+G98+G99</f>
        <v>0</v>
      </c>
      <c r="H95" s="10">
        <f>H96+H97+H98+H99</f>
        <v>0</v>
      </c>
      <c r="I95" s="10">
        <f>I96+I97+I98+I99</f>
        <v>0</v>
      </c>
      <c r="J95" s="10">
        <f t="shared" si="33"/>
        <v>3527.24661</v>
      </c>
      <c r="K95" s="10">
        <f t="shared" si="33"/>
        <v>3176.94356</v>
      </c>
    </row>
    <row r="96" spans="1:11" ht="15">
      <c r="A96" s="40" t="s">
        <v>23</v>
      </c>
      <c r="B96" s="41"/>
      <c r="C96" s="41"/>
      <c r="D96" s="10">
        <f>'[1](2030)ПБ'!$O$52/1000</f>
        <v>2508.79362</v>
      </c>
      <c r="E96" s="10">
        <f>'[8]ПБ'!$BV$15/1000</f>
        <v>2332.2967</v>
      </c>
      <c r="F96" s="10">
        <f>'[2]Пол.буд.'!$C$40/1000</f>
        <v>3.8</v>
      </c>
      <c r="G96" s="10"/>
      <c r="H96" s="10"/>
      <c r="I96" s="10"/>
      <c r="J96" s="10">
        <f>D96+F96</f>
        <v>2512.59362</v>
      </c>
      <c r="K96" s="10">
        <f>E96+H96</f>
        <v>2332.2967</v>
      </c>
    </row>
    <row r="97" spans="1:11" ht="15">
      <c r="A97" s="40" t="s">
        <v>24</v>
      </c>
      <c r="B97" s="41"/>
      <c r="C97" s="41"/>
      <c r="D97" s="10">
        <f>'[1](2030)ПБ'!$O$56/1000</f>
        <v>189.82414</v>
      </c>
      <c r="E97" s="10">
        <f>'[8]ПБ'!$BV$16/1000</f>
        <v>158.40392</v>
      </c>
      <c r="F97" s="10">
        <f>'[2]Пол.буд.'!$C$41/1000</f>
        <v>0.3</v>
      </c>
      <c r="G97" s="10"/>
      <c r="H97" s="10"/>
      <c r="I97" s="10"/>
      <c r="J97" s="10">
        <f>D97+F97</f>
        <v>190.12414</v>
      </c>
      <c r="K97" s="10">
        <f>E97+H97</f>
        <v>158.40392</v>
      </c>
    </row>
    <row r="98" spans="1:11" ht="15">
      <c r="A98" s="40" t="s">
        <v>25</v>
      </c>
      <c r="B98" s="41"/>
      <c r="C98" s="41"/>
      <c r="D98" s="10">
        <f>'[1](2030)ПБ'!$O$60/1000</f>
        <v>823.22885</v>
      </c>
      <c r="E98" s="10">
        <f>'[8]ПБ'!$BV$17/1000</f>
        <v>686.24294</v>
      </c>
      <c r="F98" s="10">
        <v>1.3</v>
      </c>
      <c r="G98" s="10"/>
      <c r="H98" s="10"/>
      <c r="I98" s="10"/>
      <c r="J98" s="10">
        <f>D98+F98</f>
        <v>824.5288499999999</v>
      </c>
      <c r="K98" s="10">
        <f>E98+H98</f>
        <v>686.24294</v>
      </c>
    </row>
    <row r="99" spans="1:11" ht="15">
      <c r="A99" s="40" t="s">
        <v>26</v>
      </c>
      <c r="B99" s="41"/>
      <c r="C99" s="41"/>
      <c r="D99" s="10"/>
      <c r="E99" s="10"/>
      <c r="F99" s="10"/>
      <c r="G99" s="10"/>
      <c r="H99" s="10"/>
      <c r="I99" s="10"/>
      <c r="J99" s="10">
        <f>D99+F99</f>
        <v>0</v>
      </c>
      <c r="K99" s="10">
        <f>E99+H99</f>
        <v>0</v>
      </c>
    </row>
    <row r="100" spans="1:11" ht="15">
      <c r="A100" s="40" t="s">
        <v>27</v>
      </c>
      <c r="B100" s="41"/>
      <c r="C100" s="41"/>
      <c r="D100" s="10">
        <f>'[1](2030)ПБ'!$O$72/1000</f>
        <v>7.708</v>
      </c>
      <c r="E100" s="10">
        <f>'[8]ПБ'!$BV$21/1000</f>
        <v>7.417800000000001</v>
      </c>
      <c r="F100" s="10"/>
      <c r="G100" s="10"/>
      <c r="H100" s="10"/>
      <c r="I100" s="10"/>
      <c r="J100" s="10">
        <f>D100+F100</f>
        <v>7.708</v>
      </c>
      <c r="K100" s="10">
        <f>E100+H100</f>
        <v>7.417800000000001</v>
      </c>
    </row>
    <row r="101" spans="1:11" ht="15">
      <c r="A101" s="40" t="s">
        <v>13</v>
      </c>
      <c r="B101" s="41"/>
      <c r="C101" s="41"/>
      <c r="D101" s="10">
        <f aca="true" t="shared" si="34" ref="D101:K101">D102+D103</f>
        <v>0.428</v>
      </c>
      <c r="E101" s="10">
        <f t="shared" si="34"/>
        <v>0.04182</v>
      </c>
      <c r="F101" s="10">
        <f t="shared" si="34"/>
        <v>0</v>
      </c>
      <c r="G101" s="10">
        <f>G102+G103</f>
        <v>0</v>
      </c>
      <c r="H101" s="10">
        <f>H102+H103</f>
        <v>0</v>
      </c>
      <c r="I101" s="10">
        <f>I102+I103</f>
        <v>0</v>
      </c>
      <c r="J101" s="10">
        <f t="shared" si="34"/>
        <v>0.428</v>
      </c>
      <c r="K101" s="10">
        <f t="shared" si="34"/>
        <v>0.04182</v>
      </c>
    </row>
    <row r="102" spans="1:11" ht="15">
      <c r="A102" s="40" t="s">
        <v>28</v>
      </c>
      <c r="B102" s="41"/>
      <c r="C102" s="41"/>
      <c r="D102" s="10"/>
      <c r="E102" s="10"/>
      <c r="F102" s="10"/>
      <c r="G102" s="10"/>
      <c r="H102" s="10"/>
      <c r="I102" s="10"/>
      <c r="J102" s="10">
        <f>D102+F102</f>
        <v>0</v>
      </c>
      <c r="K102" s="10">
        <f>E102+H102</f>
        <v>0</v>
      </c>
    </row>
    <row r="103" spans="1:11" ht="15">
      <c r="A103" s="40" t="s">
        <v>29</v>
      </c>
      <c r="B103" s="41"/>
      <c r="C103" s="41"/>
      <c r="D103" s="10">
        <f>'[1](2030)ПБ'!$O$84/1000</f>
        <v>0.428</v>
      </c>
      <c r="E103" s="10">
        <f>'[8]ПБ'!$BV$26/1000</f>
        <v>0.04182</v>
      </c>
      <c r="F103" s="10"/>
      <c r="G103" s="10"/>
      <c r="H103" s="10"/>
      <c r="I103" s="10"/>
      <c r="J103" s="10">
        <f>D103+F103</f>
        <v>0.428</v>
      </c>
      <c r="K103" s="10">
        <f>E103+H103</f>
        <v>0.04182</v>
      </c>
    </row>
    <row r="104" spans="1:11" ht="15">
      <c r="A104" s="40" t="s">
        <v>14</v>
      </c>
      <c r="B104" s="41"/>
      <c r="C104" s="41"/>
      <c r="D104" s="10"/>
      <c r="E104" s="10"/>
      <c r="F104" s="10">
        <f>'[2]Пол.буд.'!$C$59/1000</f>
        <v>8.9</v>
      </c>
      <c r="G104" s="10"/>
      <c r="H104" s="10">
        <v>17.2</v>
      </c>
      <c r="I104" s="10"/>
      <c r="J104" s="10">
        <f>D104+F104</f>
        <v>8.9</v>
      </c>
      <c r="K104" s="10">
        <f>E104+H104</f>
        <v>17.2</v>
      </c>
    </row>
    <row r="105" spans="1:11" ht="15">
      <c r="A105" s="42" t="s">
        <v>34</v>
      </c>
      <c r="B105" s="43"/>
      <c r="C105" s="43"/>
      <c r="D105" s="11">
        <f aca="true" t="shared" si="35" ref="D105:K105">D106+D107</f>
        <v>0</v>
      </c>
      <c r="E105" s="11">
        <f t="shared" si="35"/>
        <v>0</v>
      </c>
      <c r="F105" s="11">
        <f t="shared" si="35"/>
        <v>131.539</v>
      </c>
      <c r="G105" s="11">
        <f>G106+G107</f>
        <v>131.539</v>
      </c>
      <c r="H105" s="11">
        <f>H106+H107</f>
        <v>131.43912</v>
      </c>
      <c r="I105" s="11">
        <f>I106+I107</f>
        <v>131.43912</v>
      </c>
      <c r="J105" s="11">
        <f t="shared" si="35"/>
        <v>131.539</v>
      </c>
      <c r="K105" s="11">
        <f t="shared" si="35"/>
        <v>131.43912</v>
      </c>
    </row>
    <row r="106" spans="1:11" ht="15">
      <c r="A106" s="40" t="s">
        <v>15</v>
      </c>
      <c r="B106" s="41"/>
      <c r="C106" s="41"/>
      <c r="D106" s="10"/>
      <c r="E106" s="10"/>
      <c r="F106" s="10">
        <f>'[3]поміс спец'!$O$26/1000</f>
        <v>15</v>
      </c>
      <c r="G106" s="10">
        <f>'[3]поміс спец'!$O$26/1000</f>
        <v>15</v>
      </c>
      <c r="H106" s="10">
        <f>'[9]ПБ'!$U$7/1000</f>
        <v>15</v>
      </c>
      <c r="I106" s="10">
        <v>15</v>
      </c>
      <c r="J106" s="10">
        <f>D106+F106</f>
        <v>15</v>
      </c>
      <c r="K106" s="10">
        <f>E106+H106</f>
        <v>15</v>
      </c>
    </row>
    <row r="107" spans="1:11" ht="15">
      <c r="A107" s="40" t="s">
        <v>30</v>
      </c>
      <c r="B107" s="41"/>
      <c r="C107" s="41"/>
      <c r="D107" s="10"/>
      <c r="E107" s="10"/>
      <c r="F107" s="10">
        <f>'[3]поміс спец'!$O$27/1000</f>
        <v>116.539</v>
      </c>
      <c r="G107" s="10">
        <f>'[3]поміс спец'!$O$27/1000</f>
        <v>116.539</v>
      </c>
      <c r="H107" s="10">
        <f>'[9]ПБ'!$U$9/1000</f>
        <v>116.43911999999999</v>
      </c>
      <c r="I107" s="10">
        <v>116.43911999999999</v>
      </c>
      <c r="J107" s="10">
        <f>D107+F107</f>
        <v>116.539</v>
      </c>
      <c r="K107" s="10">
        <f>E107+H107</f>
        <v>116.43911999999999</v>
      </c>
    </row>
    <row r="108" spans="1:11" ht="51.75" customHeight="1">
      <c r="A108" s="34" t="s">
        <v>57</v>
      </c>
      <c r="B108" s="39" t="s">
        <v>39</v>
      </c>
      <c r="C108" s="33" t="s">
        <v>58</v>
      </c>
      <c r="D108" s="9">
        <f aca="true" t="shared" si="36" ref="D108:K108">D109+D128</f>
        <v>935.838</v>
      </c>
      <c r="E108" s="9">
        <f t="shared" si="36"/>
        <v>935.838</v>
      </c>
      <c r="F108" s="9">
        <f t="shared" si="36"/>
        <v>412.09999999999997</v>
      </c>
      <c r="G108" s="9">
        <f>G109+G128</f>
        <v>0</v>
      </c>
      <c r="H108" s="9">
        <f>H109+H128</f>
        <v>336.5386</v>
      </c>
      <c r="I108" s="9">
        <f>I109+I128</f>
        <v>0</v>
      </c>
      <c r="J108" s="9">
        <f t="shared" si="36"/>
        <v>1347.9379999999999</v>
      </c>
      <c r="K108" s="9">
        <f t="shared" si="36"/>
        <v>1272.3766</v>
      </c>
    </row>
    <row r="109" spans="1:13" ht="15">
      <c r="A109" s="34" t="s">
        <v>32</v>
      </c>
      <c r="B109" s="39"/>
      <c r="C109" s="33"/>
      <c r="D109" s="9">
        <f aca="true" t="shared" si="37" ref="D109:K109">D110+D111+D112+D124+D127</f>
        <v>935.838</v>
      </c>
      <c r="E109" s="9">
        <f t="shared" si="37"/>
        <v>935.838</v>
      </c>
      <c r="F109" s="9">
        <f t="shared" si="37"/>
        <v>412.09999999999997</v>
      </c>
      <c r="G109" s="9">
        <f>G110+G111+G112+G124+G127</f>
        <v>0</v>
      </c>
      <c r="H109" s="9">
        <f>H110+H111+H112+H124+H127</f>
        <v>336.5386</v>
      </c>
      <c r="I109" s="9">
        <f>I110+I111+I112+I124+I127</f>
        <v>0</v>
      </c>
      <c r="J109" s="9">
        <f t="shared" si="37"/>
        <v>1347.9379999999999</v>
      </c>
      <c r="K109" s="9">
        <f t="shared" si="37"/>
        <v>1272.3766</v>
      </c>
      <c r="M109" s="26"/>
    </row>
    <row r="110" spans="1:11" ht="15">
      <c r="A110" s="40" t="s">
        <v>7</v>
      </c>
      <c r="B110" s="41"/>
      <c r="C110" s="41"/>
      <c r="D110" s="10">
        <f>'[1](2080) №6'!$O$15/1000</f>
        <v>700.3</v>
      </c>
      <c r="E110" s="10">
        <f>'[1](2080) №6'!$O$15/1000</f>
        <v>700.3</v>
      </c>
      <c r="F110" s="10">
        <f>'[2]Лінейна'!$C$30/1000</f>
        <v>105</v>
      </c>
      <c r="G110" s="10"/>
      <c r="H110" s="10"/>
      <c r="I110" s="10"/>
      <c r="J110" s="10">
        <f>D110+F110</f>
        <v>805.3</v>
      </c>
      <c r="K110" s="10">
        <f>E110+H110</f>
        <v>700.3</v>
      </c>
    </row>
    <row r="111" spans="1:11" ht="15">
      <c r="A111" s="40" t="s">
        <v>8</v>
      </c>
      <c r="B111" s="41"/>
      <c r="C111" s="41"/>
      <c r="D111" s="10">
        <f>'[1](2080) №6'!$O$19/1000</f>
        <v>143.44</v>
      </c>
      <c r="E111" s="10">
        <f>'[1](2080) №6'!$O$19/1000</f>
        <v>143.44</v>
      </c>
      <c r="F111" s="10">
        <f>'[2]Лінейна'!$C$32/1000</f>
        <v>23.1</v>
      </c>
      <c r="G111" s="10"/>
      <c r="H111" s="10"/>
      <c r="I111" s="10"/>
      <c r="J111" s="10">
        <f>D111+F111</f>
        <v>166.54</v>
      </c>
      <c r="K111" s="10">
        <f>E111+H111</f>
        <v>143.44</v>
      </c>
    </row>
    <row r="112" spans="1:11" ht="15">
      <c r="A112" s="40" t="s">
        <v>33</v>
      </c>
      <c r="B112" s="41"/>
      <c r="C112" s="41"/>
      <c r="D112" s="10">
        <f aca="true" t="shared" si="38" ref="D112:K112">D113+D114+D115+D116+D117+D118+D123</f>
        <v>92.098</v>
      </c>
      <c r="E112" s="10">
        <f t="shared" si="38"/>
        <v>92.098</v>
      </c>
      <c r="F112" s="10">
        <f t="shared" si="38"/>
        <v>282.2</v>
      </c>
      <c r="G112" s="10">
        <f>G113+G114+G115+G116+G117+G118+G123</f>
        <v>0</v>
      </c>
      <c r="H112" s="10">
        <f>H113+H114+H115+H116+H117+H118+H123</f>
        <v>336.3386</v>
      </c>
      <c r="I112" s="10">
        <f>I113+I114+I115+I116+I117+I118+I123</f>
        <v>0</v>
      </c>
      <c r="J112" s="10">
        <f t="shared" si="38"/>
        <v>374.298</v>
      </c>
      <c r="K112" s="10">
        <f t="shared" si="38"/>
        <v>428.4366</v>
      </c>
    </row>
    <row r="113" spans="1:11" ht="15">
      <c r="A113" s="40" t="s">
        <v>9</v>
      </c>
      <c r="B113" s="41"/>
      <c r="C113" s="41"/>
      <c r="D113" s="10">
        <f>'[1](2080) №6'!$O$28/1000</f>
        <v>1.988</v>
      </c>
      <c r="E113" s="10">
        <f>'[1](2080) №6'!$O$28/1000</f>
        <v>1.988</v>
      </c>
      <c r="F113" s="10">
        <f>'[2]Лінейна'!$C$34/1000</f>
        <v>44.3</v>
      </c>
      <c r="G113" s="10"/>
      <c r="H113" s="10">
        <f>27.6-0.0614</f>
        <v>27.538600000000002</v>
      </c>
      <c r="I113" s="10"/>
      <c r="J113" s="10">
        <f>D113+F113</f>
        <v>46.288</v>
      </c>
      <c r="K113" s="10">
        <f>E113+H113</f>
        <v>29.526600000000002</v>
      </c>
    </row>
    <row r="114" spans="1:11" ht="15">
      <c r="A114" s="40" t="s">
        <v>21</v>
      </c>
      <c r="B114" s="41"/>
      <c r="C114" s="41"/>
      <c r="D114" s="10">
        <f>'[1](2080) №6'!$O$32/1000</f>
        <v>2.26687</v>
      </c>
      <c r="E114" s="10">
        <f>'[1](2080) №6'!$O$32/1000</f>
        <v>2.26687</v>
      </c>
      <c r="F114" s="10">
        <v>32.4</v>
      </c>
      <c r="G114" s="10"/>
      <c r="H114" s="10">
        <v>145.5</v>
      </c>
      <c r="I114" s="10"/>
      <c r="J114" s="10">
        <f>D114+F114</f>
        <v>34.666869999999996</v>
      </c>
      <c r="K114" s="10">
        <f>E114+H114</f>
        <v>147.76687</v>
      </c>
    </row>
    <row r="115" spans="1:11" ht="15">
      <c r="A115" s="40" t="s">
        <v>22</v>
      </c>
      <c r="B115" s="41"/>
      <c r="C115" s="41"/>
      <c r="D115" s="10"/>
      <c r="E115" s="10"/>
      <c r="F115" s="10"/>
      <c r="G115" s="10"/>
      <c r="H115" s="10"/>
      <c r="I115" s="10"/>
      <c r="J115" s="10">
        <f>D115+F115</f>
        <v>0</v>
      </c>
      <c r="K115" s="10">
        <f>E115+H115</f>
        <v>0</v>
      </c>
    </row>
    <row r="116" spans="1:11" ht="15">
      <c r="A116" s="40" t="s">
        <v>10</v>
      </c>
      <c r="B116" s="41"/>
      <c r="C116" s="41"/>
      <c r="D116" s="14">
        <f>'[1](2080) №6'!$O$40/1000</f>
        <v>23.937</v>
      </c>
      <c r="E116" s="14">
        <f>'[1](2080) №6'!$O$40/1000</f>
        <v>23.937</v>
      </c>
      <c r="F116" s="14">
        <f>'[2]Лінейна'!$C$37/1000</f>
        <v>37.984</v>
      </c>
      <c r="G116" s="14"/>
      <c r="H116" s="14">
        <v>37.4</v>
      </c>
      <c r="I116" s="14"/>
      <c r="J116" s="10">
        <f>D116+F116</f>
        <v>61.92100000000001</v>
      </c>
      <c r="K116" s="10">
        <f>E116+H116</f>
        <v>61.337</v>
      </c>
    </row>
    <row r="117" spans="1:11" ht="15">
      <c r="A117" s="40" t="s">
        <v>11</v>
      </c>
      <c r="B117" s="41"/>
      <c r="C117" s="41"/>
      <c r="D117" s="14"/>
      <c r="E117" s="14"/>
      <c r="F117" s="14">
        <f>'[2]Лінейна'!$C$38/1000</f>
        <v>1</v>
      </c>
      <c r="G117" s="14"/>
      <c r="H117" s="14"/>
      <c r="I117" s="14"/>
      <c r="J117" s="10">
        <f>D117+F117</f>
        <v>1</v>
      </c>
      <c r="K117" s="10">
        <f>E117+H117</f>
        <v>0</v>
      </c>
    </row>
    <row r="118" spans="1:11" ht="15">
      <c r="A118" s="40" t="s">
        <v>12</v>
      </c>
      <c r="B118" s="41"/>
      <c r="C118" s="41"/>
      <c r="D118" s="10">
        <f aca="true" t="shared" si="39" ref="D118:K118">D119+D120+D121+D122</f>
        <v>63.90613</v>
      </c>
      <c r="E118" s="10">
        <f t="shared" si="39"/>
        <v>63.90613</v>
      </c>
      <c r="F118" s="10">
        <f t="shared" si="39"/>
        <v>164.516</v>
      </c>
      <c r="G118" s="10">
        <f>G119+G120+G121+G122</f>
        <v>0</v>
      </c>
      <c r="H118" s="10">
        <f>H119+H120+H121+H122</f>
        <v>125.69999999999999</v>
      </c>
      <c r="I118" s="10">
        <f>I119+I120+I121+I122</f>
        <v>0</v>
      </c>
      <c r="J118" s="10">
        <f t="shared" si="39"/>
        <v>228.42212999999998</v>
      </c>
      <c r="K118" s="10">
        <f t="shared" si="39"/>
        <v>189.60613</v>
      </c>
    </row>
    <row r="119" spans="1:11" ht="15">
      <c r="A119" s="40" t="s">
        <v>23</v>
      </c>
      <c r="B119" s="41"/>
      <c r="C119" s="41"/>
      <c r="D119" s="10">
        <f>'[1](2080) №6'!$O$52/1000</f>
        <v>46.87052</v>
      </c>
      <c r="E119" s="10">
        <f>'[1](2080) №6'!$O$52/1000</f>
        <v>46.87052</v>
      </c>
      <c r="F119" s="10">
        <f>'[2]Лінейна'!$C$41/1000</f>
        <v>110</v>
      </c>
      <c r="G119" s="10"/>
      <c r="H119" s="10">
        <v>104.1</v>
      </c>
      <c r="I119" s="10"/>
      <c r="J119" s="10">
        <f>D119+F119</f>
        <v>156.87052</v>
      </c>
      <c r="K119" s="10">
        <f>E119+H119</f>
        <v>150.97052</v>
      </c>
    </row>
    <row r="120" spans="1:11" ht="15">
      <c r="A120" s="40" t="s">
        <v>24</v>
      </c>
      <c r="B120" s="41"/>
      <c r="C120" s="41"/>
      <c r="D120" s="10">
        <f>'[1](2080) №6'!$O$56/1000</f>
        <v>2.647</v>
      </c>
      <c r="E120" s="10">
        <f>'[1](2080) №6'!$O$56/1000</f>
        <v>2.647</v>
      </c>
      <c r="F120" s="10">
        <f>'[2]Лінейна'!$C$42/1000</f>
        <v>6.636</v>
      </c>
      <c r="G120" s="10"/>
      <c r="H120" s="10">
        <v>2.2</v>
      </c>
      <c r="I120" s="10"/>
      <c r="J120" s="10">
        <f>D120+F120</f>
        <v>9.283</v>
      </c>
      <c r="K120" s="10">
        <f>E120+H120</f>
        <v>4.8469999999999995</v>
      </c>
    </row>
    <row r="121" spans="1:11" ht="15">
      <c r="A121" s="40" t="s">
        <v>25</v>
      </c>
      <c r="B121" s="41"/>
      <c r="C121" s="41"/>
      <c r="D121" s="10">
        <f>'[1](2080) №6'!$O$60/1000</f>
        <v>14.38861</v>
      </c>
      <c r="E121" s="10">
        <f>'[1](2080) №6'!$O$60/1000</f>
        <v>14.38861</v>
      </c>
      <c r="F121" s="10">
        <f>'[2]Лінейна'!$C$43/1000</f>
        <v>47.88</v>
      </c>
      <c r="G121" s="10"/>
      <c r="H121" s="10">
        <v>19.4</v>
      </c>
      <c r="I121" s="10"/>
      <c r="J121" s="10">
        <f>D121+F121</f>
        <v>62.26861</v>
      </c>
      <c r="K121" s="10">
        <f>E121+H121</f>
        <v>33.78861</v>
      </c>
    </row>
    <row r="122" spans="1:11" ht="15">
      <c r="A122" s="40" t="s">
        <v>26</v>
      </c>
      <c r="B122" s="41"/>
      <c r="C122" s="41"/>
      <c r="D122" s="10"/>
      <c r="E122" s="10"/>
      <c r="F122" s="10"/>
      <c r="G122" s="10"/>
      <c r="H122" s="10"/>
      <c r="I122" s="10"/>
      <c r="J122" s="10">
        <f>D122+F122</f>
        <v>0</v>
      </c>
      <c r="K122" s="10">
        <f>E122+H122</f>
        <v>0</v>
      </c>
    </row>
    <row r="123" spans="1:11" ht="15">
      <c r="A123" s="40" t="s">
        <v>27</v>
      </c>
      <c r="B123" s="41"/>
      <c r="C123" s="41"/>
      <c r="D123" s="10"/>
      <c r="E123" s="10"/>
      <c r="F123" s="10">
        <v>2</v>
      </c>
      <c r="G123" s="10"/>
      <c r="H123" s="10">
        <v>0.2</v>
      </c>
      <c r="I123" s="10"/>
      <c r="J123" s="10">
        <f>D123+F123</f>
        <v>2</v>
      </c>
      <c r="K123" s="10">
        <f>E123+H123</f>
        <v>0.2</v>
      </c>
    </row>
    <row r="124" spans="1:11" ht="15">
      <c r="A124" s="40" t="s">
        <v>13</v>
      </c>
      <c r="B124" s="41"/>
      <c r="C124" s="41"/>
      <c r="D124" s="10">
        <f aca="true" t="shared" si="40" ref="D124:K124">D125+D126</f>
        <v>0</v>
      </c>
      <c r="E124" s="10">
        <f t="shared" si="40"/>
        <v>0</v>
      </c>
      <c r="F124" s="10">
        <f t="shared" si="40"/>
        <v>0</v>
      </c>
      <c r="G124" s="10">
        <f>G125+G126</f>
        <v>0</v>
      </c>
      <c r="H124" s="10">
        <f>H125+H126</f>
        <v>0</v>
      </c>
      <c r="I124" s="10">
        <f>I125+I126</f>
        <v>0</v>
      </c>
      <c r="J124" s="10">
        <f t="shared" si="40"/>
        <v>0</v>
      </c>
      <c r="K124" s="10">
        <f t="shared" si="40"/>
        <v>0</v>
      </c>
    </row>
    <row r="125" spans="1:11" ht="15">
      <c r="A125" s="40" t="s">
        <v>28</v>
      </c>
      <c r="B125" s="41"/>
      <c r="C125" s="41"/>
      <c r="D125" s="10"/>
      <c r="E125" s="10"/>
      <c r="F125" s="10"/>
      <c r="G125" s="10"/>
      <c r="H125" s="10"/>
      <c r="I125" s="10"/>
      <c r="J125" s="10">
        <f>D125+F125</f>
        <v>0</v>
      </c>
      <c r="K125" s="10">
        <f>E125+H125</f>
        <v>0</v>
      </c>
    </row>
    <row r="126" spans="1:11" ht="15">
      <c r="A126" s="40" t="s">
        <v>29</v>
      </c>
      <c r="B126" s="41"/>
      <c r="C126" s="41"/>
      <c r="D126" s="10"/>
      <c r="E126" s="10"/>
      <c r="F126" s="10"/>
      <c r="G126" s="10"/>
      <c r="H126" s="10"/>
      <c r="I126" s="10"/>
      <c r="J126" s="10">
        <f>D126+F126</f>
        <v>0</v>
      </c>
      <c r="K126" s="10">
        <f>E126+H126</f>
        <v>0</v>
      </c>
    </row>
    <row r="127" spans="1:11" ht="15">
      <c r="A127" s="40" t="s">
        <v>14</v>
      </c>
      <c r="B127" s="41"/>
      <c r="C127" s="41"/>
      <c r="D127" s="10"/>
      <c r="E127" s="10"/>
      <c r="F127" s="10">
        <v>1.8</v>
      </c>
      <c r="G127" s="10"/>
      <c r="H127" s="10">
        <v>0.2</v>
      </c>
      <c r="I127" s="10"/>
      <c r="J127" s="10">
        <f>D127+F127</f>
        <v>1.8</v>
      </c>
      <c r="K127" s="10">
        <f>E127+H127</f>
        <v>0.2</v>
      </c>
    </row>
    <row r="128" spans="1:11" ht="15">
      <c r="A128" s="42" t="s">
        <v>34</v>
      </c>
      <c r="B128" s="43"/>
      <c r="C128" s="43"/>
      <c r="D128" s="11">
        <f aca="true" t="shared" si="41" ref="D128:K128">D129+D130</f>
        <v>0</v>
      </c>
      <c r="E128" s="11">
        <f t="shared" si="41"/>
        <v>0</v>
      </c>
      <c r="F128" s="11">
        <f t="shared" si="41"/>
        <v>0</v>
      </c>
      <c r="G128" s="11">
        <f>G129+G130</f>
        <v>0</v>
      </c>
      <c r="H128" s="11">
        <f>H129+H130</f>
        <v>0</v>
      </c>
      <c r="I128" s="11">
        <f>I129+I130</f>
        <v>0</v>
      </c>
      <c r="J128" s="11">
        <f t="shared" si="41"/>
        <v>0</v>
      </c>
      <c r="K128" s="11">
        <f t="shared" si="41"/>
        <v>0</v>
      </c>
    </row>
    <row r="129" spans="1:11" ht="15">
      <c r="A129" s="40" t="s">
        <v>15</v>
      </c>
      <c r="B129" s="41"/>
      <c r="C129" s="41"/>
      <c r="D129" s="10"/>
      <c r="E129" s="10"/>
      <c r="F129" s="10"/>
      <c r="G129" s="10"/>
      <c r="H129" s="10"/>
      <c r="I129" s="10"/>
      <c r="J129" s="10">
        <f>D129+F129</f>
        <v>0</v>
      </c>
      <c r="K129" s="10">
        <f>E129+H129</f>
        <v>0</v>
      </c>
    </row>
    <row r="130" spans="1:11" ht="15">
      <c r="A130" s="40" t="s">
        <v>30</v>
      </c>
      <c r="B130" s="41"/>
      <c r="C130" s="41"/>
      <c r="D130" s="10"/>
      <c r="E130" s="10"/>
      <c r="F130" s="10"/>
      <c r="G130" s="10"/>
      <c r="H130" s="10"/>
      <c r="I130" s="10"/>
      <c r="J130" s="10">
        <f>D130+F130</f>
        <v>0</v>
      </c>
      <c r="K130" s="10">
        <f>E130+H130</f>
        <v>0</v>
      </c>
    </row>
    <row r="131" spans="1:11" ht="26.25">
      <c r="A131" s="34" t="s">
        <v>59</v>
      </c>
      <c r="B131" s="39" t="s">
        <v>40</v>
      </c>
      <c r="C131" s="33" t="s">
        <v>60</v>
      </c>
      <c r="D131" s="9">
        <f aca="true" t="shared" si="42" ref="D131:K131">D132+D151</f>
        <v>6400.304</v>
      </c>
      <c r="E131" s="9">
        <f t="shared" si="42"/>
        <v>6398.652639999999</v>
      </c>
      <c r="F131" s="9">
        <f t="shared" si="42"/>
        <v>5058.9890000000005</v>
      </c>
      <c r="G131" s="9">
        <f>G132+G151</f>
        <v>0</v>
      </c>
      <c r="H131" s="9">
        <f>H132+H151</f>
        <v>5525.62959</v>
      </c>
      <c r="I131" s="9">
        <f>I132+I151</f>
        <v>0</v>
      </c>
      <c r="J131" s="9">
        <f t="shared" si="42"/>
        <v>11459.293</v>
      </c>
      <c r="K131" s="9">
        <f t="shared" si="42"/>
        <v>11924.282229999999</v>
      </c>
    </row>
    <row r="132" spans="1:11" ht="27.75" customHeight="1">
      <c r="A132" s="34" t="s">
        <v>32</v>
      </c>
      <c r="B132" s="39"/>
      <c r="C132" s="33"/>
      <c r="D132" s="9">
        <f aca="true" t="shared" si="43" ref="D132:K132">D133+D134+D135+D147+D150</f>
        <v>6400.304</v>
      </c>
      <c r="E132" s="9">
        <f t="shared" si="43"/>
        <v>6398.652639999999</v>
      </c>
      <c r="F132" s="9">
        <f t="shared" si="43"/>
        <v>5058.9890000000005</v>
      </c>
      <c r="G132" s="9">
        <f>G133+G134+G135+G147+G150</f>
        <v>0</v>
      </c>
      <c r="H132" s="27">
        <f>H133+H134+H135+H147+H150</f>
        <v>5525.62959</v>
      </c>
      <c r="I132" s="9">
        <f>I133+I134+I135+I147+I150</f>
        <v>0</v>
      </c>
      <c r="J132" s="9">
        <f t="shared" si="43"/>
        <v>11459.293</v>
      </c>
      <c r="K132" s="9">
        <f t="shared" si="43"/>
        <v>11924.282229999999</v>
      </c>
    </row>
    <row r="133" spans="1:11" ht="15">
      <c r="A133" s="40" t="s">
        <v>7</v>
      </c>
      <c r="B133" s="41"/>
      <c r="C133" s="41"/>
      <c r="D133" s="10">
        <f>'[1](2100)МСП'!$O$15/1000</f>
        <v>4422.49</v>
      </c>
      <c r="E133" s="10">
        <f>'[8]Стомат'!$BV$7/1000</f>
        <v>4422.49</v>
      </c>
      <c r="F133" s="10">
        <f>'[2]МСП'!$D$29/1000</f>
        <v>3490.32</v>
      </c>
      <c r="G133" s="10"/>
      <c r="H133" s="10">
        <v>3742.2</v>
      </c>
      <c r="I133" s="10"/>
      <c r="J133" s="10">
        <f>D133+F133</f>
        <v>7912.8099999999995</v>
      </c>
      <c r="K133" s="10">
        <f>E133+H133</f>
        <v>8164.69</v>
      </c>
    </row>
    <row r="134" spans="1:11" ht="15">
      <c r="A134" s="40" t="s">
        <v>8</v>
      </c>
      <c r="B134" s="41"/>
      <c r="C134" s="41"/>
      <c r="D134" s="10">
        <f>'[1](2100)МСП'!$O$19/1000</f>
        <v>992.78389</v>
      </c>
      <c r="E134" s="10">
        <f>'[8]Стомат'!$BV$8/1000</f>
        <v>992.78389</v>
      </c>
      <c r="F134" s="10">
        <f>'[2]МСП'!$C$31/1000</f>
        <v>767.87</v>
      </c>
      <c r="G134" s="10"/>
      <c r="H134" s="10">
        <v>890.4</v>
      </c>
      <c r="I134" s="10"/>
      <c r="J134" s="10">
        <f>D134+F134</f>
        <v>1760.65389</v>
      </c>
      <c r="K134" s="10">
        <f>E134+H134</f>
        <v>1883.18389</v>
      </c>
    </row>
    <row r="135" spans="1:11" ht="15">
      <c r="A135" s="40" t="s">
        <v>33</v>
      </c>
      <c r="B135" s="41"/>
      <c r="C135" s="41"/>
      <c r="D135" s="10">
        <f aca="true" t="shared" si="44" ref="D135:K135">D136+D137+D138+D139+D140+D141+D146</f>
        <v>963.90314</v>
      </c>
      <c r="E135" s="10">
        <f t="shared" si="44"/>
        <v>962.2517799999999</v>
      </c>
      <c r="F135" s="10">
        <f t="shared" si="44"/>
        <v>792.799</v>
      </c>
      <c r="G135" s="10">
        <f>G136+G137+G138+G139+G140+G141+G146</f>
        <v>0</v>
      </c>
      <c r="H135" s="10">
        <f>H136+H137+H138+H139+H140+H141+H146</f>
        <v>891.82959</v>
      </c>
      <c r="I135" s="10">
        <f>I136+I137+I138+I139+I140+I141+I146</f>
        <v>0</v>
      </c>
      <c r="J135" s="10">
        <f t="shared" si="44"/>
        <v>1756.7021400000003</v>
      </c>
      <c r="K135" s="10">
        <f t="shared" si="44"/>
        <v>1854.0813699999997</v>
      </c>
    </row>
    <row r="136" spans="1:11" ht="15">
      <c r="A136" s="40" t="s">
        <v>9</v>
      </c>
      <c r="B136" s="41"/>
      <c r="C136" s="41"/>
      <c r="D136" s="10">
        <f>'[1](2100)МСП'!$O$28/1000</f>
        <v>127.379</v>
      </c>
      <c r="E136" s="10">
        <f>'[8]Стомат'!$BV$9/1000</f>
        <v>127.37755</v>
      </c>
      <c r="F136" s="10">
        <f>'[2]МСП'!$C$33/1000</f>
        <v>87.5</v>
      </c>
      <c r="G136" s="10"/>
      <c r="H136" s="14">
        <f>73.8-0.0435+4.97309</f>
        <v>78.72959</v>
      </c>
      <c r="I136" s="10"/>
      <c r="J136" s="10">
        <f>D136+F136</f>
        <v>214.87900000000002</v>
      </c>
      <c r="K136" s="10">
        <f>E136+H136</f>
        <v>206.10714000000002</v>
      </c>
    </row>
    <row r="137" spans="1:11" ht="15">
      <c r="A137" s="40" t="s">
        <v>21</v>
      </c>
      <c r="B137" s="41"/>
      <c r="C137" s="41"/>
      <c r="D137" s="10">
        <f>'[1](2100)МСП'!$O$32/1000</f>
        <v>274.402</v>
      </c>
      <c r="E137" s="10">
        <f>'[8]Стомат'!$BV$10/1000</f>
        <v>274.402</v>
      </c>
      <c r="F137" s="10">
        <f>'[2]МСП'!$C$34/1000</f>
        <v>350</v>
      </c>
      <c r="G137" s="10"/>
      <c r="H137" s="10">
        <f>453.4</f>
        <v>453.4</v>
      </c>
      <c r="I137" s="10"/>
      <c r="J137" s="10">
        <f>D137+F137</f>
        <v>624.402</v>
      </c>
      <c r="K137" s="10">
        <f>E137+H137</f>
        <v>727.8019999999999</v>
      </c>
    </row>
    <row r="138" spans="1:11" ht="15">
      <c r="A138" s="40" t="s">
        <v>22</v>
      </c>
      <c r="B138" s="41"/>
      <c r="C138" s="41"/>
      <c r="D138" s="10"/>
      <c r="E138" s="10"/>
      <c r="F138" s="10"/>
      <c r="G138" s="10"/>
      <c r="H138" s="10"/>
      <c r="I138" s="10"/>
      <c r="J138" s="10">
        <f>D138+F138</f>
        <v>0</v>
      </c>
      <c r="K138" s="10">
        <f>E138+H138</f>
        <v>0</v>
      </c>
    </row>
    <row r="139" spans="1:11" ht="15">
      <c r="A139" s="40" t="s">
        <v>10</v>
      </c>
      <c r="B139" s="41"/>
      <c r="C139" s="41"/>
      <c r="D139" s="10">
        <f>'[1](2100)МСП'!$O$40/1000</f>
        <v>88.51999</v>
      </c>
      <c r="E139" s="10">
        <f>'[8]Стомат'!$BV$12/1000</f>
        <v>86.938</v>
      </c>
      <c r="F139" s="10">
        <f>'[2]МСП'!$C$36/1000</f>
        <v>125</v>
      </c>
      <c r="G139" s="10"/>
      <c r="H139" s="10">
        <v>132.5</v>
      </c>
      <c r="I139" s="10"/>
      <c r="J139" s="10">
        <f>D139+F139</f>
        <v>213.51999</v>
      </c>
      <c r="K139" s="10">
        <f>E139+H139</f>
        <v>219.438</v>
      </c>
    </row>
    <row r="140" spans="1:11" ht="15">
      <c r="A140" s="40" t="s">
        <v>11</v>
      </c>
      <c r="B140" s="41"/>
      <c r="C140" s="41"/>
      <c r="D140" s="10"/>
      <c r="E140" s="10"/>
      <c r="F140" s="10">
        <v>2</v>
      </c>
      <c r="G140" s="10"/>
      <c r="H140" s="10"/>
      <c r="I140" s="10"/>
      <c r="J140" s="10">
        <f>D140+F140</f>
        <v>2</v>
      </c>
      <c r="K140" s="10">
        <f>E140+H140</f>
        <v>0</v>
      </c>
    </row>
    <row r="141" spans="1:11" ht="15">
      <c r="A141" s="40" t="s">
        <v>12</v>
      </c>
      <c r="B141" s="41"/>
      <c r="C141" s="41"/>
      <c r="D141" s="10">
        <f aca="true" t="shared" si="45" ref="D141:K141">D142+D143+D144+D145</f>
        <v>464.26700000000005</v>
      </c>
      <c r="E141" s="10">
        <f t="shared" si="45"/>
        <v>464.19908000000004</v>
      </c>
      <c r="F141" s="10">
        <f t="shared" si="45"/>
        <v>226.29899999999998</v>
      </c>
      <c r="G141" s="10">
        <f>G142+G143+G144+G145</f>
        <v>0</v>
      </c>
      <c r="H141" s="10">
        <f>H142+H143+H144+H145</f>
        <v>225.5</v>
      </c>
      <c r="I141" s="10">
        <f>I142+I143+I144+I145</f>
        <v>0</v>
      </c>
      <c r="J141" s="10">
        <f t="shared" si="45"/>
        <v>690.566</v>
      </c>
      <c r="K141" s="10">
        <f t="shared" si="45"/>
        <v>689.69908</v>
      </c>
    </row>
    <row r="142" spans="1:11" ht="15">
      <c r="A142" s="40" t="s">
        <v>23</v>
      </c>
      <c r="B142" s="41"/>
      <c r="C142" s="41"/>
      <c r="D142" s="10">
        <f>'[1](2100)МСП'!$O$52/1000</f>
        <v>295.833</v>
      </c>
      <c r="E142" s="10">
        <f>'[8]Стомат'!$BV$15/1000</f>
        <v>295.833</v>
      </c>
      <c r="F142" s="10">
        <f>'[2]МСП'!$C$40/1000</f>
        <v>127.825</v>
      </c>
      <c r="G142" s="10"/>
      <c r="H142" s="10">
        <v>126.5</v>
      </c>
      <c r="I142" s="10"/>
      <c r="J142" s="10">
        <f>D142+F142</f>
        <v>423.658</v>
      </c>
      <c r="K142" s="10">
        <f>E142+H142</f>
        <v>422.333</v>
      </c>
    </row>
    <row r="143" spans="1:11" ht="15">
      <c r="A143" s="40" t="s">
        <v>24</v>
      </c>
      <c r="B143" s="41"/>
      <c r="C143" s="41"/>
      <c r="D143" s="10">
        <f>'[1](2100)МСП'!$O$56/1000</f>
        <v>19.56</v>
      </c>
      <c r="E143" s="10">
        <f>'[8]Стомат'!$BV$16/1000</f>
        <v>19.49218</v>
      </c>
      <c r="F143" s="10">
        <f>'[2]МСП'!$C$41/1000</f>
        <v>6.393</v>
      </c>
      <c r="G143" s="10"/>
      <c r="H143" s="10">
        <v>6.4</v>
      </c>
      <c r="I143" s="10"/>
      <c r="J143" s="10">
        <f>D143+F143</f>
        <v>25.953</v>
      </c>
      <c r="K143" s="10">
        <f>E143+H143</f>
        <v>25.892180000000003</v>
      </c>
    </row>
    <row r="144" spans="1:11" ht="15">
      <c r="A144" s="40" t="s">
        <v>25</v>
      </c>
      <c r="B144" s="41"/>
      <c r="C144" s="41"/>
      <c r="D144" s="10">
        <f>'[1](2100)МСП'!$O$60/1000</f>
        <v>148.874</v>
      </c>
      <c r="E144" s="10">
        <f>'[8]Стомат'!$BV$17/1000</f>
        <v>148.8739</v>
      </c>
      <c r="F144" s="10">
        <f>'[2]МСП'!$C$42/1000</f>
        <v>92.081</v>
      </c>
      <c r="G144" s="10"/>
      <c r="H144" s="10">
        <v>92.6</v>
      </c>
      <c r="I144" s="10"/>
      <c r="J144" s="10">
        <f>D144+F144</f>
        <v>240.95499999999998</v>
      </c>
      <c r="K144" s="10">
        <f>E144+H144</f>
        <v>241.4739</v>
      </c>
    </row>
    <row r="145" spans="1:11" ht="15">
      <c r="A145" s="40" t="s">
        <v>26</v>
      </c>
      <c r="B145" s="41"/>
      <c r="C145" s="41"/>
      <c r="D145" s="10"/>
      <c r="E145" s="10"/>
      <c r="F145" s="10"/>
      <c r="G145" s="10"/>
      <c r="H145" s="10"/>
      <c r="I145" s="10"/>
      <c r="J145" s="10">
        <f>D145+F145</f>
        <v>0</v>
      </c>
      <c r="K145" s="10">
        <f>E145+H145</f>
        <v>0</v>
      </c>
    </row>
    <row r="146" spans="1:11" ht="15">
      <c r="A146" s="40" t="s">
        <v>27</v>
      </c>
      <c r="B146" s="41"/>
      <c r="C146" s="41"/>
      <c r="D146" s="10">
        <f>'[1](2100)МСП'!$O$72/1000</f>
        <v>9.33515</v>
      </c>
      <c r="E146" s="10">
        <f>'[8]Стомат'!$BV$21/1000</f>
        <v>9.33515</v>
      </c>
      <c r="F146" s="10">
        <v>2</v>
      </c>
      <c r="G146" s="10"/>
      <c r="H146" s="10">
        <v>1.7</v>
      </c>
      <c r="I146" s="10"/>
      <c r="J146" s="10">
        <f>D146+F146</f>
        <v>11.33515</v>
      </c>
      <c r="K146" s="10">
        <f>E146+H146</f>
        <v>11.03515</v>
      </c>
    </row>
    <row r="147" spans="1:11" ht="15">
      <c r="A147" s="40" t="s">
        <v>13</v>
      </c>
      <c r="B147" s="41"/>
      <c r="C147" s="41"/>
      <c r="D147" s="10">
        <f aca="true" t="shared" si="46" ref="D147:K147">D148+D149</f>
        <v>21.12697</v>
      </c>
      <c r="E147" s="10">
        <f t="shared" si="46"/>
        <v>21.12697</v>
      </c>
      <c r="F147" s="10">
        <f t="shared" si="46"/>
        <v>0</v>
      </c>
      <c r="G147" s="10">
        <f>G148+G149</f>
        <v>0</v>
      </c>
      <c r="H147" s="10">
        <f>H148+H149</f>
        <v>0</v>
      </c>
      <c r="I147" s="10">
        <f>I148+I149</f>
        <v>0</v>
      </c>
      <c r="J147" s="10">
        <f t="shared" si="46"/>
        <v>21.12697</v>
      </c>
      <c r="K147" s="10">
        <f t="shared" si="46"/>
        <v>21.12697</v>
      </c>
    </row>
    <row r="148" spans="1:11" ht="15">
      <c r="A148" s="40" t="s">
        <v>28</v>
      </c>
      <c r="B148" s="41"/>
      <c r="C148" s="41"/>
      <c r="D148" s="10">
        <f>'[1](2100)МСП'!$O$80/1000</f>
        <v>20.61252</v>
      </c>
      <c r="E148" s="10">
        <f>'[8]Стомат'!$BV$24/1000</f>
        <v>20.61252</v>
      </c>
      <c r="F148" s="10"/>
      <c r="G148" s="10"/>
      <c r="H148" s="10"/>
      <c r="I148" s="10"/>
      <c r="J148" s="10">
        <f>D148+F148</f>
        <v>20.61252</v>
      </c>
      <c r="K148" s="10">
        <f>E148+H148</f>
        <v>20.61252</v>
      </c>
    </row>
    <row r="149" spans="1:11" ht="15">
      <c r="A149" s="40" t="s">
        <v>29</v>
      </c>
      <c r="B149" s="41"/>
      <c r="C149" s="41"/>
      <c r="D149" s="10">
        <f>'[1](2100)МСП'!$O$84/1000</f>
        <v>0.5144500000000001</v>
      </c>
      <c r="E149" s="10">
        <f>'[8]Стомат'!$BV$26/1000</f>
        <v>0.5144500000000001</v>
      </c>
      <c r="F149" s="10"/>
      <c r="G149" s="10"/>
      <c r="H149" s="10"/>
      <c r="I149" s="10"/>
      <c r="J149" s="10">
        <f>D149+F149</f>
        <v>0.5144500000000001</v>
      </c>
      <c r="K149" s="10">
        <f>E149+H149</f>
        <v>0.5144500000000001</v>
      </c>
    </row>
    <row r="150" spans="1:11" ht="15">
      <c r="A150" s="40" t="s">
        <v>14</v>
      </c>
      <c r="B150" s="41"/>
      <c r="C150" s="41"/>
      <c r="D150" s="10"/>
      <c r="E150" s="10"/>
      <c r="F150" s="10">
        <v>8</v>
      </c>
      <c r="G150" s="10"/>
      <c r="H150" s="10">
        <v>1.2</v>
      </c>
      <c r="I150" s="10"/>
      <c r="J150" s="10">
        <f>D150+F150</f>
        <v>8</v>
      </c>
      <c r="K150" s="10">
        <f>E150+H150</f>
        <v>1.2</v>
      </c>
    </row>
    <row r="151" spans="1:11" ht="15">
      <c r="A151" s="42" t="s">
        <v>34</v>
      </c>
      <c r="B151" s="43"/>
      <c r="C151" s="43"/>
      <c r="D151" s="11">
        <f aca="true" t="shared" si="47" ref="D151:K151">D152+D153</f>
        <v>0</v>
      </c>
      <c r="E151" s="11">
        <f t="shared" si="47"/>
        <v>0</v>
      </c>
      <c r="F151" s="11">
        <f t="shared" si="47"/>
        <v>0</v>
      </c>
      <c r="G151" s="11">
        <f>G152+G153</f>
        <v>0</v>
      </c>
      <c r="H151" s="11">
        <f>H152+H153</f>
        <v>0</v>
      </c>
      <c r="I151" s="11">
        <f>I152+I153</f>
        <v>0</v>
      </c>
      <c r="J151" s="11">
        <f t="shared" si="47"/>
        <v>0</v>
      </c>
      <c r="K151" s="11">
        <f t="shared" si="47"/>
        <v>0</v>
      </c>
    </row>
    <row r="152" spans="1:11" ht="15">
      <c r="A152" s="40" t="s">
        <v>15</v>
      </c>
      <c r="B152" s="41"/>
      <c r="C152" s="41"/>
      <c r="D152" s="10"/>
      <c r="E152" s="10"/>
      <c r="F152" s="10"/>
      <c r="G152" s="10"/>
      <c r="H152" s="10"/>
      <c r="I152" s="10"/>
      <c r="J152" s="10">
        <f>D152+F152</f>
        <v>0</v>
      </c>
      <c r="K152" s="10">
        <f>E152+H152</f>
        <v>0</v>
      </c>
    </row>
    <row r="153" spans="1:11" ht="15">
      <c r="A153" s="40" t="s">
        <v>30</v>
      </c>
      <c r="B153" s="41"/>
      <c r="C153" s="41"/>
      <c r="D153" s="10"/>
      <c r="E153" s="10"/>
      <c r="F153" s="10"/>
      <c r="G153" s="10"/>
      <c r="H153" s="10"/>
      <c r="I153" s="10"/>
      <c r="J153" s="10">
        <f>D153+F153</f>
        <v>0</v>
      </c>
      <c r="K153" s="10">
        <f>E153+H153</f>
        <v>0</v>
      </c>
    </row>
    <row r="154" spans="1:11" ht="26.25">
      <c r="A154" s="34" t="s">
        <v>61</v>
      </c>
      <c r="B154" s="39" t="s">
        <v>41</v>
      </c>
      <c r="C154" s="33" t="s">
        <v>42</v>
      </c>
      <c r="D154" s="9">
        <f aca="true" t="shared" si="48" ref="D154:K154">D155+D174</f>
        <v>56602.31587</v>
      </c>
      <c r="E154" s="9">
        <f t="shared" si="48"/>
        <v>55990.39339</v>
      </c>
      <c r="F154" s="9">
        <f t="shared" si="48"/>
        <v>226</v>
      </c>
      <c r="G154" s="9">
        <f>G155+G174</f>
        <v>59</v>
      </c>
      <c r="H154" s="9">
        <f>H155+H174</f>
        <v>388.88386</v>
      </c>
      <c r="I154" s="9">
        <f>I155+I174</f>
        <v>58.1</v>
      </c>
      <c r="J154" s="9">
        <f t="shared" si="48"/>
        <v>56828.31587</v>
      </c>
      <c r="K154" s="9">
        <f t="shared" si="48"/>
        <v>56379.27724999999</v>
      </c>
    </row>
    <row r="155" spans="1:11" ht="15">
      <c r="A155" s="34" t="s">
        <v>32</v>
      </c>
      <c r="B155" s="39"/>
      <c r="C155" s="33"/>
      <c r="D155" s="9">
        <f aca="true" t="shared" si="49" ref="D155:K155">D156+D157+D158+D170+D173</f>
        <v>56602.31587</v>
      </c>
      <c r="E155" s="9">
        <f t="shared" si="49"/>
        <v>55990.39339</v>
      </c>
      <c r="F155" s="9">
        <f t="shared" si="49"/>
        <v>167</v>
      </c>
      <c r="G155" s="9">
        <f>G156+G157+G158+G170+G173</f>
        <v>0</v>
      </c>
      <c r="H155" s="9">
        <f>H156+H157+H158+H170+H173</f>
        <v>294.44486</v>
      </c>
      <c r="I155" s="9">
        <f>I156+I157+I158+I170+I173</f>
        <v>0</v>
      </c>
      <c r="J155" s="9">
        <f t="shared" si="49"/>
        <v>56769.31587</v>
      </c>
      <c r="K155" s="9">
        <f t="shared" si="49"/>
        <v>56284.83824999999</v>
      </c>
    </row>
    <row r="156" spans="1:11" ht="15">
      <c r="A156" s="40" t="s">
        <v>7</v>
      </c>
      <c r="B156" s="41"/>
      <c r="C156" s="41"/>
      <c r="D156" s="10">
        <f>'[5]0712110'!$O$14/1000</f>
        <v>34218.196579999996</v>
      </c>
      <c r="E156" s="10">
        <f>'[8]зведений 2113'!$CD$7/1000</f>
        <v>34218.196579999996</v>
      </c>
      <c r="F156" s="10">
        <f>'[2]3-я'!$C$29/1000</f>
        <v>28.6</v>
      </c>
      <c r="G156" s="10"/>
      <c r="H156" s="10">
        <v>91.9</v>
      </c>
      <c r="I156" s="10"/>
      <c r="J156" s="10">
        <f>D156+F156</f>
        <v>34246.796579999995</v>
      </c>
      <c r="K156" s="10">
        <f>E156+H156</f>
        <v>34310.09658</v>
      </c>
    </row>
    <row r="157" spans="1:11" ht="15">
      <c r="A157" s="40" t="s">
        <v>8</v>
      </c>
      <c r="B157" s="41"/>
      <c r="C157" s="41"/>
      <c r="D157" s="10">
        <f>'[5]0712110'!$O$17/1000</f>
        <v>7439.74488</v>
      </c>
      <c r="E157" s="10">
        <f>'[8]зведений 2113'!$CD$8/1000</f>
        <v>7439.74488</v>
      </c>
      <c r="F157" s="10">
        <f>'[2]3-я'!$C$31/1000</f>
        <v>6.29</v>
      </c>
      <c r="G157" s="10"/>
      <c r="H157" s="10">
        <v>19</v>
      </c>
      <c r="I157" s="10"/>
      <c r="J157" s="10">
        <f>D157+F157</f>
        <v>7446.03488</v>
      </c>
      <c r="K157" s="10">
        <f>E157+H157</f>
        <v>7458.74488</v>
      </c>
    </row>
    <row r="158" spans="1:11" ht="15">
      <c r="A158" s="40" t="s">
        <v>33</v>
      </c>
      <c r="B158" s="41"/>
      <c r="C158" s="41"/>
      <c r="D158" s="10">
        <f aca="true" t="shared" si="50" ref="D158:K158">D159+D160+D161+D162+D163+D164+D169</f>
        <v>7792.558790000001</v>
      </c>
      <c r="E158" s="10">
        <f t="shared" si="50"/>
        <v>7180.63631</v>
      </c>
      <c r="F158" s="10">
        <f t="shared" si="50"/>
        <v>129.11</v>
      </c>
      <c r="G158" s="10">
        <f>G159+G160+G161+G162+G163+G164+G169</f>
        <v>0</v>
      </c>
      <c r="H158" s="10">
        <f>H159+H160+H161+H162+H163+H164+H169</f>
        <v>182.84485999999998</v>
      </c>
      <c r="I158" s="10">
        <f>I159+I160+I161+I162+I163+I164+I169</f>
        <v>0</v>
      </c>
      <c r="J158" s="10">
        <f t="shared" si="50"/>
        <v>7921.66879</v>
      </c>
      <c r="K158" s="10">
        <f t="shared" si="50"/>
        <v>7363.48117</v>
      </c>
    </row>
    <row r="159" spans="1:11" ht="15">
      <c r="A159" s="40" t="s">
        <v>9</v>
      </c>
      <c r="B159" s="41"/>
      <c r="C159" s="41"/>
      <c r="D159" s="10">
        <f>'[5]0712110'!$O$24/1000</f>
        <v>1212.23092</v>
      </c>
      <c r="E159" s="10">
        <f>'[8]зведений 2113'!$CD$9/1000</f>
        <v>1211.78424</v>
      </c>
      <c r="F159" s="10">
        <f>'[2]3-я'!$C$33/1000</f>
        <v>31</v>
      </c>
      <c r="G159" s="10"/>
      <c r="H159" s="10">
        <f>7.6+0.04486</f>
        <v>7.6448599999999995</v>
      </c>
      <c r="I159" s="10"/>
      <c r="J159" s="10">
        <f>D159+F159</f>
        <v>1243.23092</v>
      </c>
      <c r="K159" s="10">
        <f>E159+H159</f>
        <v>1219.4291</v>
      </c>
    </row>
    <row r="160" spans="1:11" ht="15">
      <c r="A160" s="40" t="s">
        <v>21</v>
      </c>
      <c r="B160" s="41"/>
      <c r="C160" s="41"/>
      <c r="D160" s="10">
        <f>'[5]0712110'!$O$27/1000</f>
        <v>3587.5346999999997</v>
      </c>
      <c r="E160" s="10">
        <f>'[8]зведений 2113'!$CD$10/1000</f>
        <v>3586.7059499999996</v>
      </c>
      <c r="F160" s="10">
        <f>'[2]3-я'!$C$34/1000</f>
        <v>20.091</v>
      </c>
      <c r="G160" s="10"/>
      <c r="H160" s="10"/>
      <c r="I160" s="10"/>
      <c r="J160" s="10">
        <f>D160+F160</f>
        <v>3607.6256999999996</v>
      </c>
      <c r="K160" s="10">
        <f>E160+H160</f>
        <v>3586.7059499999996</v>
      </c>
    </row>
    <row r="161" spans="1:11" ht="15">
      <c r="A161" s="40" t="s">
        <v>22</v>
      </c>
      <c r="B161" s="41"/>
      <c r="C161" s="41"/>
      <c r="D161" s="10"/>
      <c r="E161" s="10"/>
      <c r="F161" s="10"/>
      <c r="G161" s="10"/>
      <c r="H161" s="10"/>
      <c r="I161" s="10"/>
      <c r="J161" s="10">
        <f>D161+F161</f>
        <v>0</v>
      </c>
      <c r="K161" s="10">
        <f>E161+H161</f>
        <v>0</v>
      </c>
    </row>
    <row r="162" spans="1:11" ht="15">
      <c r="A162" s="40" t="s">
        <v>10</v>
      </c>
      <c r="B162" s="41"/>
      <c r="C162" s="41"/>
      <c r="D162" s="10">
        <f>'[5]0712110'!$O$32/1000</f>
        <v>1285.4790899999998</v>
      </c>
      <c r="E162" s="10">
        <f>'[8]зведений 2113'!$CD$12/1000</f>
        <v>1257.09509</v>
      </c>
      <c r="F162" s="10">
        <f>'[2]3-я'!$C$36/1000</f>
        <v>30</v>
      </c>
      <c r="G162" s="10"/>
      <c r="H162" s="10">
        <v>162.5</v>
      </c>
      <c r="I162" s="10"/>
      <c r="J162" s="10">
        <f>D162+F162</f>
        <v>1315.4790899999998</v>
      </c>
      <c r="K162" s="10">
        <f>E162+H162</f>
        <v>1419.59509</v>
      </c>
    </row>
    <row r="163" spans="1:11" ht="15">
      <c r="A163" s="40" t="s">
        <v>11</v>
      </c>
      <c r="B163" s="41"/>
      <c r="C163" s="41"/>
      <c r="D163" s="10">
        <f>'[5]0712110'!$O$35/1000</f>
        <v>81.92043000000001</v>
      </c>
      <c r="E163" s="10">
        <f>'[8]зведений 2113'!$CD$13/1000</f>
        <v>81.92043</v>
      </c>
      <c r="F163" s="10">
        <f>'[2]3-я'!$C$37/1000</f>
        <v>15</v>
      </c>
      <c r="G163" s="10"/>
      <c r="H163" s="10">
        <v>5.5</v>
      </c>
      <c r="I163" s="10"/>
      <c r="J163" s="10">
        <f>D163+F163</f>
        <v>96.92043000000001</v>
      </c>
      <c r="K163" s="10">
        <f>E163+H163</f>
        <v>87.42043</v>
      </c>
    </row>
    <row r="164" spans="1:11" ht="15">
      <c r="A164" s="40" t="s">
        <v>12</v>
      </c>
      <c r="B164" s="41"/>
      <c r="C164" s="41"/>
      <c r="D164" s="10">
        <f aca="true" t="shared" si="51" ref="D164:K164">D165+D166+D167+D168</f>
        <v>1619.0088700000001</v>
      </c>
      <c r="E164" s="10">
        <f t="shared" si="51"/>
        <v>1036.74582</v>
      </c>
      <c r="F164" s="10">
        <f t="shared" si="51"/>
        <v>30.019000000000002</v>
      </c>
      <c r="G164" s="10">
        <f>G165+G166+G167+G168</f>
        <v>0</v>
      </c>
      <c r="H164" s="10">
        <f>H165+H166+H167+H168</f>
        <v>6.6</v>
      </c>
      <c r="I164" s="10">
        <f>I165+I166+I167+I168</f>
        <v>0</v>
      </c>
      <c r="J164" s="10">
        <f t="shared" si="51"/>
        <v>1649.0278700000001</v>
      </c>
      <c r="K164" s="10">
        <f t="shared" si="51"/>
        <v>1043.34582</v>
      </c>
    </row>
    <row r="165" spans="1:11" ht="15">
      <c r="A165" s="40" t="s">
        <v>23</v>
      </c>
      <c r="B165" s="41"/>
      <c r="C165" s="41"/>
      <c r="D165" s="10">
        <f>'[5]0712110'!$O$40/1000</f>
        <v>952.77548</v>
      </c>
      <c r="E165" s="10">
        <f>'[8]зведений 2113'!$CD$15/1000</f>
        <v>694.51383</v>
      </c>
      <c r="F165" s="10">
        <f>'[2]3-я'!$C$40/1000</f>
        <v>21.286</v>
      </c>
      <c r="G165" s="10"/>
      <c r="H165" s="10">
        <v>5.1</v>
      </c>
      <c r="I165" s="10"/>
      <c r="J165" s="10">
        <f>D165+F165</f>
        <v>974.0614800000001</v>
      </c>
      <c r="K165" s="10">
        <f>E165+H165</f>
        <v>699.61383</v>
      </c>
    </row>
    <row r="166" spans="1:11" ht="15">
      <c r="A166" s="40" t="s">
        <v>24</v>
      </c>
      <c r="B166" s="41"/>
      <c r="C166" s="41"/>
      <c r="D166" s="10">
        <f>'[5]0712110'!$O$43/1000</f>
        <v>145.597</v>
      </c>
      <c r="E166" s="10">
        <f>'[8]зведений 2113'!$CD$16/1000</f>
        <v>91.46086</v>
      </c>
      <c r="F166" s="10">
        <f>'[2]3-я'!$C$41/1000</f>
        <v>0.998</v>
      </c>
      <c r="G166" s="10"/>
      <c r="H166" s="10">
        <v>0.7</v>
      </c>
      <c r="I166" s="10"/>
      <c r="J166" s="10">
        <f>D166+F166</f>
        <v>146.595</v>
      </c>
      <c r="K166" s="10">
        <f>E166+H166</f>
        <v>92.16086</v>
      </c>
    </row>
    <row r="167" spans="1:11" ht="15">
      <c r="A167" s="40" t="s">
        <v>25</v>
      </c>
      <c r="B167" s="41"/>
      <c r="C167" s="41"/>
      <c r="D167" s="10">
        <f>'[5]0712110'!$O$46/1000</f>
        <v>520.63639</v>
      </c>
      <c r="E167" s="10">
        <f>'[8]зведений 2113'!$CD$17/1000</f>
        <v>250.77112999999997</v>
      </c>
      <c r="F167" s="10">
        <f>'[2]3-я'!$C$42/1000</f>
        <v>7.735</v>
      </c>
      <c r="G167" s="10"/>
      <c r="H167" s="10">
        <v>0.8</v>
      </c>
      <c r="I167" s="10"/>
      <c r="J167" s="10">
        <f>D167+F167</f>
        <v>528.37139</v>
      </c>
      <c r="K167" s="10">
        <f>E167+H167</f>
        <v>251.57112999999998</v>
      </c>
    </row>
    <row r="168" spans="1:11" ht="15">
      <c r="A168" s="40" t="s">
        <v>26</v>
      </c>
      <c r="B168" s="41"/>
      <c r="C168" s="41"/>
      <c r="D168" s="10">
        <f>'[5]0712110'!$O$49</f>
        <v>0</v>
      </c>
      <c r="E168" s="10"/>
      <c r="F168" s="10"/>
      <c r="G168" s="10"/>
      <c r="H168" s="10"/>
      <c r="I168" s="10"/>
      <c r="J168" s="10">
        <f>D168+F168</f>
        <v>0</v>
      </c>
      <c r="K168" s="10">
        <f>E168+H168</f>
        <v>0</v>
      </c>
    </row>
    <row r="169" spans="1:11" ht="15">
      <c r="A169" s="40" t="s">
        <v>27</v>
      </c>
      <c r="B169" s="41"/>
      <c r="C169" s="41"/>
      <c r="D169" s="10">
        <f>'[5]0712110'!$O$53/1000</f>
        <v>6.384779999999999</v>
      </c>
      <c r="E169" s="10">
        <f>'[8]зведений 2113'!$CD$21/1000</f>
        <v>6.38478</v>
      </c>
      <c r="F169" s="10">
        <v>3</v>
      </c>
      <c r="G169" s="10"/>
      <c r="H169" s="10">
        <v>0.6</v>
      </c>
      <c r="I169" s="10"/>
      <c r="J169" s="10">
        <f>D169+F169</f>
        <v>9.38478</v>
      </c>
      <c r="K169" s="10">
        <f>E169+H169</f>
        <v>6.98478</v>
      </c>
    </row>
    <row r="170" spans="1:11" ht="15">
      <c r="A170" s="40" t="s">
        <v>13</v>
      </c>
      <c r="B170" s="41"/>
      <c r="C170" s="41"/>
      <c r="D170" s="10">
        <f aca="true" t="shared" si="52" ref="D170:K170">D171+D172</f>
        <v>7147.618619999999</v>
      </c>
      <c r="E170" s="10">
        <f t="shared" si="52"/>
        <v>7147.618619999999</v>
      </c>
      <c r="F170" s="10">
        <f t="shared" si="52"/>
        <v>0</v>
      </c>
      <c r="G170" s="10">
        <f>G171+G172</f>
        <v>0</v>
      </c>
      <c r="H170" s="10">
        <f>H171+H172</f>
        <v>0</v>
      </c>
      <c r="I170" s="10">
        <f>I171+I172</f>
        <v>0</v>
      </c>
      <c r="J170" s="10">
        <f t="shared" si="52"/>
        <v>7147.618619999999</v>
      </c>
      <c r="K170" s="10">
        <f t="shared" si="52"/>
        <v>7147.618619999999</v>
      </c>
    </row>
    <row r="171" spans="1:11" ht="15">
      <c r="A171" s="40" t="s">
        <v>28</v>
      </c>
      <c r="B171" s="41"/>
      <c r="C171" s="41"/>
      <c r="D171" s="10">
        <f>'[5]0712110'!$O$58/1000</f>
        <v>99.31024000000001</v>
      </c>
      <c r="E171" s="10">
        <f>'[8]зведений 2113'!$CD$24/1000</f>
        <v>99.31024000000001</v>
      </c>
      <c r="F171" s="10"/>
      <c r="G171" s="10"/>
      <c r="H171" s="10"/>
      <c r="I171" s="10"/>
      <c r="J171" s="10">
        <f>D171+F171</f>
        <v>99.31024000000001</v>
      </c>
      <c r="K171" s="10">
        <f>E171+H171</f>
        <v>99.31024000000001</v>
      </c>
    </row>
    <row r="172" spans="1:11" ht="15">
      <c r="A172" s="40" t="s">
        <v>29</v>
      </c>
      <c r="B172" s="41"/>
      <c r="C172" s="41"/>
      <c r="D172" s="10">
        <f>'[5]0712110'!$O$60/1000</f>
        <v>7048.3083799999995</v>
      </c>
      <c r="E172" s="10">
        <f>'[8]зведений 2113'!$CD$26/1000</f>
        <v>7048.3083799999995</v>
      </c>
      <c r="F172" s="10"/>
      <c r="G172" s="10"/>
      <c r="H172" s="10"/>
      <c r="I172" s="10"/>
      <c r="J172" s="10">
        <f>D172+F172</f>
        <v>7048.3083799999995</v>
      </c>
      <c r="K172" s="10">
        <f>E172+H172</f>
        <v>7048.3083799999995</v>
      </c>
    </row>
    <row r="173" spans="1:11" ht="15">
      <c r="A173" s="40" t="s">
        <v>14</v>
      </c>
      <c r="B173" s="41"/>
      <c r="C173" s="41"/>
      <c r="D173" s="10">
        <f>'[5]0712110'!$O$63/1000</f>
        <v>4.197</v>
      </c>
      <c r="E173" s="10">
        <f>'[8]зведений 2113'!$CD$27/1000</f>
        <v>4.197</v>
      </c>
      <c r="F173" s="10">
        <v>3</v>
      </c>
      <c r="G173" s="10"/>
      <c r="H173" s="10">
        <v>0.7</v>
      </c>
      <c r="I173" s="10"/>
      <c r="J173" s="10">
        <f>D173+F173</f>
        <v>7.197</v>
      </c>
      <c r="K173" s="10">
        <f>E173+H173</f>
        <v>4.897</v>
      </c>
    </row>
    <row r="174" spans="1:11" ht="15">
      <c r="A174" s="42" t="s">
        <v>34</v>
      </c>
      <c r="B174" s="43"/>
      <c r="C174" s="43"/>
      <c r="D174" s="11">
        <f aca="true" t="shared" si="53" ref="D174:K174">D175+D176</f>
        <v>0</v>
      </c>
      <c r="E174" s="11">
        <f t="shared" si="53"/>
        <v>0</v>
      </c>
      <c r="F174" s="11">
        <f t="shared" si="53"/>
        <v>59</v>
      </c>
      <c r="G174" s="11">
        <f>G175+G176</f>
        <v>59</v>
      </c>
      <c r="H174" s="11">
        <f>H175+H176</f>
        <v>94.439</v>
      </c>
      <c r="I174" s="11">
        <f>I175+I176</f>
        <v>58.1</v>
      </c>
      <c r="J174" s="11">
        <f t="shared" si="53"/>
        <v>59</v>
      </c>
      <c r="K174" s="11">
        <f t="shared" si="53"/>
        <v>94.439</v>
      </c>
    </row>
    <row r="175" spans="1:11" ht="15">
      <c r="A175" s="40" t="s">
        <v>15</v>
      </c>
      <c r="B175" s="41"/>
      <c r="C175" s="41"/>
      <c r="D175" s="10"/>
      <c r="E175" s="10"/>
      <c r="F175" s="10">
        <v>59</v>
      </c>
      <c r="G175" s="10">
        <v>59</v>
      </c>
      <c r="H175" s="10">
        <f>34.1+24+36.339</f>
        <v>94.439</v>
      </c>
      <c r="I175" s="10">
        <f>34.1+24</f>
        <v>58.1</v>
      </c>
      <c r="J175" s="10">
        <f>D175+F175</f>
        <v>59</v>
      </c>
      <c r="K175" s="10">
        <f>E175+H175</f>
        <v>94.439</v>
      </c>
    </row>
    <row r="176" spans="1:11" ht="15">
      <c r="A176" s="40" t="s">
        <v>30</v>
      </c>
      <c r="B176" s="41"/>
      <c r="C176" s="41"/>
      <c r="D176" s="10"/>
      <c r="E176" s="10"/>
      <c r="F176" s="10"/>
      <c r="G176" s="10"/>
      <c r="H176" s="10"/>
      <c r="I176" s="10"/>
      <c r="J176" s="10">
        <f>D176+F176</f>
        <v>0</v>
      </c>
      <c r="K176" s="10">
        <f>E176+H176</f>
        <v>0</v>
      </c>
    </row>
    <row r="177" spans="1:11" ht="37.5" customHeight="1">
      <c r="A177" s="34" t="s">
        <v>65</v>
      </c>
      <c r="B177" s="39" t="s">
        <v>43</v>
      </c>
      <c r="C177" s="33" t="s">
        <v>66</v>
      </c>
      <c r="D177" s="9">
        <f aca="true" t="shared" si="54" ref="D177:K177">D178+D197</f>
        <v>16802.006</v>
      </c>
      <c r="E177" s="9">
        <f t="shared" si="54"/>
        <v>16643.597159999998</v>
      </c>
      <c r="F177" s="9">
        <f t="shared" si="54"/>
        <v>0</v>
      </c>
      <c r="G177" s="9">
        <f>G178+G197</f>
        <v>0</v>
      </c>
      <c r="H177" s="9">
        <f>H178+H197</f>
        <v>0</v>
      </c>
      <c r="I177" s="9">
        <f>I178+I197</f>
        <v>0</v>
      </c>
      <c r="J177" s="9">
        <f t="shared" si="54"/>
        <v>16802.006</v>
      </c>
      <c r="K177" s="9">
        <f t="shared" si="54"/>
        <v>16643.597159999998</v>
      </c>
    </row>
    <row r="178" spans="1:11" ht="15">
      <c r="A178" s="34" t="s">
        <v>32</v>
      </c>
      <c r="B178" s="39"/>
      <c r="C178" s="33"/>
      <c r="D178" s="9">
        <f aca="true" t="shared" si="55" ref="D178:K178">D179+D180+D181+D193+D196</f>
        <v>16802.006</v>
      </c>
      <c r="E178" s="9">
        <f t="shared" si="55"/>
        <v>16643.597159999998</v>
      </c>
      <c r="F178" s="9">
        <f t="shared" si="55"/>
        <v>0</v>
      </c>
      <c r="G178" s="9">
        <f>G179+G180+G181+G193+G196</f>
        <v>0</v>
      </c>
      <c r="H178" s="9">
        <f>H179+H180+H181+H193+H196</f>
        <v>0</v>
      </c>
      <c r="I178" s="9">
        <f>I179+I180+I181+I193+I196</f>
        <v>0</v>
      </c>
      <c r="J178" s="9">
        <f t="shared" si="55"/>
        <v>16802.006</v>
      </c>
      <c r="K178" s="9">
        <f t="shared" si="55"/>
        <v>16643.597159999998</v>
      </c>
    </row>
    <row r="179" spans="1:11" ht="15">
      <c r="A179" s="40" t="s">
        <v>7</v>
      </c>
      <c r="B179" s="41"/>
      <c r="C179" s="41"/>
      <c r="D179" s="10"/>
      <c r="E179" s="14"/>
      <c r="F179" s="10"/>
      <c r="G179" s="10"/>
      <c r="H179" s="10"/>
      <c r="I179" s="10"/>
      <c r="J179" s="10">
        <f>D179+F179</f>
        <v>0</v>
      </c>
      <c r="K179" s="10">
        <f>E179+H179</f>
        <v>0</v>
      </c>
    </row>
    <row r="180" spans="1:11" ht="15">
      <c r="A180" s="40" t="s">
        <v>8</v>
      </c>
      <c r="B180" s="41"/>
      <c r="C180" s="41"/>
      <c r="D180" s="10"/>
      <c r="E180" s="14"/>
      <c r="F180" s="10"/>
      <c r="G180" s="10"/>
      <c r="H180" s="10"/>
      <c r="I180" s="10"/>
      <c r="J180" s="10">
        <f>D180+F180</f>
        <v>0</v>
      </c>
      <c r="K180" s="10">
        <f>E180+H180</f>
        <v>0</v>
      </c>
    </row>
    <row r="181" spans="1:11" ht="15">
      <c r="A181" s="40" t="s">
        <v>33</v>
      </c>
      <c r="B181" s="41"/>
      <c r="C181" s="41"/>
      <c r="D181" s="10">
        <f aca="true" t="shared" si="56" ref="D181:K181">D182+D183+D184+D185+D186+D187+D192</f>
        <v>0</v>
      </c>
      <c r="E181" s="10">
        <f t="shared" si="56"/>
        <v>0</v>
      </c>
      <c r="F181" s="10">
        <f t="shared" si="56"/>
        <v>0</v>
      </c>
      <c r="G181" s="10">
        <f>G182+G183+G184+G185+G186+G187+G192</f>
        <v>0</v>
      </c>
      <c r="H181" s="10">
        <f>H182+H183+H184+H185+H186+H187+H192</f>
        <v>0</v>
      </c>
      <c r="I181" s="10">
        <f>I182+I183+I184+I185+I186+I187+I192</f>
        <v>0</v>
      </c>
      <c r="J181" s="10">
        <f t="shared" si="56"/>
        <v>0</v>
      </c>
      <c r="K181" s="10">
        <f t="shared" si="56"/>
        <v>0</v>
      </c>
    </row>
    <row r="182" spans="1:11" ht="15">
      <c r="A182" s="40" t="s">
        <v>9</v>
      </c>
      <c r="B182" s="41"/>
      <c r="C182" s="41"/>
      <c r="D182" s="10"/>
      <c r="E182" s="10"/>
      <c r="F182" s="10"/>
      <c r="G182" s="10"/>
      <c r="H182" s="10"/>
      <c r="I182" s="10"/>
      <c r="J182" s="10">
        <f>D182+F182</f>
        <v>0</v>
      </c>
      <c r="K182" s="10">
        <f>E182+H182</f>
        <v>0</v>
      </c>
    </row>
    <row r="183" spans="1:11" ht="15">
      <c r="A183" s="40" t="s">
        <v>21</v>
      </c>
      <c r="B183" s="41"/>
      <c r="C183" s="41"/>
      <c r="D183" s="10"/>
      <c r="E183" s="10"/>
      <c r="F183" s="10"/>
      <c r="G183" s="10"/>
      <c r="H183" s="10"/>
      <c r="I183" s="10"/>
      <c r="J183" s="10">
        <f>D183+F183</f>
        <v>0</v>
      </c>
      <c r="K183" s="10">
        <f>E183+H183</f>
        <v>0</v>
      </c>
    </row>
    <row r="184" spans="1:11" ht="15">
      <c r="A184" s="40" t="s">
        <v>22</v>
      </c>
      <c r="B184" s="41"/>
      <c r="C184" s="41"/>
      <c r="D184" s="10"/>
      <c r="E184" s="10"/>
      <c r="F184" s="10"/>
      <c r="G184" s="10"/>
      <c r="H184" s="10"/>
      <c r="I184" s="10"/>
      <c r="J184" s="10">
        <f>D184+F184</f>
        <v>0</v>
      </c>
      <c r="K184" s="10">
        <f>E184+H184</f>
        <v>0</v>
      </c>
    </row>
    <row r="185" spans="1:11" ht="15">
      <c r="A185" s="40" t="s">
        <v>10</v>
      </c>
      <c r="B185" s="41"/>
      <c r="C185" s="41"/>
      <c r="D185" s="10"/>
      <c r="E185" s="10"/>
      <c r="F185" s="10"/>
      <c r="G185" s="10"/>
      <c r="H185" s="10"/>
      <c r="I185" s="10"/>
      <c r="J185" s="10">
        <f>D185+F185</f>
        <v>0</v>
      </c>
      <c r="K185" s="10">
        <f>E185+H185</f>
        <v>0</v>
      </c>
    </row>
    <row r="186" spans="1:11" ht="15">
      <c r="A186" s="40" t="s">
        <v>11</v>
      </c>
      <c r="B186" s="41"/>
      <c r="C186" s="41"/>
      <c r="D186" s="10"/>
      <c r="E186" s="10"/>
      <c r="F186" s="10"/>
      <c r="G186" s="10"/>
      <c r="H186" s="10"/>
      <c r="I186" s="10"/>
      <c r="J186" s="10">
        <f>D186+F186</f>
        <v>0</v>
      </c>
      <c r="K186" s="10">
        <f>E186+H186</f>
        <v>0</v>
      </c>
    </row>
    <row r="187" spans="1:11" ht="15">
      <c r="A187" s="40" t="s">
        <v>12</v>
      </c>
      <c r="B187" s="41"/>
      <c r="C187" s="41"/>
      <c r="D187" s="10">
        <f aca="true" t="shared" si="57" ref="D187:K187">D188+D189+D190+D191</f>
        <v>0</v>
      </c>
      <c r="E187" s="10">
        <f t="shared" si="57"/>
        <v>0</v>
      </c>
      <c r="F187" s="10">
        <f t="shared" si="57"/>
        <v>0</v>
      </c>
      <c r="G187" s="10">
        <f>G188+G189+G190+G191</f>
        <v>0</v>
      </c>
      <c r="H187" s="10">
        <f>H188+H189+H190+H191</f>
        <v>0</v>
      </c>
      <c r="I187" s="10">
        <f>I188+I189+I190+I191</f>
        <v>0</v>
      </c>
      <c r="J187" s="10">
        <f t="shared" si="57"/>
        <v>0</v>
      </c>
      <c r="K187" s="10">
        <f t="shared" si="57"/>
        <v>0</v>
      </c>
    </row>
    <row r="188" spans="1:11" ht="15">
      <c r="A188" s="40" t="s">
        <v>23</v>
      </c>
      <c r="B188" s="41"/>
      <c r="C188" s="41"/>
      <c r="D188" s="10"/>
      <c r="E188" s="10"/>
      <c r="F188" s="10"/>
      <c r="G188" s="10"/>
      <c r="H188" s="10"/>
      <c r="I188" s="10"/>
      <c r="J188" s="10">
        <f>D188+F188</f>
        <v>0</v>
      </c>
      <c r="K188" s="10">
        <f>E188+H188</f>
        <v>0</v>
      </c>
    </row>
    <row r="189" spans="1:11" ht="15">
      <c r="A189" s="40" t="s">
        <v>24</v>
      </c>
      <c r="B189" s="41"/>
      <c r="C189" s="41"/>
      <c r="D189" s="10"/>
      <c r="E189" s="10"/>
      <c r="F189" s="10"/>
      <c r="G189" s="10"/>
      <c r="H189" s="10"/>
      <c r="I189" s="10"/>
      <c r="J189" s="10">
        <f>D189+F189</f>
        <v>0</v>
      </c>
      <c r="K189" s="10">
        <f>E189+H189</f>
        <v>0</v>
      </c>
    </row>
    <row r="190" spans="1:11" ht="15">
      <c r="A190" s="40" t="s">
        <v>25</v>
      </c>
      <c r="B190" s="41"/>
      <c r="C190" s="41"/>
      <c r="D190" s="10"/>
      <c r="E190" s="10"/>
      <c r="F190" s="10"/>
      <c r="G190" s="10"/>
      <c r="H190" s="10"/>
      <c r="I190" s="10"/>
      <c r="J190" s="10">
        <f>D190+F190</f>
        <v>0</v>
      </c>
      <c r="K190" s="10">
        <f>E190+H190</f>
        <v>0</v>
      </c>
    </row>
    <row r="191" spans="1:11" ht="15">
      <c r="A191" s="40" t="s">
        <v>26</v>
      </c>
      <c r="B191" s="41"/>
      <c r="C191" s="41"/>
      <c r="D191" s="10"/>
      <c r="E191" s="10"/>
      <c r="F191" s="10"/>
      <c r="G191" s="10"/>
      <c r="H191" s="10"/>
      <c r="I191" s="10"/>
      <c r="J191" s="10">
        <f>D191+F191</f>
        <v>0</v>
      </c>
      <c r="K191" s="10">
        <f>E191+H191</f>
        <v>0</v>
      </c>
    </row>
    <row r="192" spans="1:11" ht="15">
      <c r="A192" s="40" t="s">
        <v>27</v>
      </c>
      <c r="B192" s="41"/>
      <c r="C192" s="41"/>
      <c r="D192" s="10"/>
      <c r="E192" s="10"/>
      <c r="F192" s="10"/>
      <c r="G192" s="10"/>
      <c r="H192" s="10"/>
      <c r="I192" s="10"/>
      <c r="J192" s="10">
        <f>D192+F192</f>
        <v>0</v>
      </c>
      <c r="K192" s="10">
        <f>E192+H192</f>
        <v>0</v>
      </c>
    </row>
    <row r="193" spans="1:11" ht="15">
      <c r="A193" s="40" t="s">
        <v>13</v>
      </c>
      <c r="B193" s="41"/>
      <c r="C193" s="41"/>
      <c r="D193" s="10">
        <f aca="true" t="shared" si="58" ref="D193:K193">D194+D195</f>
        <v>16802.006</v>
      </c>
      <c r="E193" s="10">
        <f t="shared" si="58"/>
        <v>16643.597159999998</v>
      </c>
      <c r="F193" s="10">
        <f t="shared" si="58"/>
        <v>0</v>
      </c>
      <c r="G193" s="10">
        <f>G194+G195</f>
        <v>0</v>
      </c>
      <c r="H193" s="10">
        <f>H194+H195</f>
        <v>0</v>
      </c>
      <c r="I193" s="10">
        <f>I194+I195</f>
        <v>0</v>
      </c>
      <c r="J193" s="10">
        <f t="shared" si="58"/>
        <v>16802.006</v>
      </c>
      <c r="K193" s="10">
        <f t="shared" si="58"/>
        <v>16643.597159999998</v>
      </c>
    </row>
    <row r="194" spans="1:11" ht="15">
      <c r="A194" s="40" t="s">
        <v>28</v>
      </c>
      <c r="B194" s="41"/>
      <c r="C194" s="41"/>
      <c r="D194" s="10"/>
      <c r="E194" s="10"/>
      <c r="F194" s="10"/>
      <c r="G194" s="10"/>
      <c r="H194" s="10"/>
      <c r="I194" s="10"/>
      <c r="J194" s="10">
        <f>D194+F194</f>
        <v>0</v>
      </c>
      <c r="K194" s="10">
        <f>E194+H194</f>
        <v>0</v>
      </c>
    </row>
    <row r="195" spans="1:11" ht="15">
      <c r="A195" s="40" t="s">
        <v>29</v>
      </c>
      <c r="B195" s="41"/>
      <c r="C195" s="41"/>
      <c r="D195" s="10">
        <f>'[1]0712140'!$O$84/1000</f>
        <v>16802.006</v>
      </c>
      <c r="E195" s="10">
        <f>6843.304+9800.29316</f>
        <v>16643.597159999998</v>
      </c>
      <c r="F195" s="10"/>
      <c r="G195" s="10"/>
      <c r="H195" s="10"/>
      <c r="I195" s="10"/>
      <c r="J195" s="10">
        <f>D195+F195</f>
        <v>16802.006</v>
      </c>
      <c r="K195" s="10">
        <f>E195+H195</f>
        <v>16643.597159999998</v>
      </c>
    </row>
    <row r="196" spans="1:11" ht="15">
      <c r="A196" s="40" t="s">
        <v>14</v>
      </c>
      <c r="B196" s="41"/>
      <c r="C196" s="41"/>
      <c r="D196" s="10"/>
      <c r="E196" s="10"/>
      <c r="F196" s="10"/>
      <c r="G196" s="10"/>
      <c r="H196" s="10"/>
      <c r="I196" s="10"/>
      <c r="J196" s="10">
        <f>D196+F196</f>
        <v>0</v>
      </c>
      <c r="K196" s="10">
        <f>E196+H196</f>
        <v>0</v>
      </c>
    </row>
    <row r="197" spans="1:11" ht="15">
      <c r="A197" s="42" t="s">
        <v>34</v>
      </c>
      <c r="B197" s="43"/>
      <c r="C197" s="43"/>
      <c r="D197" s="11">
        <f aca="true" t="shared" si="59" ref="D197:K197">D198+D199</f>
        <v>0</v>
      </c>
      <c r="E197" s="11">
        <f t="shared" si="59"/>
        <v>0</v>
      </c>
      <c r="F197" s="11">
        <f t="shared" si="59"/>
        <v>0</v>
      </c>
      <c r="G197" s="11">
        <f>G198+G199</f>
        <v>0</v>
      </c>
      <c r="H197" s="11">
        <f>H198+H199</f>
        <v>0</v>
      </c>
      <c r="I197" s="11">
        <f>I198+I199</f>
        <v>0</v>
      </c>
      <c r="J197" s="11">
        <f t="shared" si="59"/>
        <v>0</v>
      </c>
      <c r="K197" s="11">
        <f t="shared" si="59"/>
        <v>0</v>
      </c>
    </row>
    <row r="198" spans="1:11" ht="15">
      <c r="A198" s="40" t="s">
        <v>15</v>
      </c>
      <c r="B198" s="41"/>
      <c r="C198" s="41"/>
      <c r="D198" s="10"/>
      <c r="E198" s="10"/>
      <c r="F198" s="10"/>
      <c r="G198" s="10"/>
      <c r="H198" s="10"/>
      <c r="I198" s="10"/>
      <c r="J198" s="10">
        <f>D198+F198</f>
        <v>0</v>
      </c>
      <c r="K198" s="10">
        <f>E198+H198</f>
        <v>0</v>
      </c>
    </row>
    <row r="199" spans="1:11" ht="15">
      <c r="A199" s="40" t="s">
        <v>30</v>
      </c>
      <c r="B199" s="41"/>
      <c r="C199" s="41"/>
      <c r="D199" s="10"/>
      <c r="E199" s="10"/>
      <c r="F199" s="10"/>
      <c r="G199" s="10"/>
      <c r="H199" s="10"/>
      <c r="I199" s="10"/>
      <c r="J199" s="10">
        <f>D199+F199</f>
        <v>0</v>
      </c>
      <c r="K199" s="10">
        <f>E199+H199</f>
        <v>0</v>
      </c>
    </row>
    <row r="200" spans="1:11" ht="38.25" customHeight="1">
      <c r="A200" s="34" t="s">
        <v>67</v>
      </c>
      <c r="B200" s="39" t="s">
        <v>43</v>
      </c>
      <c r="C200" s="33" t="s">
        <v>68</v>
      </c>
      <c r="D200" s="9">
        <f aca="true" t="shared" si="60" ref="D200:K200">D201+D220</f>
        <v>5687.276</v>
      </c>
      <c r="E200" s="9">
        <f t="shared" si="60"/>
        <v>5677.74583</v>
      </c>
      <c r="F200" s="9">
        <f t="shared" si="60"/>
        <v>3367.346</v>
      </c>
      <c r="G200" s="9">
        <f t="shared" si="60"/>
        <v>3367.346</v>
      </c>
      <c r="H200" s="9">
        <f t="shared" si="60"/>
        <v>3367.8026800000002</v>
      </c>
      <c r="I200" s="9">
        <f t="shared" si="60"/>
        <v>3367.342</v>
      </c>
      <c r="J200" s="9">
        <f t="shared" si="60"/>
        <v>9054.622</v>
      </c>
      <c r="K200" s="9">
        <f t="shared" si="60"/>
        <v>9045.54851</v>
      </c>
    </row>
    <row r="201" spans="1:11" ht="15">
      <c r="A201" s="34" t="s">
        <v>32</v>
      </c>
      <c r="B201" s="39"/>
      <c r="C201" s="33"/>
      <c r="D201" s="9">
        <f aca="true" t="shared" si="61" ref="D201:K201">D202+D203+D204+D216+D219</f>
        <v>5687.276</v>
      </c>
      <c r="E201" s="9">
        <f t="shared" si="61"/>
        <v>5677.74583</v>
      </c>
      <c r="F201" s="9">
        <f t="shared" si="61"/>
        <v>0</v>
      </c>
      <c r="G201" s="9">
        <f t="shared" si="61"/>
        <v>0</v>
      </c>
      <c r="H201" s="9">
        <f t="shared" si="61"/>
        <v>0.46068</v>
      </c>
      <c r="I201" s="9">
        <f t="shared" si="61"/>
        <v>0</v>
      </c>
      <c r="J201" s="9">
        <f t="shared" si="61"/>
        <v>5687.276</v>
      </c>
      <c r="K201" s="9">
        <f t="shared" si="61"/>
        <v>5678.20651</v>
      </c>
    </row>
    <row r="202" spans="1:11" ht="15">
      <c r="A202" s="40" t="s">
        <v>7</v>
      </c>
      <c r="B202" s="41"/>
      <c r="C202" s="41"/>
      <c r="D202" s="10">
        <f>'[1]0712150'!$O$15/1000</f>
        <v>1426.87</v>
      </c>
      <c r="E202" s="10">
        <f>'[8]ЦБ ЦФ '!$BV$7/1000</f>
        <v>1426.10771</v>
      </c>
      <c r="F202" s="10"/>
      <c r="G202" s="10"/>
      <c r="H202" s="10"/>
      <c r="I202" s="10"/>
      <c r="J202" s="10">
        <f>D202+F202</f>
        <v>1426.87</v>
      </c>
      <c r="K202" s="10">
        <f>E202+H202</f>
        <v>1426.10771</v>
      </c>
    </row>
    <row r="203" spans="1:11" ht="15">
      <c r="A203" s="40" t="s">
        <v>8</v>
      </c>
      <c r="B203" s="41"/>
      <c r="C203" s="41"/>
      <c r="D203" s="10">
        <f>'[1]0712150'!$O$19/1000</f>
        <v>306.707</v>
      </c>
      <c r="E203" s="10">
        <f>'[8]ЦБ ЦФ '!$BV$8/1000</f>
        <v>306.58328</v>
      </c>
      <c r="F203" s="10"/>
      <c r="G203" s="10"/>
      <c r="H203" s="10"/>
      <c r="I203" s="10"/>
      <c r="J203" s="10">
        <f>D203+F203</f>
        <v>306.707</v>
      </c>
      <c r="K203" s="10">
        <f>E203+H203</f>
        <v>306.58328</v>
      </c>
    </row>
    <row r="204" spans="1:11" ht="15">
      <c r="A204" s="40" t="s">
        <v>33</v>
      </c>
      <c r="B204" s="41"/>
      <c r="C204" s="41"/>
      <c r="D204" s="10">
        <f aca="true" t="shared" si="62" ref="D204:K204">D205+D206+D207+D208+D209+D210+D215</f>
        <v>1995.2099999999998</v>
      </c>
      <c r="E204" s="10">
        <f t="shared" si="62"/>
        <v>1986.56584</v>
      </c>
      <c r="F204" s="10">
        <f t="shared" si="62"/>
        <v>0</v>
      </c>
      <c r="G204" s="10">
        <f t="shared" si="62"/>
        <v>0</v>
      </c>
      <c r="H204" s="10">
        <f t="shared" si="62"/>
        <v>0.46068</v>
      </c>
      <c r="I204" s="10">
        <f t="shared" si="62"/>
        <v>0</v>
      </c>
      <c r="J204" s="10">
        <f t="shared" si="62"/>
        <v>1995.2099999999998</v>
      </c>
      <c r="K204" s="10">
        <f t="shared" si="62"/>
        <v>1987.0265200000001</v>
      </c>
    </row>
    <row r="205" spans="1:11" ht="15">
      <c r="A205" s="40" t="s">
        <v>9</v>
      </c>
      <c r="B205" s="41"/>
      <c r="C205" s="41"/>
      <c r="D205" s="10">
        <f>'[1]0712150'!$O$28/1000</f>
        <v>1008.054</v>
      </c>
      <c r="E205" s="10">
        <f>'[8]ЦБ ЦФ '!$BV$9/1000+'[8]Зуби'!$BV$9/1000</f>
        <v>1008.0425299999999</v>
      </c>
      <c r="F205" s="10"/>
      <c r="G205" s="10"/>
      <c r="H205" s="10">
        <f>0.46068</f>
        <v>0.46068</v>
      </c>
      <c r="I205" s="10"/>
      <c r="J205" s="10">
        <f>D205+F205</f>
        <v>1008.054</v>
      </c>
      <c r="K205" s="10">
        <f>E205+H205</f>
        <v>1008.50321</v>
      </c>
    </row>
    <row r="206" spans="1:11" ht="15">
      <c r="A206" s="40" t="s">
        <v>21</v>
      </c>
      <c r="B206" s="41"/>
      <c r="C206" s="41"/>
      <c r="D206" s="10">
        <f>'[1]0712150'!$O$32/1000</f>
        <v>44.6</v>
      </c>
      <c r="E206" s="10">
        <f>'[8]Зуби'!$BV$10/1000</f>
        <v>44.59775</v>
      </c>
      <c r="F206" s="10"/>
      <c r="G206" s="10"/>
      <c r="H206" s="10"/>
      <c r="I206" s="10"/>
      <c r="J206" s="10">
        <f>D206+F206</f>
        <v>44.6</v>
      </c>
      <c r="K206" s="10">
        <f>E206+H206</f>
        <v>44.59775</v>
      </c>
    </row>
    <row r="207" spans="1:11" ht="15">
      <c r="A207" s="40" t="s">
        <v>22</v>
      </c>
      <c r="B207" s="41"/>
      <c r="C207" s="41"/>
      <c r="D207" s="10"/>
      <c r="E207" s="10"/>
      <c r="F207" s="10"/>
      <c r="G207" s="10"/>
      <c r="H207" s="10"/>
      <c r="I207" s="10"/>
      <c r="J207" s="10">
        <f>D207+F207</f>
        <v>0</v>
      </c>
      <c r="K207" s="10">
        <f>E207+H207</f>
        <v>0</v>
      </c>
    </row>
    <row r="208" spans="1:11" ht="15">
      <c r="A208" s="40" t="s">
        <v>10</v>
      </c>
      <c r="B208" s="41"/>
      <c r="C208" s="41"/>
      <c r="D208" s="10">
        <f>'[1]0712150'!$O$40/1000</f>
        <v>886.28</v>
      </c>
      <c r="E208" s="10">
        <f>'[8]ЦБ ЦФ '!$BV$12/1000+'[8]Зуби'!$BV$12/1000</f>
        <v>885.0283300000001</v>
      </c>
      <c r="F208" s="10"/>
      <c r="G208" s="10"/>
      <c r="H208" s="10"/>
      <c r="I208" s="10"/>
      <c r="J208" s="10">
        <f>D208+F208</f>
        <v>886.28</v>
      </c>
      <c r="K208" s="10">
        <f>E208+H208</f>
        <v>885.0283300000001</v>
      </c>
    </row>
    <row r="209" spans="1:11" ht="15">
      <c r="A209" s="40" t="s">
        <v>11</v>
      </c>
      <c r="B209" s="41"/>
      <c r="C209" s="41"/>
      <c r="D209" s="10">
        <f>'[1]0712150'!$O$44/1000</f>
        <v>10.12</v>
      </c>
      <c r="E209" s="10">
        <f>'[8]ЦБ ЦФ '!$BV$13/1000</f>
        <v>7.4301</v>
      </c>
      <c r="F209" s="10"/>
      <c r="G209" s="10"/>
      <c r="H209" s="10"/>
      <c r="I209" s="10"/>
      <c r="J209" s="10">
        <f>D209+F209</f>
        <v>10.12</v>
      </c>
      <c r="K209" s="10">
        <f>E209+H209</f>
        <v>7.4301</v>
      </c>
    </row>
    <row r="210" spans="1:11" ht="15">
      <c r="A210" s="40" t="s">
        <v>12</v>
      </c>
      <c r="B210" s="41"/>
      <c r="C210" s="41"/>
      <c r="D210" s="10">
        <f aca="true" t="shared" si="63" ref="D210:K210">D211+D212+D213+D214</f>
        <v>44.956</v>
      </c>
      <c r="E210" s="10">
        <f t="shared" si="63"/>
        <v>41.46713</v>
      </c>
      <c r="F210" s="10">
        <f t="shared" si="63"/>
        <v>0</v>
      </c>
      <c r="G210" s="10"/>
      <c r="H210" s="10">
        <f t="shared" si="63"/>
        <v>0</v>
      </c>
      <c r="I210" s="10"/>
      <c r="J210" s="10">
        <f t="shared" si="63"/>
        <v>44.956</v>
      </c>
      <c r="K210" s="10">
        <f t="shared" si="63"/>
        <v>41.46713</v>
      </c>
    </row>
    <row r="211" spans="1:11" ht="15">
      <c r="A211" s="40" t="s">
        <v>23</v>
      </c>
      <c r="B211" s="41"/>
      <c r="C211" s="41"/>
      <c r="D211" s="10">
        <f>'[1]0712150'!$O$52/1000</f>
        <v>18.093</v>
      </c>
      <c r="E211" s="10">
        <f>'[8]ЦБ ЦФ '!$BV$15/1000</f>
        <v>16.3863</v>
      </c>
      <c r="F211" s="10"/>
      <c r="G211" s="10"/>
      <c r="H211" s="10"/>
      <c r="I211" s="10"/>
      <c r="J211" s="10">
        <f>D211+F211</f>
        <v>18.093</v>
      </c>
      <c r="K211" s="10">
        <f>E211+H211</f>
        <v>16.3863</v>
      </c>
    </row>
    <row r="212" spans="1:11" ht="15">
      <c r="A212" s="40" t="s">
        <v>24</v>
      </c>
      <c r="B212" s="41"/>
      <c r="C212" s="41"/>
      <c r="D212" s="10">
        <f>'[1]0712150'!$O$56/1000</f>
        <v>1.248</v>
      </c>
      <c r="E212" s="10">
        <f>'[8]ЦБ ЦФ '!$BV$16/1000</f>
        <v>1.10169</v>
      </c>
      <c r="F212" s="10"/>
      <c r="G212" s="10"/>
      <c r="H212" s="10"/>
      <c r="I212" s="10"/>
      <c r="J212" s="10">
        <f>D212+F212</f>
        <v>1.248</v>
      </c>
      <c r="K212" s="10">
        <f>E212+H212</f>
        <v>1.10169</v>
      </c>
    </row>
    <row r="213" spans="1:11" ht="15">
      <c r="A213" s="40" t="s">
        <v>25</v>
      </c>
      <c r="B213" s="41"/>
      <c r="C213" s="41"/>
      <c r="D213" s="10">
        <f>'[1]0712150'!$O$60/1000</f>
        <v>25.615</v>
      </c>
      <c r="E213" s="10">
        <f>'[8]ЦБ ЦФ '!$BV$17/1000</f>
        <v>23.97914</v>
      </c>
      <c r="F213" s="10"/>
      <c r="G213" s="10"/>
      <c r="H213" s="10"/>
      <c r="I213" s="10"/>
      <c r="J213" s="10">
        <f>D213+F213</f>
        <v>25.615</v>
      </c>
      <c r="K213" s="10">
        <f>E213+H213</f>
        <v>23.97914</v>
      </c>
    </row>
    <row r="214" spans="1:11" ht="15">
      <c r="A214" s="40" t="s">
        <v>26</v>
      </c>
      <c r="B214" s="41"/>
      <c r="C214" s="41"/>
      <c r="D214" s="10"/>
      <c r="E214" s="10"/>
      <c r="F214" s="10"/>
      <c r="G214" s="10"/>
      <c r="H214" s="10"/>
      <c r="I214" s="10"/>
      <c r="J214" s="10">
        <f>D214+F214</f>
        <v>0</v>
      </c>
      <c r="K214" s="10">
        <f>E214+H214</f>
        <v>0</v>
      </c>
    </row>
    <row r="215" spans="1:11" ht="15">
      <c r="A215" s="40" t="s">
        <v>27</v>
      </c>
      <c r="B215" s="41"/>
      <c r="C215" s="41"/>
      <c r="D215" s="10">
        <f>'[1]0712150'!$O$72/1000</f>
        <v>1.2</v>
      </c>
      <c r="E215" s="10"/>
      <c r="F215" s="10"/>
      <c r="G215" s="10"/>
      <c r="H215" s="10"/>
      <c r="I215" s="10"/>
      <c r="J215" s="10">
        <f>D215+F215</f>
        <v>1.2</v>
      </c>
      <c r="K215" s="10">
        <f>E215+H215</f>
        <v>0</v>
      </c>
    </row>
    <row r="216" spans="1:11" ht="15">
      <c r="A216" s="40" t="s">
        <v>13</v>
      </c>
      <c r="B216" s="41"/>
      <c r="C216" s="41"/>
      <c r="D216" s="10">
        <f aca="true" t="shared" si="64" ref="D216:K216">D217+D218</f>
        <v>1958.489</v>
      </c>
      <c r="E216" s="10">
        <f t="shared" si="64"/>
        <v>1958.489</v>
      </c>
      <c r="F216" s="10">
        <f t="shared" si="64"/>
        <v>0</v>
      </c>
      <c r="G216" s="10">
        <f t="shared" si="64"/>
        <v>0</v>
      </c>
      <c r="H216" s="10">
        <f t="shared" si="64"/>
        <v>0</v>
      </c>
      <c r="I216" s="10">
        <f t="shared" si="64"/>
        <v>0</v>
      </c>
      <c r="J216" s="10">
        <f t="shared" si="64"/>
        <v>1958.489</v>
      </c>
      <c r="K216" s="10">
        <f t="shared" si="64"/>
        <v>1958.489</v>
      </c>
    </row>
    <row r="217" spans="1:11" ht="15">
      <c r="A217" s="40" t="s">
        <v>28</v>
      </c>
      <c r="B217" s="41"/>
      <c r="C217" s="41"/>
      <c r="D217" s="10"/>
      <c r="E217" s="10"/>
      <c r="F217" s="10"/>
      <c r="G217" s="10"/>
      <c r="H217" s="10"/>
      <c r="I217" s="10"/>
      <c r="J217" s="10">
        <f>D217+F217</f>
        <v>0</v>
      </c>
      <c r="K217" s="10">
        <f>E217+H217</f>
        <v>0</v>
      </c>
    </row>
    <row r="218" spans="1:11" ht="15">
      <c r="A218" s="40" t="s">
        <v>29</v>
      </c>
      <c r="B218" s="41"/>
      <c r="C218" s="41"/>
      <c r="D218" s="10">
        <f>'[1]0712150'!$O$84/1000</f>
        <v>1958.489</v>
      </c>
      <c r="E218" s="10">
        <f>'[8]Зуби'!$BV$26/1000</f>
        <v>1958.489</v>
      </c>
      <c r="F218" s="10"/>
      <c r="G218" s="10"/>
      <c r="H218" s="10"/>
      <c r="I218" s="10"/>
      <c r="J218" s="10">
        <f>D218+F218</f>
        <v>1958.489</v>
      </c>
      <c r="K218" s="10">
        <f>E218+H218</f>
        <v>1958.489</v>
      </c>
    </row>
    <row r="219" spans="1:11" ht="15">
      <c r="A219" s="40" t="s">
        <v>14</v>
      </c>
      <c r="B219" s="41"/>
      <c r="C219" s="41"/>
      <c r="D219" s="10"/>
      <c r="E219" s="10"/>
      <c r="F219" s="10"/>
      <c r="G219" s="10"/>
      <c r="H219" s="10"/>
      <c r="I219" s="10"/>
      <c r="J219" s="10">
        <f>D219+F219</f>
        <v>0</v>
      </c>
      <c r="K219" s="10">
        <f>E219+H219</f>
        <v>0</v>
      </c>
    </row>
    <row r="220" spans="1:11" ht="15">
      <c r="A220" s="42" t="s">
        <v>34</v>
      </c>
      <c r="B220" s="43"/>
      <c r="C220" s="43"/>
      <c r="D220" s="11">
        <f aca="true" t="shared" si="65" ref="D220:K220">D221+D222</f>
        <v>0</v>
      </c>
      <c r="E220" s="11">
        <f t="shared" si="65"/>
        <v>0</v>
      </c>
      <c r="F220" s="11">
        <f t="shared" si="65"/>
        <v>3367.346</v>
      </c>
      <c r="G220" s="11">
        <f t="shared" si="65"/>
        <v>3367.346</v>
      </c>
      <c r="H220" s="11">
        <f t="shared" si="65"/>
        <v>3367.342</v>
      </c>
      <c r="I220" s="11">
        <f t="shared" si="65"/>
        <v>3367.342</v>
      </c>
      <c r="J220" s="11">
        <f t="shared" si="65"/>
        <v>3367.346</v>
      </c>
      <c r="K220" s="11">
        <f t="shared" si="65"/>
        <v>3367.342</v>
      </c>
    </row>
    <row r="221" spans="1:11" ht="15">
      <c r="A221" s="40" t="s">
        <v>15</v>
      </c>
      <c r="B221" s="41"/>
      <c r="C221" s="41"/>
      <c r="D221" s="10"/>
      <c r="E221" s="10"/>
      <c r="F221" s="10">
        <f>'[3]поміс спец'!$O$41/1000</f>
        <v>3367.346</v>
      </c>
      <c r="G221" s="10">
        <f>'[3]поміс спец'!$O$41/1000</f>
        <v>3367.346</v>
      </c>
      <c r="H221" s="10">
        <f>3367.342</f>
        <v>3367.342</v>
      </c>
      <c r="I221" s="10">
        <f>3367.342</f>
        <v>3367.342</v>
      </c>
      <c r="J221" s="10">
        <f>D221+F221</f>
        <v>3367.346</v>
      </c>
      <c r="K221" s="10">
        <f>E221+H221</f>
        <v>3367.342</v>
      </c>
    </row>
    <row r="222" spans="1:11" ht="15">
      <c r="A222" s="40" t="s">
        <v>30</v>
      </c>
      <c r="B222" s="41"/>
      <c r="C222" s="41"/>
      <c r="D222" s="10"/>
      <c r="E222" s="10"/>
      <c r="F222" s="10"/>
      <c r="G222" s="10"/>
      <c r="H222" s="10"/>
      <c r="I222" s="10"/>
      <c r="J222" s="10">
        <f>D222+F222</f>
        <v>0</v>
      </c>
      <c r="K222" s="10">
        <f>E222+H222</f>
        <v>0</v>
      </c>
    </row>
    <row r="223" spans="1:11" ht="26.25">
      <c r="A223" s="34" t="s">
        <v>69</v>
      </c>
      <c r="B223" s="34" t="s">
        <v>70</v>
      </c>
      <c r="C223" s="33" t="s">
        <v>71</v>
      </c>
      <c r="D223" s="9">
        <f aca="true" t="shared" si="66" ref="D223:K223">D224+D243</f>
        <v>0</v>
      </c>
      <c r="E223" s="9">
        <f t="shared" si="66"/>
        <v>0</v>
      </c>
      <c r="F223" s="9">
        <f t="shared" si="66"/>
        <v>10058.123599999999</v>
      </c>
      <c r="G223" s="9">
        <f>G224+G243</f>
        <v>10058.123599999999</v>
      </c>
      <c r="H223" s="9">
        <f>H224+H243</f>
        <v>7335.275</v>
      </c>
      <c r="I223" s="9">
        <f>I224+I243</f>
        <v>7335.275</v>
      </c>
      <c r="J223" s="9">
        <f t="shared" si="66"/>
        <v>7593.1236</v>
      </c>
      <c r="K223" s="9">
        <f t="shared" si="66"/>
        <v>7335.275</v>
      </c>
    </row>
    <row r="224" spans="1:11" ht="15">
      <c r="A224" s="34" t="s">
        <v>32</v>
      </c>
      <c r="B224" s="39"/>
      <c r="C224" s="33"/>
      <c r="D224" s="9">
        <f aca="true" t="shared" si="67" ref="D224:K224">D225+D226+D227+D239+D242</f>
        <v>0</v>
      </c>
      <c r="E224" s="9">
        <f t="shared" si="67"/>
        <v>0</v>
      </c>
      <c r="F224" s="9">
        <f t="shared" si="67"/>
        <v>0</v>
      </c>
      <c r="G224" s="9">
        <f>G225+G226+G227+G239+G242</f>
        <v>0</v>
      </c>
      <c r="H224" s="9">
        <f>H225+H226+H227+H239+H242</f>
        <v>0</v>
      </c>
      <c r="I224" s="9">
        <f>I225+I226+I227+I239+I242</f>
        <v>0</v>
      </c>
      <c r="J224" s="9">
        <f t="shared" si="67"/>
        <v>0</v>
      </c>
      <c r="K224" s="9">
        <f t="shared" si="67"/>
        <v>0</v>
      </c>
    </row>
    <row r="225" spans="1:11" ht="15">
      <c r="A225" s="40" t="s">
        <v>7</v>
      </c>
      <c r="B225" s="41"/>
      <c r="C225" s="41"/>
      <c r="D225" s="10"/>
      <c r="E225" s="14"/>
      <c r="F225" s="10"/>
      <c r="G225" s="10"/>
      <c r="H225" s="10"/>
      <c r="I225" s="10"/>
      <c r="J225" s="10">
        <f>D225+F225</f>
        <v>0</v>
      </c>
      <c r="K225" s="10">
        <f>E225+H225</f>
        <v>0</v>
      </c>
    </row>
    <row r="226" spans="1:11" ht="15">
      <c r="A226" s="40" t="s">
        <v>8</v>
      </c>
      <c r="B226" s="41"/>
      <c r="C226" s="41"/>
      <c r="D226" s="10"/>
      <c r="E226" s="14"/>
      <c r="F226" s="10"/>
      <c r="G226" s="10"/>
      <c r="H226" s="10"/>
      <c r="I226" s="10"/>
      <c r="J226" s="10">
        <f>D226+F226</f>
        <v>0</v>
      </c>
      <c r="K226" s="10">
        <f>E226+H226</f>
        <v>0</v>
      </c>
    </row>
    <row r="227" spans="1:11" ht="15">
      <c r="A227" s="40" t="s">
        <v>33</v>
      </c>
      <c r="B227" s="41"/>
      <c r="C227" s="41"/>
      <c r="D227" s="10">
        <f aca="true" t="shared" si="68" ref="D227:K227">D228+D229+D230+D231+D232+D233+D238</f>
        <v>0</v>
      </c>
      <c r="E227" s="14">
        <f t="shared" si="68"/>
        <v>0</v>
      </c>
      <c r="F227" s="10">
        <f t="shared" si="68"/>
        <v>0</v>
      </c>
      <c r="G227" s="10">
        <f>G228+G229+G230+G231+G232+G233+G238</f>
        <v>0</v>
      </c>
      <c r="H227" s="10">
        <f>H228+H229+H230+H231+H232+H233+H238</f>
        <v>0</v>
      </c>
      <c r="I227" s="10">
        <f>I228+I229+I230+I231+I232+I233+I238</f>
        <v>0</v>
      </c>
      <c r="J227" s="10">
        <f t="shared" si="68"/>
        <v>0</v>
      </c>
      <c r="K227" s="10">
        <f t="shared" si="68"/>
        <v>0</v>
      </c>
    </row>
    <row r="228" spans="1:11" ht="15">
      <c r="A228" s="40" t="s">
        <v>9</v>
      </c>
      <c r="B228" s="41"/>
      <c r="C228" s="41"/>
      <c r="D228" s="14"/>
      <c r="E228" s="14"/>
      <c r="F228" s="10"/>
      <c r="G228" s="10"/>
      <c r="H228" s="10"/>
      <c r="I228" s="10"/>
      <c r="J228" s="10">
        <f>D228+F228</f>
        <v>0</v>
      </c>
      <c r="K228" s="10">
        <f>E228+H228</f>
        <v>0</v>
      </c>
    </row>
    <row r="229" spans="1:11" ht="15">
      <c r="A229" s="40" t="s">
        <v>21</v>
      </c>
      <c r="B229" s="41"/>
      <c r="C229" s="41"/>
      <c r="D229" s="10"/>
      <c r="E229" s="10"/>
      <c r="F229" s="10"/>
      <c r="G229" s="10"/>
      <c r="H229" s="10"/>
      <c r="I229" s="10"/>
      <c r="J229" s="10">
        <f>D229+F229</f>
        <v>0</v>
      </c>
      <c r="K229" s="10">
        <f>E229+H229</f>
        <v>0</v>
      </c>
    </row>
    <row r="230" spans="1:11" ht="15">
      <c r="A230" s="40" t="s">
        <v>22</v>
      </c>
      <c r="B230" s="41"/>
      <c r="C230" s="41"/>
      <c r="D230" s="10"/>
      <c r="E230" s="10"/>
      <c r="F230" s="10"/>
      <c r="G230" s="10"/>
      <c r="H230" s="10"/>
      <c r="I230" s="10"/>
      <c r="J230" s="10">
        <f>D230+F230</f>
        <v>0</v>
      </c>
      <c r="K230" s="10">
        <f>E230+H230</f>
        <v>0</v>
      </c>
    </row>
    <row r="231" spans="1:11" ht="15">
      <c r="A231" s="40" t="s">
        <v>10</v>
      </c>
      <c r="B231" s="41"/>
      <c r="C231" s="41"/>
      <c r="D231" s="10"/>
      <c r="E231" s="10"/>
      <c r="F231" s="10"/>
      <c r="G231" s="10"/>
      <c r="H231" s="10"/>
      <c r="I231" s="10"/>
      <c r="J231" s="10">
        <f>D231+F231</f>
        <v>0</v>
      </c>
      <c r="K231" s="10">
        <f>E231+H231</f>
        <v>0</v>
      </c>
    </row>
    <row r="232" spans="1:11" ht="15">
      <c r="A232" s="40" t="s">
        <v>11</v>
      </c>
      <c r="B232" s="41"/>
      <c r="C232" s="41"/>
      <c r="D232" s="10"/>
      <c r="E232" s="10"/>
      <c r="F232" s="10"/>
      <c r="G232" s="10"/>
      <c r="H232" s="10"/>
      <c r="I232" s="10"/>
      <c r="J232" s="10">
        <f>D232+F232</f>
        <v>0</v>
      </c>
      <c r="K232" s="10">
        <f>E232+H232</f>
        <v>0</v>
      </c>
    </row>
    <row r="233" spans="1:11" ht="15">
      <c r="A233" s="40" t="s">
        <v>12</v>
      </c>
      <c r="B233" s="41"/>
      <c r="C233" s="41"/>
      <c r="D233" s="10">
        <f aca="true" t="shared" si="69" ref="D233:K233">D234+D235+D236+D237</f>
        <v>0</v>
      </c>
      <c r="E233" s="10">
        <f t="shared" si="69"/>
        <v>0</v>
      </c>
      <c r="F233" s="10">
        <f t="shared" si="69"/>
        <v>0</v>
      </c>
      <c r="G233" s="10">
        <f>G234+G235+G236+G237</f>
        <v>0</v>
      </c>
      <c r="H233" s="10">
        <f>H234+H235+H236+H237</f>
        <v>0</v>
      </c>
      <c r="I233" s="10">
        <f>I234+I235+I236+I237</f>
        <v>0</v>
      </c>
      <c r="J233" s="10">
        <f t="shared" si="69"/>
        <v>0</v>
      </c>
      <c r="K233" s="10">
        <f t="shared" si="69"/>
        <v>0</v>
      </c>
    </row>
    <row r="234" spans="1:11" ht="15">
      <c r="A234" s="40" t="s">
        <v>23</v>
      </c>
      <c r="B234" s="41"/>
      <c r="C234" s="41"/>
      <c r="D234" s="10"/>
      <c r="E234" s="10"/>
      <c r="F234" s="10"/>
      <c r="G234" s="10"/>
      <c r="H234" s="10"/>
      <c r="I234" s="10"/>
      <c r="J234" s="10">
        <f>D234+F234</f>
        <v>0</v>
      </c>
      <c r="K234" s="10">
        <f>E234+H234</f>
        <v>0</v>
      </c>
    </row>
    <row r="235" spans="1:11" ht="15">
      <c r="A235" s="40" t="s">
        <v>24</v>
      </c>
      <c r="B235" s="41"/>
      <c r="C235" s="41"/>
      <c r="D235" s="10"/>
      <c r="E235" s="10"/>
      <c r="F235" s="10"/>
      <c r="G235" s="10"/>
      <c r="H235" s="10"/>
      <c r="I235" s="10"/>
      <c r="J235" s="10">
        <f>D235+F235</f>
        <v>0</v>
      </c>
      <c r="K235" s="10">
        <f>E235+H235</f>
        <v>0</v>
      </c>
    </row>
    <row r="236" spans="1:11" ht="15">
      <c r="A236" s="40" t="s">
        <v>25</v>
      </c>
      <c r="B236" s="41"/>
      <c r="C236" s="41"/>
      <c r="D236" s="10"/>
      <c r="E236" s="10"/>
      <c r="F236" s="10"/>
      <c r="G236" s="10"/>
      <c r="H236" s="10"/>
      <c r="I236" s="10"/>
      <c r="J236" s="10">
        <f>D236+F236</f>
        <v>0</v>
      </c>
      <c r="K236" s="10">
        <f>E236+H236</f>
        <v>0</v>
      </c>
    </row>
    <row r="237" spans="1:11" ht="15">
      <c r="A237" s="40" t="s">
        <v>26</v>
      </c>
      <c r="B237" s="41"/>
      <c r="C237" s="41"/>
      <c r="D237" s="10"/>
      <c r="E237" s="10"/>
      <c r="F237" s="10"/>
      <c r="G237" s="10"/>
      <c r="H237" s="10"/>
      <c r="I237" s="10"/>
      <c r="J237" s="10">
        <f>D237+F237</f>
        <v>0</v>
      </c>
      <c r="K237" s="10">
        <f>E237+H237</f>
        <v>0</v>
      </c>
    </row>
    <row r="238" spans="1:11" ht="15">
      <c r="A238" s="40" t="s">
        <v>27</v>
      </c>
      <c r="B238" s="41"/>
      <c r="C238" s="41"/>
      <c r="D238" s="10"/>
      <c r="E238" s="10"/>
      <c r="F238" s="10"/>
      <c r="G238" s="10"/>
      <c r="H238" s="10"/>
      <c r="I238" s="10"/>
      <c r="J238" s="10">
        <f>D238+F238</f>
        <v>0</v>
      </c>
      <c r="K238" s="10">
        <f>E238+H238</f>
        <v>0</v>
      </c>
    </row>
    <row r="239" spans="1:11" ht="15">
      <c r="A239" s="40" t="s">
        <v>13</v>
      </c>
      <c r="B239" s="41"/>
      <c r="C239" s="41"/>
      <c r="D239" s="10">
        <f aca="true" t="shared" si="70" ref="D239:K239">D240+D241</f>
        <v>0</v>
      </c>
      <c r="E239" s="10">
        <f t="shared" si="70"/>
        <v>0</v>
      </c>
      <c r="F239" s="10">
        <f t="shared" si="70"/>
        <v>0</v>
      </c>
      <c r="G239" s="10">
        <f>G240+G241</f>
        <v>0</v>
      </c>
      <c r="H239" s="10">
        <f>H240+H241</f>
        <v>0</v>
      </c>
      <c r="I239" s="10">
        <f>I240+I241</f>
        <v>0</v>
      </c>
      <c r="J239" s="10">
        <f t="shared" si="70"/>
        <v>0</v>
      </c>
      <c r="K239" s="10">
        <f t="shared" si="70"/>
        <v>0</v>
      </c>
    </row>
    <row r="240" spans="1:11" ht="15">
      <c r="A240" s="40" t="s">
        <v>28</v>
      </c>
      <c r="B240" s="41"/>
      <c r="C240" s="41"/>
      <c r="D240" s="10"/>
      <c r="E240" s="10"/>
      <c r="F240" s="10"/>
      <c r="G240" s="10"/>
      <c r="H240" s="10"/>
      <c r="I240" s="10"/>
      <c r="J240" s="10">
        <f>D240+F240</f>
        <v>0</v>
      </c>
      <c r="K240" s="10">
        <f>E240+H240</f>
        <v>0</v>
      </c>
    </row>
    <row r="241" spans="1:11" ht="15">
      <c r="A241" s="40" t="s">
        <v>29</v>
      </c>
      <c r="B241" s="41"/>
      <c r="C241" s="41"/>
      <c r="D241" s="10"/>
      <c r="E241" s="10"/>
      <c r="F241" s="10"/>
      <c r="G241" s="10"/>
      <c r="H241" s="10"/>
      <c r="I241" s="10"/>
      <c r="J241" s="10">
        <f>D241+F241</f>
        <v>0</v>
      </c>
      <c r="K241" s="10">
        <f>E241+H241</f>
        <v>0</v>
      </c>
    </row>
    <row r="242" spans="1:11" ht="15">
      <c r="A242" s="40" t="s">
        <v>14</v>
      </c>
      <c r="B242" s="41"/>
      <c r="C242" s="41"/>
      <c r="D242" s="10"/>
      <c r="E242" s="10"/>
      <c r="F242" s="10"/>
      <c r="G242" s="10"/>
      <c r="H242" s="10"/>
      <c r="I242" s="10"/>
      <c r="J242" s="10">
        <f>D242+F242</f>
        <v>0</v>
      </c>
      <c r="K242" s="10">
        <f>E242+H242</f>
        <v>0</v>
      </c>
    </row>
    <row r="243" spans="1:11" ht="15">
      <c r="A243" s="42" t="s">
        <v>34</v>
      </c>
      <c r="B243" s="43"/>
      <c r="C243" s="43"/>
      <c r="D243" s="11">
        <f>D244+D245+D246</f>
        <v>0</v>
      </c>
      <c r="E243" s="11">
        <f aca="true" t="shared" si="71" ref="E243:K243">E244+E245+E246</f>
        <v>0</v>
      </c>
      <c r="F243" s="11">
        <f t="shared" si="71"/>
        <v>10058.123599999999</v>
      </c>
      <c r="G243" s="11">
        <f t="shared" si="71"/>
        <v>10058.123599999999</v>
      </c>
      <c r="H243" s="11">
        <f t="shared" si="71"/>
        <v>7335.275</v>
      </c>
      <c r="I243" s="11">
        <f t="shared" si="71"/>
        <v>7335.275</v>
      </c>
      <c r="J243" s="11">
        <f t="shared" si="71"/>
        <v>7593.1236</v>
      </c>
      <c r="K243" s="11">
        <f t="shared" si="71"/>
        <v>7335.275</v>
      </c>
    </row>
    <row r="244" spans="1:11" ht="15">
      <c r="A244" s="40" t="s">
        <v>15</v>
      </c>
      <c r="B244" s="41"/>
      <c r="C244" s="41"/>
      <c r="D244" s="10"/>
      <c r="E244" s="10"/>
      <c r="F244" s="10">
        <f>7593.1236</f>
        <v>7593.1236</v>
      </c>
      <c r="G244" s="2">
        <f>7593.1236</f>
        <v>7593.1236</v>
      </c>
      <c r="H244" s="10">
        <v>7335.275</v>
      </c>
      <c r="I244" s="10">
        <v>7335.275</v>
      </c>
      <c r="J244" s="10">
        <f>D244+F244</f>
        <v>7593.1236</v>
      </c>
      <c r="K244" s="10">
        <f>E244+H244</f>
        <v>7335.275</v>
      </c>
    </row>
    <row r="245" spans="1:11" ht="15">
      <c r="A245" s="40" t="s">
        <v>30</v>
      </c>
      <c r="B245" s="41"/>
      <c r="C245" s="41"/>
      <c r="D245" s="10"/>
      <c r="E245" s="10"/>
      <c r="F245" s="10"/>
      <c r="G245" s="2"/>
      <c r="H245" s="10"/>
      <c r="I245" s="10"/>
      <c r="J245" s="10">
        <f>D245+F245</f>
        <v>0</v>
      </c>
      <c r="K245" s="10">
        <f>E245+H245</f>
        <v>0</v>
      </c>
    </row>
    <row r="246" spans="1:11" ht="15">
      <c r="A246" s="40" t="s">
        <v>78</v>
      </c>
      <c r="B246" s="41"/>
      <c r="C246" s="44"/>
      <c r="D246" s="10"/>
      <c r="E246" s="10"/>
      <c r="F246" s="10">
        <v>2465</v>
      </c>
      <c r="G246" s="2">
        <v>2465</v>
      </c>
      <c r="H246" s="10"/>
      <c r="I246" s="10"/>
      <c r="J246" s="10"/>
      <c r="K246" s="10"/>
    </row>
    <row r="247" spans="1:11" ht="15">
      <c r="A247" s="34" t="s">
        <v>72</v>
      </c>
      <c r="B247" s="39" t="s">
        <v>44</v>
      </c>
      <c r="C247" s="33" t="s">
        <v>45</v>
      </c>
      <c r="D247" s="9">
        <f aca="true" t="shared" si="72" ref="D247:K247">D248+D267</f>
        <v>665.6964</v>
      </c>
      <c r="E247" s="9">
        <f t="shared" si="72"/>
        <v>643.20927</v>
      </c>
      <c r="F247" s="9">
        <f t="shared" si="72"/>
        <v>8443.454889999999</v>
      </c>
      <c r="G247" s="9">
        <f>G248+G267</f>
        <v>8443.454889999999</v>
      </c>
      <c r="H247" s="9">
        <f>H248+H267</f>
        <v>8692.15412</v>
      </c>
      <c r="I247" s="9">
        <f>I248+I267</f>
        <v>8406.71932</v>
      </c>
      <c r="J247" s="9">
        <f t="shared" si="72"/>
        <v>9109.15129</v>
      </c>
      <c r="K247" s="9">
        <f t="shared" si="72"/>
        <v>9335.36339</v>
      </c>
    </row>
    <row r="248" spans="1:11" ht="15">
      <c r="A248" s="34" t="s">
        <v>32</v>
      </c>
      <c r="B248" s="39"/>
      <c r="C248" s="33"/>
      <c r="D248" s="9">
        <f aca="true" t="shared" si="73" ref="D248:K248">D249+D250+D251+D263+D266</f>
        <v>665.6964</v>
      </c>
      <c r="E248" s="9">
        <f t="shared" si="73"/>
        <v>643.20927</v>
      </c>
      <c r="F248" s="9">
        <f t="shared" si="73"/>
        <v>0</v>
      </c>
      <c r="G248" s="9">
        <f>G249+G250+G251+G263+G266</f>
        <v>0</v>
      </c>
      <c r="H248" s="9">
        <f>H249+H250+H251+H263+H266</f>
        <v>285.4348</v>
      </c>
      <c r="I248" s="9">
        <f>I249+I250+I251+I263+I266</f>
        <v>0</v>
      </c>
      <c r="J248" s="9">
        <f t="shared" si="73"/>
        <v>665.6964</v>
      </c>
      <c r="K248" s="9">
        <f t="shared" si="73"/>
        <v>928.64407</v>
      </c>
    </row>
    <row r="249" spans="1:11" ht="15">
      <c r="A249" s="40" t="s">
        <v>7</v>
      </c>
      <c r="B249" s="41"/>
      <c r="C249" s="41"/>
      <c r="D249" s="10"/>
      <c r="E249" s="10"/>
      <c r="F249" s="10"/>
      <c r="G249" s="10"/>
      <c r="H249" s="10"/>
      <c r="I249" s="10"/>
      <c r="J249" s="10">
        <f>D249+F249</f>
        <v>0</v>
      </c>
      <c r="K249" s="10">
        <f>E249+H249</f>
        <v>0</v>
      </c>
    </row>
    <row r="250" spans="1:11" ht="15">
      <c r="A250" s="40" t="s">
        <v>8</v>
      </c>
      <c r="B250" s="41"/>
      <c r="C250" s="41"/>
      <c r="D250" s="10"/>
      <c r="E250" s="10"/>
      <c r="F250" s="10"/>
      <c r="G250" s="10"/>
      <c r="H250" s="10"/>
      <c r="I250" s="10"/>
      <c r="J250" s="10">
        <f>D250+F250</f>
        <v>0</v>
      </c>
      <c r="K250" s="10">
        <f>E250+H250</f>
        <v>0</v>
      </c>
    </row>
    <row r="251" spans="1:11" ht="15">
      <c r="A251" s="40" t="s">
        <v>33</v>
      </c>
      <c r="B251" s="41"/>
      <c r="C251" s="41"/>
      <c r="D251" s="10">
        <f aca="true" t="shared" si="74" ref="D251:K251">D252+D253+D254+D255+D256+D257+D262</f>
        <v>665.6964</v>
      </c>
      <c r="E251" s="10">
        <f t="shared" si="74"/>
        <v>643.20927</v>
      </c>
      <c r="F251" s="10">
        <f t="shared" si="74"/>
        <v>0</v>
      </c>
      <c r="G251" s="10">
        <f>G252+G253+G254+G255+G256+G257+G262</f>
        <v>0</v>
      </c>
      <c r="H251" s="10">
        <f>H252+H253+H254+H255+H256+H257+H262</f>
        <v>285.4348</v>
      </c>
      <c r="I251" s="10">
        <f>I252+I253+I254+I255+I256+I257+I262</f>
        <v>0</v>
      </c>
      <c r="J251" s="10">
        <f t="shared" si="74"/>
        <v>665.6964</v>
      </c>
      <c r="K251" s="10">
        <f t="shared" si="74"/>
        <v>928.64407</v>
      </c>
    </row>
    <row r="252" spans="1:11" ht="15">
      <c r="A252" s="40" t="s">
        <v>9</v>
      </c>
      <c r="B252" s="41"/>
      <c r="C252" s="41"/>
      <c r="D252" s="10">
        <f>'[6]енерго -ГРУДЕНЬ'!$O$35/1000</f>
        <v>411</v>
      </c>
      <c r="E252" s="10">
        <f>410.91907</f>
        <v>410.91907</v>
      </c>
      <c r="F252" s="10"/>
      <c r="G252" s="10"/>
      <c r="H252" s="10"/>
      <c r="I252" s="10"/>
      <c r="J252" s="10">
        <f>D252+F252</f>
        <v>411</v>
      </c>
      <c r="K252" s="10">
        <f>E252+H252</f>
        <v>410.91907</v>
      </c>
    </row>
    <row r="253" spans="1:11" ht="15">
      <c r="A253" s="40" t="s">
        <v>21</v>
      </c>
      <c r="B253" s="41"/>
      <c r="C253" s="41"/>
      <c r="D253" s="10"/>
      <c r="E253" s="10"/>
      <c r="F253" s="10"/>
      <c r="G253" s="10"/>
      <c r="H253" s="10"/>
      <c r="I253" s="10"/>
      <c r="J253" s="10">
        <f>D253+F253</f>
        <v>0</v>
      </c>
      <c r="K253" s="10">
        <f>E253+H253</f>
        <v>0</v>
      </c>
    </row>
    <row r="254" spans="1:11" ht="15">
      <c r="A254" s="40" t="s">
        <v>22</v>
      </c>
      <c r="B254" s="41"/>
      <c r="C254" s="41"/>
      <c r="D254" s="10"/>
      <c r="E254" s="10"/>
      <c r="F254" s="10"/>
      <c r="G254" s="10"/>
      <c r="H254" s="10"/>
      <c r="I254" s="10"/>
      <c r="J254" s="10">
        <f>D254+F254</f>
        <v>0</v>
      </c>
      <c r="K254" s="10">
        <f>E254+H254</f>
        <v>0</v>
      </c>
    </row>
    <row r="255" spans="1:11" ht="15">
      <c r="A255" s="40" t="s">
        <v>10</v>
      </c>
      <c r="B255" s="41"/>
      <c r="C255" s="41"/>
      <c r="D255" s="10">
        <f>'[6]енерго -ГРУДЕНЬ'!$O$36/1000</f>
        <v>254.69639999999998</v>
      </c>
      <c r="E255" s="10">
        <f>232.2902</f>
        <v>232.2902</v>
      </c>
      <c r="F255" s="10"/>
      <c r="G255" s="10"/>
      <c r="H255" s="10">
        <v>285.4348</v>
      </c>
      <c r="I255" s="10"/>
      <c r="J255" s="10">
        <f>D255+F255</f>
        <v>254.69639999999998</v>
      </c>
      <c r="K255" s="10">
        <f>E255+H255</f>
        <v>517.725</v>
      </c>
    </row>
    <row r="256" spans="1:11" ht="15">
      <c r="A256" s="40" t="s">
        <v>11</v>
      </c>
      <c r="B256" s="41"/>
      <c r="C256" s="41"/>
      <c r="D256" s="10"/>
      <c r="E256" s="10"/>
      <c r="F256" s="10"/>
      <c r="G256" s="10"/>
      <c r="H256" s="10"/>
      <c r="I256" s="10"/>
      <c r="J256" s="10">
        <f>D256+F256</f>
        <v>0</v>
      </c>
      <c r="K256" s="10">
        <f>E256+H256</f>
        <v>0</v>
      </c>
    </row>
    <row r="257" spans="1:11" ht="15">
      <c r="A257" s="40" t="s">
        <v>12</v>
      </c>
      <c r="B257" s="41"/>
      <c r="C257" s="41"/>
      <c r="D257" s="10">
        <f aca="true" t="shared" si="75" ref="D257:K257">D258+D259+D260+D261</f>
        <v>0</v>
      </c>
      <c r="E257" s="10">
        <f t="shared" si="75"/>
        <v>0</v>
      </c>
      <c r="F257" s="10">
        <f t="shared" si="75"/>
        <v>0</v>
      </c>
      <c r="G257" s="10">
        <f>G258+G259+G260+G261</f>
        <v>0</v>
      </c>
      <c r="H257" s="10">
        <f>H258+H259+H260+H261</f>
        <v>0</v>
      </c>
      <c r="I257" s="10">
        <f>I258+I259+I260+I261</f>
        <v>0</v>
      </c>
      <c r="J257" s="10">
        <f t="shared" si="75"/>
        <v>0</v>
      </c>
      <c r="K257" s="10">
        <f t="shared" si="75"/>
        <v>0</v>
      </c>
    </row>
    <row r="258" spans="1:11" ht="15">
      <c r="A258" s="40" t="s">
        <v>23</v>
      </c>
      <c r="B258" s="41"/>
      <c r="C258" s="41"/>
      <c r="D258" s="10"/>
      <c r="E258" s="10"/>
      <c r="F258" s="10"/>
      <c r="G258" s="10"/>
      <c r="H258" s="10"/>
      <c r="I258" s="10"/>
      <c r="J258" s="10">
        <f>D258+F258</f>
        <v>0</v>
      </c>
      <c r="K258" s="10">
        <f>E258+H258</f>
        <v>0</v>
      </c>
    </row>
    <row r="259" spans="1:11" ht="15">
      <c r="A259" s="40" t="s">
        <v>24</v>
      </c>
      <c r="B259" s="41"/>
      <c r="C259" s="41"/>
      <c r="D259" s="10"/>
      <c r="E259" s="10"/>
      <c r="F259" s="10"/>
      <c r="G259" s="10"/>
      <c r="H259" s="10"/>
      <c r="I259" s="10"/>
      <c r="J259" s="10">
        <f>D259+F259</f>
        <v>0</v>
      </c>
      <c r="K259" s="10">
        <f>E259+H259</f>
        <v>0</v>
      </c>
    </row>
    <row r="260" spans="1:11" ht="15">
      <c r="A260" s="40" t="s">
        <v>25</v>
      </c>
      <c r="B260" s="41"/>
      <c r="C260" s="41"/>
      <c r="D260" s="10"/>
      <c r="E260" s="10"/>
      <c r="F260" s="10"/>
      <c r="G260" s="10"/>
      <c r="H260" s="10"/>
      <c r="I260" s="10"/>
      <c r="J260" s="10">
        <f>D260+F260</f>
        <v>0</v>
      </c>
      <c r="K260" s="10">
        <f>E260+H260</f>
        <v>0</v>
      </c>
    </row>
    <row r="261" spans="1:11" ht="15">
      <c r="A261" s="40" t="s">
        <v>26</v>
      </c>
      <c r="B261" s="41"/>
      <c r="C261" s="41"/>
      <c r="D261" s="10"/>
      <c r="E261" s="10"/>
      <c r="F261" s="10"/>
      <c r="G261" s="10"/>
      <c r="H261" s="10"/>
      <c r="I261" s="10"/>
      <c r="J261" s="10">
        <f>D261+F261</f>
        <v>0</v>
      </c>
      <c r="K261" s="10">
        <f>E261+H261</f>
        <v>0</v>
      </c>
    </row>
    <row r="262" spans="1:11" ht="15">
      <c r="A262" s="40" t="s">
        <v>27</v>
      </c>
      <c r="B262" s="41"/>
      <c r="C262" s="41"/>
      <c r="D262" s="10"/>
      <c r="E262" s="10"/>
      <c r="F262" s="10"/>
      <c r="G262" s="10"/>
      <c r="H262" s="10"/>
      <c r="I262" s="10"/>
      <c r="J262" s="10">
        <f>D262+F262</f>
        <v>0</v>
      </c>
      <c r="K262" s="10">
        <f>E262+H262</f>
        <v>0</v>
      </c>
    </row>
    <row r="263" spans="1:11" ht="15">
      <c r="A263" s="40" t="s">
        <v>13</v>
      </c>
      <c r="B263" s="41"/>
      <c r="C263" s="41"/>
      <c r="D263" s="10">
        <f aca="true" t="shared" si="76" ref="D263:K263">D264+D265</f>
        <v>0</v>
      </c>
      <c r="E263" s="10">
        <f t="shared" si="76"/>
        <v>0</v>
      </c>
      <c r="F263" s="10">
        <f t="shared" si="76"/>
        <v>0</v>
      </c>
      <c r="G263" s="10">
        <f>G264+G265</f>
        <v>0</v>
      </c>
      <c r="H263" s="10">
        <f>H264+H265</f>
        <v>0</v>
      </c>
      <c r="I263" s="10">
        <f>I264+I265</f>
        <v>0</v>
      </c>
      <c r="J263" s="10">
        <f t="shared" si="76"/>
        <v>0</v>
      </c>
      <c r="K263" s="10">
        <f t="shared" si="76"/>
        <v>0</v>
      </c>
    </row>
    <row r="264" spans="1:11" ht="15">
      <c r="A264" s="40" t="s">
        <v>28</v>
      </c>
      <c r="B264" s="41"/>
      <c r="C264" s="41"/>
      <c r="D264" s="10"/>
      <c r="E264" s="10"/>
      <c r="F264" s="10"/>
      <c r="G264" s="10"/>
      <c r="H264" s="10"/>
      <c r="I264" s="10"/>
      <c r="J264" s="10">
        <f>D264+F264</f>
        <v>0</v>
      </c>
      <c r="K264" s="10">
        <f>E264+H264</f>
        <v>0</v>
      </c>
    </row>
    <row r="265" spans="1:11" ht="15">
      <c r="A265" s="40" t="s">
        <v>29</v>
      </c>
      <c r="B265" s="41"/>
      <c r="C265" s="41"/>
      <c r="D265" s="10"/>
      <c r="E265" s="10"/>
      <c r="F265" s="10"/>
      <c r="G265" s="10"/>
      <c r="H265" s="10"/>
      <c r="I265" s="10"/>
      <c r="J265" s="10">
        <f>D265+F265</f>
        <v>0</v>
      </c>
      <c r="K265" s="10">
        <f>E265+H265</f>
        <v>0</v>
      </c>
    </row>
    <row r="266" spans="1:11" ht="15">
      <c r="A266" s="40" t="s">
        <v>14</v>
      </c>
      <c r="B266" s="41"/>
      <c r="C266" s="41"/>
      <c r="D266" s="10"/>
      <c r="E266" s="10"/>
      <c r="F266" s="10"/>
      <c r="G266" s="10"/>
      <c r="H266" s="10"/>
      <c r="I266" s="10"/>
      <c r="J266" s="10">
        <f>D266+F266</f>
        <v>0</v>
      </c>
      <c r="K266" s="10">
        <f>E266+H266</f>
        <v>0</v>
      </c>
    </row>
    <row r="267" spans="1:11" ht="15">
      <c r="A267" s="42" t="s">
        <v>34</v>
      </c>
      <c r="B267" s="43"/>
      <c r="C267" s="43"/>
      <c r="D267" s="11">
        <f>D268+D269+D270</f>
        <v>0</v>
      </c>
      <c r="E267" s="11">
        <f aca="true" t="shared" si="77" ref="E267:K267">E268+E269+E270</f>
        <v>0</v>
      </c>
      <c r="F267" s="11">
        <f t="shared" si="77"/>
        <v>8443.454889999999</v>
      </c>
      <c r="G267" s="11">
        <f t="shared" si="77"/>
        <v>8443.454889999999</v>
      </c>
      <c r="H267" s="11">
        <f t="shared" si="77"/>
        <v>8406.71932</v>
      </c>
      <c r="I267" s="11">
        <f t="shared" si="77"/>
        <v>8406.71932</v>
      </c>
      <c r="J267" s="11">
        <f t="shared" si="77"/>
        <v>8443.454889999999</v>
      </c>
      <c r="K267" s="11">
        <f t="shared" si="77"/>
        <v>8406.71932</v>
      </c>
    </row>
    <row r="268" spans="1:11" ht="15">
      <c r="A268" s="40" t="s">
        <v>15</v>
      </c>
      <c r="B268" s="41"/>
      <c r="C268" s="41"/>
      <c r="D268" s="10"/>
      <c r="E268" s="10"/>
      <c r="F268" s="10">
        <f>'[3]поміс спец0717640'!$O$33/1000</f>
        <v>377.9</v>
      </c>
      <c r="G268" s="10">
        <f>'[3]поміс спец0717640'!$O$33/1000</f>
        <v>377.9</v>
      </c>
      <c r="H268" s="10">
        <v>356.04203</v>
      </c>
      <c r="I268" s="10">
        <v>356.04203</v>
      </c>
      <c r="J268" s="10">
        <f>D268+F268</f>
        <v>377.9</v>
      </c>
      <c r="K268" s="10">
        <f>E268+H268</f>
        <v>356.04203</v>
      </c>
    </row>
    <row r="269" spans="1:11" ht="15">
      <c r="A269" s="40" t="s">
        <v>30</v>
      </c>
      <c r="B269" s="41"/>
      <c r="C269" s="41"/>
      <c r="D269" s="10"/>
      <c r="E269" s="10"/>
      <c r="F269" s="10">
        <f>'[4]3132(06.12)'!$G$97/1000</f>
        <v>6248.83082</v>
      </c>
      <c r="G269" s="10">
        <f>'[4]3132(06.12)'!$G$97/1000</f>
        <v>6248.83082</v>
      </c>
      <c r="H269" s="10">
        <v>6236.98329</v>
      </c>
      <c r="I269" s="10">
        <v>6236.98329</v>
      </c>
      <c r="J269" s="10">
        <f>D269+F269</f>
        <v>6248.83082</v>
      </c>
      <c r="K269" s="10">
        <f>E269+H269</f>
        <v>6236.98329</v>
      </c>
    </row>
    <row r="270" spans="1:11" ht="15">
      <c r="A270" s="40" t="s">
        <v>78</v>
      </c>
      <c r="B270" s="41"/>
      <c r="C270" s="44"/>
      <c r="D270" s="10"/>
      <c r="E270" s="10"/>
      <c r="F270" s="10">
        <f>1816724.07/1000</f>
        <v>1816.72407</v>
      </c>
      <c r="G270" s="10">
        <f>1816724.07/1000</f>
        <v>1816.72407</v>
      </c>
      <c r="H270" s="10">
        <v>1813.694</v>
      </c>
      <c r="I270" s="10">
        <v>1813.694</v>
      </c>
      <c r="J270" s="10">
        <f>D270+F270</f>
        <v>1816.72407</v>
      </c>
      <c r="K270" s="10">
        <f>E270+H270</f>
        <v>1813.694</v>
      </c>
    </row>
    <row r="271" spans="1:11" ht="64.5">
      <c r="A271" s="34" t="s">
        <v>73</v>
      </c>
      <c r="B271" s="45" t="s">
        <v>74</v>
      </c>
      <c r="C271" s="33" t="s">
        <v>75</v>
      </c>
      <c r="D271" s="9">
        <f aca="true" t="shared" si="78" ref="D271:K271">D272+D293</f>
        <v>0</v>
      </c>
      <c r="E271" s="9">
        <f t="shared" si="78"/>
        <v>0</v>
      </c>
      <c r="F271" s="9">
        <f t="shared" si="78"/>
        <v>3840</v>
      </c>
      <c r="G271" s="9">
        <f t="shared" si="78"/>
        <v>0</v>
      </c>
      <c r="H271" s="9">
        <f t="shared" si="78"/>
        <v>0</v>
      </c>
      <c r="I271" s="9">
        <f t="shared" si="78"/>
        <v>0</v>
      </c>
      <c r="J271" s="9">
        <f t="shared" si="78"/>
        <v>3840</v>
      </c>
      <c r="K271" s="9">
        <f t="shared" si="78"/>
        <v>0</v>
      </c>
    </row>
    <row r="272" spans="1:11" ht="15">
      <c r="A272" s="34" t="s">
        <v>32</v>
      </c>
      <c r="B272" s="39"/>
      <c r="C272" s="33"/>
      <c r="D272" s="9">
        <f aca="true" t="shared" si="79" ref="D272:K272">D273+D274+D275+D289+D292+D287</f>
        <v>0</v>
      </c>
      <c r="E272" s="9">
        <f t="shared" si="79"/>
        <v>0</v>
      </c>
      <c r="F272" s="9">
        <f t="shared" si="79"/>
        <v>0</v>
      </c>
      <c r="G272" s="9">
        <f t="shared" si="79"/>
        <v>0</v>
      </c>
      <c r="H272" s="9">
        <f t="shared" si="79"/>
        <v>0</v>
      </c>
      <c r="I272" s="9">
        <f t="shared" si="79"/>
        <v>0</v>
      </c>
      <c r="J272" s="9">
        <f t="shared" si="79"/>
        <v>0</v>
      </c>
      <c r="K272" s="9">
        <f t="shared" si="79"/>
        <v>0</v>
      </c>
    </row>
    <row r="273" spans="1:11" ht="15">
      <c r="A273" s="40" t="s">
        <v>7</v>
      </c>
      <c r="B273" s="41"/>
      <c r="C273" s="41"/>
      <c r="D273" s="10"/>
      <c r="E273" s="10"/>
      <c r="F273" s="10"/>
      <c r="G273" s="10"/>
      <c r="H273" s="10"/>
      <c r="I273" s="10"/>
      <c r="J273" s="10">
        <f>D273+F273</f>
        <v>0</v>
      </c>
      <c r="K273" s="10">
        <f>E273+H273</f>
        <v>0</v>
      </c>
    </row>
    <row r="274" spans="1:11" ht="15">
      <c r="A274" s="40" t="s">
        <v>8</v>
      </c>
      <c r="B274" s="41"/>
      <c r="C274" s="41"/>
      <c r="D274" s="10"/>
      <c r="E274" s="10"/>
      <c r="F274" s="10"/>
      <c r="G274" s="10"/>
      <c r="H274" s="10"/>
      <c r="I274" s="10"/>
      <c r="J274" s="10">
        <f>D274+F274</f>
        <v>0</v>
      </c>
      <c r="K274" s="10">
        <f>E274+H274</f>
        <v>0</v>
      </c>
    </row>
    <row r="275" spans="1:11" ht="15">
      <c r="A275" s="40" t="s">
        <v>33</v>
      </c>
      <c r="B275" s="41"/>
      <c r="C275" s="41"/>
      <c r="D275" s="10">
        <f aca="true" t="shared" si="80" ref="D275:K275">D276+D277+D278+D279+D280+D281+D286</f>
        <v>0</v>
      </c>
      <c r="E275" s="10">
        <f t="shared" si="80"/>
        <v>0</v>
      </c>
      <c r="F275" s="10">
        <f t="shared" si="80"/>
        <v>0</v>
      </c>
      <c r="G275" s="10">
        <f t="shared" si="80"/>
        <v>0</v>
      </c>
      <c r="H275" s="10">
        <f t="shared" si="80"/>
        <v>0</v>
      </c>
      <c r="I275" s="10">
        <f t="shared" si="80"/>
        <v>0</v>
      </c>
      <c r="J275" s="10">
        <f t="shared" si="80"/>
        <v>0</v>
      </c>
      <c r="K275" s="10">
        <f t="shared" si="80"/>
        <v>0</v>
      </c>
    </row>
    <row r="276" spans="1:11" ht="15">
      <c r="A276" s="40" t="s">
        <v>9</v>
      </c>
      <c r="B276" s="41"/>
      <c r="C276" s="41"/>
      <c r="D276" s="10"/>
      <c r="E276" s="10"/>
      <c r="F276" s="10"/>
      <c r="G276" s="10"/>
      <c r="H276" s="10"/>
      <c r="I276" s="10"/>
      <c r="J276" s="10">
        <f>D276+F276</f>
        <v>0</v>
      </c>
      <c r="K276" s="10">
        <f>E276+H276</f>
        <v>0</v>
      </c>
    </row>
    <row r="277" spans="1:11" ht="15">
      <c r="A277" s="40" t="s">
        <v>21</v>
      </c>
      <c r="B277" s="41"/>
      <c r="C277" s="41"/>
      <c r="D277" s="10"/>
      <c r="E277" s="10"/>
      <c r="F277" s="10"/>
      <c r="G277" s="10"/>
      <c r="H277" s="10"/>
      <c r="I277" s="10"/>
      <c r="J277" s="10">
        <f>D277+F277</f>
        <v>0</v>
      </c>
      <c r="K277" s="10">
        <f>E277+H277</f>
        <v>0</v>
      </c>
    </row>
    <row r="278" spans="1:11" ht="15">
      <c r="A278" s="40" t="s">
        <v>22</v>
      </c>
      <c r="B278" s="41"/>
      <c r="C278" s="41"/>
      <c r="D278" s="10"/>
      <c r="E278" s="10"/>
      <c r="F278" s="10"/>
      <c r="G278" s="10"/>
      <c r="H278" s="10"/>
      <c r="I278" s="10"/>
      <c r="J278" s="10">
        <f>D278+F278</f>
        <v>0</v>
      </c>
      <c r="K278" s="10">
        <f>E278+H278</f>
        <v>0</v>
      </c>
    </row>
    <row r="279" spans="1:11" ht="15">
      <c r="A279" s="40" t="s">
        <v>10</v>
      </c>
      <c r="B279" s="41"/>
      <c r="C279" s="41"/>
      <c r="D279" s="10"/>
      <c r="E279" s="10"/>
      <c r="F279" s="10"/>
      <c r="G279" s="10"/>
      <c r="H279" s="10"/>
      <c r="I279" s="10"/>
      <c r="J279" s="10">
        <f>D279+F279</f>
        <v>0</v>
      </c>
      <c r="K279" s="10">
        <f>E279+H279</f>
        <v>0</v>
      </c>
    </row>
    <row r="280" spans="1:11" ht="15">
      <c r="A280" s="40" t="s">
        <v>11</v>
      </c>
      <c r="B280" s="41"/>
      <c r="C280" s="41"/>
      <c r="D280" s="10"/>
      <c r="E280" s="10"/>
      <c r="F280" s="10"/>
      <c r="G280" s="10"/>
      <c r="H280" s="10"/>
      <c r="I280" s="10"/>
      <c r="J280" s="10">
        <f>D280+F280</f>
        <v>0</v>
      </c>
      <c r="K280" s="10">
        <f>E280+H280</f>
        <v>0</v>
      </c>
    </row>
    <row r="281" spans="1:11" ht="15">
      <c r="A281" s="40" t="s">
        <v>12</v>
      </c>
      <c r="B281" s="41"/>
      <c r="C281" s="41"/>
      <c r="D281" s="10">
        <f aca="true" t="shared" si="81" ref="D281:K281">D282+D283+D284+D285</f>
        <v>0</v>
      </c>
      <c r="E281" s="10">
        <f t="shared" si="81"/>
        <v>0</v>
      </c>
      <c r="F281" s="10">
        <f t="shared" si="81"/>
        <v>0</v>
      </c>
      <c r="G281" s="10">
        <f t="shared" si="81"/>
        <v>0</v>
      </c>
      <c r="H281" s="10">
        <f t="shared" si="81"/>
        <v>0</v>
      </c>
      <c r="I281" s="10">
        <f t="shared" si="81"/>
        <v>0</v>
      </c>
      <c r="J281" s="10">
        <f t="shared" si="81"/>
        <v>0</v>
      </c>
      <c r="K281" s="10">
        <f t="shared" si="81"/>
        <v>0</v>
      </c>
    </row>
    <row r="282" spans="1:11" ht="15">
      <c r="A282" s="40" t="s">
        <v>23</v>
      </c>
      <c r="B282" s="41"/>
      <c r="C282" s="41"/>
      <c r="D282" s="10"/>
      <c r="E282" s="10"/>
      <c r="F282" s="10"/>
      <c r="G282" s="10"/>
      <c r="H282" s="10"/>
      <c r="I282" s="10"/>
      <c r="J282" s="10">
        <f>D282+F282</f>
        <v>0</v>
      </c>
      <c r="K282" s="10">
        <f>E282+H282</f>
        <v>0</v>
      </c>
    </row>
    <row r="283" spans="1:11" ht="15">
      <c r="A283" s="40" t="s">
        <v>24</v>
      </c>
      <c r="B283" s="41"/>
      <c r="C283" s="41"/>
      <c r="D283" s="10"/>
      <c r="E283" s="10"/>
      <c r="F283" s="10"/>
      <c r="G283" s="10"/>
      <c r="H283" s="10"/>
      <c r="I283" s="10"/>
      <c r="J283" s="10">
        <f>D283+F283</f>
        <v>0</v>
      </c>
      <c r="K283" s="10">
        <f>E283+H283</f>
        <v>0</v>
      </c>
    </row>
    <row r="284" spans="1:11" ht="15">
      <c r="A284" s="40" t="s">
        <v>25</v>
      </c>
      <c r="B284" s="41"/>
      <c r="C284" s="41"/>
      <c r="D284" s="10"/>
      <c r="E284" s="10"/>
      <c r="F284" s="10"/>
      <c r="G284" s="10"/>
      <c r="H284" s="10"/>
      <c r="I284" s="10"/>
      <c r="J284" s="10">
        <f>D284+F284</f>
        <v>0</v>
      </c>
      <c r="K284" s="10">
        <f>E284+H284</f>
        <v>0</v>
      </c>
    </row>
    <row r="285" spans="1:11" ht="15">
      <c r="A285" s="40" t="s">
        <v>26</v>
      </c>
      <c r="B285" s="41"/>
      <c r="C285" s="41"/>
      <c r="D285" s="10"/>
      <c r="E285" s="10"/>
      <c r="F285" s="10"/>
      <c r="G285" s="10"/>
      <c r="H285" s="10"/>
      <c r="I285" s="10"/>
      <c r="J285" s="10">
        <f>D285+F285</f>
        <v>0</v>
      </c>
      <c r="K285" s="10">
        <f>E285+H285</f>
        <v>0</v>
      </c>
    </row>
    <row r="286" spans="1:11" ht="15">
      <c r="A286" s="40" t="s">
        <v>27</v>
      </c>
      <c r="B286" s="41"/>
      <c r="C286" s="41"/>
      <c r="D286" s="10"/>
      <c r="E286" s="10"/>
      <c r="F286" s="10"/>
      <c r="G286" s="10"/>
      <c r="H286" s="10"/>
      <c r="I286" s="10"/>
      <c r="J286" s="10">
        <f>D286+F286</f>
        <v>0</v>
      </c>
      <c r="K286" s="10">
        <f>E286+H286</f>
        <v>0</v>
      </c>
    </row>
    <row r="287" spans="1:11" ht="15">
      <c r="A287" s="40">
        <v>2600</v>
      </c>
      <c r="B287" s="41"/>
      <c r="C287" s="41"/>
      <c r="D287" s="10">
        <f aca="true" t="shared" si="82" ref="D287:K287">D288</f>
        <v>0</v>
      </c>
      <c r="E287" s="10">
        <f t="shared" si="82"/>
        <v>0</v>
      </c>
      <c r="F287" s="10">
        <f t="shared" si="82"/>
        <v>0</v>
      </c>
      <c r="G287" s="10">
        <f t="shared" si="82"/>
        <v>0</v>
      </c>
      <c r="H287" s="10">
        <f t="shared" si="82"/>
        <v>0</v>
      </c>
      <c r="I287" s="10">
        <f t="shared" si="82"/>
        <v>0</v>
      </c>
      <c r="J287" s="10">
        <f t="shared" si="82"/>
        <v>0</v>
      </c>
      <c r="K287" s="10">
        <f t="shared" si="82"/>
        <v>0</v>
      </c>
    </row>
    <row r="288" spans="1:11" ht="15">
      <c r="A288" s="40">
        <v>2620</v>
      </c>
      <c r="B288" s="41"/>
      <c r="C288" s="41"/>
      <c r="D288" s="10"/>
      <c r="E288" s="10"/>
      <c r="F288" s="10"/>
      <c r="G288" s="10"/>
      <c r="H288" s="10"/>
      <c r="I288" s="10"/>
      <c r="J288" s="10">
        <f>D288+F288</f>
        <v>0</v>
      </c>
      <c r="K288" s="10">
        <f>E288+H288</f>
        <v>0</v>
      </c>
    </row>
    <row r="289" spans="1:11" ht="15">
      <c r="A289" s="40" t="s">
        <v>13</v>
      </c>
      <c r="B289" s="41"/>
      <c r="C289" s="41"/>
      <c r="D289" s="10">
        <f aca="true" t="shared" si="83" ref="D289:K289">D290+D291</f>
        <v>0</v>
      </c>
      <c r="E289" s="10">
        <f t="shared" si="83"/>
        <v>0</v>
      </c>
      <c r="F289" s="10">
        <f t="shared" si="83"/>
        <v>0</v>
      </c>
      <c r="G289" s="10">
        <f t="shared" si="83"/>
        <v>0</v>
      </c>
      <c r="H289" s="10">
        <f t="shared" si="83"/>
        <v>0</v>
      </c>
      <c r="I289" s="10">
        <f t="shared" si="83"/>
        <v>0</v>
      </c>
      <c r="J289" s="10">
        <f t="shared" si="83"/>
        <v>0</v>
      </c>
      <c r="K289" s="10">
        <f t="shared" si="83"/>
        <v>0</v>
      </c>
    </row>
    <row r="290" spans="1:11" ht="15">
      <c r="A290" s="40" t="s">
        <v>28</v>
      </c>
      <c r="B290" s="41"/>
      <c r="C290" s="41"/>
      <c r="D290" s="10"/>
      <c r="E290" s="10"/>
      <c r="F290" s="10"/>
      <c r="G290" s="10"/>
      <c r="H290" s="10"/>
      <c r="I290" s="10"/>
      <c r="J290" s="10">
        <f>D290+F290</f>
        <v>0</v>
      </c>
      <c r="K290" s="10">
        <f>E290+H290</f>
        <v>0</v>
      </c>
    </row>
    <row r="291" spans="1:11" ht="15">
      <c r="A291" s="40" t="s">
        <v>29</v>
      </c>
      <c r="B291" s="41"/>
      <c r="C291" s="41"/>
      <c r="D291" s="10"/>
      <c r="E291" s="10"/>
      <c r="F291" s="10"/>
      <c r="G291" s="10"/>
      <c r="H291" s="10"/>
      <c r="I291" s="10"/>
      <c r="J291" s="10">
        <f>D291+F291</f>
        <v>0</v>
      </c>
      <c r="K291" s="10">
        <f>E291+H291</f>
        <v>0</v>
      </c>
    </row>
    <row r="292" spans="1:11" ht="15">
      <c r="A292" s="40" t="s">
        <v>14</v>
      </c>
      <c r="B292" s="41"/>
      <c r="C292" s="41"/>
      <c r="D292" s="10"/>
      <c r="E292" s="10"/>
      <c r="F292" s="10"/>
      <c r="G292" s="10"/>
      <c r="H292" s="10"/>
      <c r="I292" s="10"/>
      <c r="J292" s="10">
        <f>D292+F292</f>
        <v>0</v>
      </c>
      <c r="K292" s="10">
        <f>E292+H292</f>
        <v>0</v>
      </c>
    </row>
    <row r="293" spans="1:11" ht="15">
      <c r="A293" s="42" t="s">
        <v>34</v>
      </c>
      <c r="B293" s="43"/>
      <c r="C293" s="43"/>
      <c r="D293" s="11">
        <f aca="true" t="shared" si="84" ref="D293:K293">D294+D295+D296</f>
        <v>0</v>
      </c>
      <c r="E293" s="11">
        <f t="shared" si="84"/>
        <v>0</v>
      </c>
      <c r="F293" s="11">
        <f t="shared" si="84"/>
        <v>3840</v>
      </c>
      <c r="G293" s="11">
        <f t="shared" si="84"/>
        <v>0</v>
      </c>
      <c r="H293" s="11">
        <f t="shared" si="84"/>
        <v>0</v>
      </c>
      <c r="I293" s="11">
        <f t="shared" si="84"/>
        <v>0</v>
      </c>
      <c r="J293" s="11">
        <f t="shared" si="84"/>
        <v>3840</v>
      </c>
      <c r="K293" s="11">
        <f t="shared" si="84"/>
        <v>0</v>
      </c>
    </row>
    <row r="294" spans="1:11" ht="15">
      <c r="A294" s="40" t="s">
        <v>15</v>
      </c>
      <c r="B294" s="41"/>
      <c r="C294" s="41"/>
      <c r="D294" s="10"/>
      <c r="E294" s="10"/>
      <c r="F294" s="10"/>
      <c r="G294" s="10"/>
      <c r="H294" s="10"/>
      <c r="I294" s="10"/>
      <c r="J294" s="10">
        <f>D294+F294</f>
        <v>0</v>
      </c>
      <c r="K294" s="10">
        <f>E294+H294</f>
        <v>0</v>
      </c>
    </row>
    <row r="295" spans="1:11" ht="15">
      <c r="A295" s="40" t="s">
        <v>30</v>
      </c>
      <c r="B295" s="41"/>
      <c r="C295" s="41"/>
      <c r="D295" s="10"/>
      <c r="E295" s="10"/>
      <c r="F295" s="10"/>
      <c r="G295" s="10"/>
      <c r="H295" s="10"/>
      <c r="I295" s="10"/>
      <c r="J295" s="10">
        <f>D295+F295</f>
        <v>0</v>
      </c>
      <c r="K295" s="10">
        <f>E295+H295</f>
        <v>0</v>
      </c>
    </row>
    <row r="296" spans="1:11" ht="15">
      <c r="A296" s="40" t="s">
        <v>78</v>
      </c>
      <c r="B296" s="41"/>
      <c r="C296" s="41"/>
      <c r="D296" s="2"/>
      <c r="E296" s="2"/>
      <c r="F296" s="2">
        <v>3840</v>
      </c>
      <c r="G296" s="2"/>
      <c r="H296" s="10"/>
      <c r="I296" s="2"/>
      <c r="J296" s="10">
        <f>D296+F296</f>
        <v>3840</v>
      </c>
      <c r="K296" s="10">
        <f>E296+H296</f>
        <v>0</v>
      </c>
    </row>
    <row r="297" spans="1:11" ht="26.25">
      <c r="A297" s="34" t="s">
        <v>62</v>
      </c>
      <c r="B297" s="45" t="s">
        <v>63</v>
      </c>
      <c r="C297" s="33" t="s">
        <v>64</v>
      </c>
      <c r="D297" s="9">
        <f aca="true" t="shared" si="85" ref="D297:K297">D298+D320</f>
        <v>0</v>
      </c>
      <c r="E297" s="9">
        <f t="shared" si="85"/>
        <v>0</v>
      </c>
      <c r="F297" s="9">
        <f t="shared" si="85"/>
        <v>22</v>
      </c>
      <c r="G297" s="9">
        <f>G298+G320</f>
        <v>0</v>
      </c>
      <c r="H297" s="9">
        <f>H298+H320</f>
        <v>21.12428</v>
      </c>
      <c r="I297" s="9">
        <f>I298+I320</f>
        <v>0</v>
      </c>
      <c r="J297" s="9">
        <f>J298+J320</f>
        <v>22</v>
      </c>
      <c r="K297" s="9">
        <f t="shared" si="85"/>
        <v>21.12428</v>
      </c>
    </row>
    <row r="298" spans="1:11" ht="15">
      <c r="A298" s="34" t="s">
        <v>32</v>
      </c>
      <c r="B298" s="39"/>
      <c r="C298" s="33"/>
      <c r="D298" s="9">
        <f aca="true" t="shared" si="86" ref="D298:K298">D299+D300+D301+D316+D319+D313</f>
        <v>0</v>
      </c>
      <c r="E298" s="9">
        <f t="shared" si="86"/>
        <v>0</v>
      </c>
      <c r="F298" s="9">
        <f t="shared" si="86"/>
        <v>22</v>
      </c>
      <c r="G298" s="9">
        <f>G299+G300+G301+G316+G319+G313</f>
        <v>0</v>
      </c>
      <c r="H298" s="9">
        <f>H299+H300+H301+H316+H319+H313</f>
        <v>21.12428</v>
      </c>
      <c r="I298" s="9">
        <f>I299+I300+I301+I316+I319+I313</f>
        <v>0</v>
      </c>
      <c r="J298" s="9">
        <f t="shared" si="86"/>
        <v>22</v>
      </c>
      <c r="K298" s="9">
        <f t="shared" si="86"/>
        <v>21.12428</v>
      </c>
    </row>
    <row r="299" spans="1:11" ht="15">
      <c r="A299" s="40" t="s">
        <v>7</v>
      </c>
      <c r="B299" s="41"/>
      <c r="C299" s="41"/>
      <c r="D299" s="10"/>
      <c r="E299" s="10"/>
      <c r="F299" s="10"/>
      <c r="G299" s="10"/>
      <c r="H299" s="10"/>
      <c r="I299" s="10"/>
      <c r="J299" s="10">
        <f>D299+F299</f>
        <v>0</v>
      </c>
      <c r="K299" s="10">
        <f>E299+H299</f>
        <v>0</v>
      </c>
    </row>
    <row r="300" spans="1:11" ht="15">
      <c r="A300" s="40" t="s">
        <v>8</v>
      </c>
      <c r="B300" s="41"/>
      <c r="C300" s="41"/>
      <c r="D300" s="10"/>
      <c r="E300" s="10"/>
      <c r="F300" s="10"/>
      <c r="G300" s="10"/>
      <c r="H300" s="10"/>
      <c r="I300" s="10"/>
      <c r="J300" s="10">
        <f>D300+F300</f>
        <v>0</v>
      </c>
      <c r="K300" s="10">
        <f>E300+H300</f>
        <v>0</v>
      </c>
    </row>
    <row r="301" spans="1:11" ht="15">
      <c r="A301" s="40" t="s">
        <v>33</v>
      </c>
      <c r="B301" s="41"/>
      <c r="C301" s="41"/>
      <c r="D301" s="10">
        <f aca="true" t="shared" si="87" ref="D301:K301">D302+D303+D304+D305+D306+D307+D312</f>
        <v>0</v>
      </c>
      <c r="E301" s="10">
        <f t="shared" si="87"/>
        <v>0</v>
      </c>
      <c r="F301" s="10">
        <f t="shared" si="87"/>
        <v>21.444</v>
      </c>
      <c r="G301" s="10">
        <f>G302+G303+G304+G305+G306+G307+G312</f>
        <v>0</v>
      </c>
      <c r="H301" s="10">
        <f>H302+H303+H304+H305+H306+H307+H312</f>
        <v>21.12428</v>
      </c>
      <c r="I301" s="10">
        <f>I302+I303+I304+I305+I306+I307+I312</f>
        <v>0</v>
      </c>
      <c r="J301" s="10">
        <f t="shared" si="87"/>
        <v>21.444</v>
      </c>
      <c r="K301" s="10">
        <f t="shared" si="87"/>
        <v>21.12428</v>
      </c>
    </row>
    <row r="302" spans="1:11" ht="15">
      <c r="A302" s="40" t="s">
        <v>9</v>
      </c>
      <c r="B302" s="41"/>
      <c r="C302" s="41"/>
      <c r="D302" s="10"/>
      <c r="E302" s="10"/>
      <c r="F302" s="10"/>
      <c r="G302" s="10"/>
      <c r="H302" s="10"/>
      <c r="I302" s="10"/>
      <c r="J302" s="10">
        <f>D302+F302</f>
        <v>0</v>
      </c>
      <c r="K302" s="10">
        <f>E302+H302</f>
        <v>0</v>
      </c>
    </row>
    <row r="303" spans="1:11" ht="15">
      <c r="A303" s="40" t="s">
        <v>21</v>
      </c>
      <c r="B303" s="41"/>
      <c r="C303" s="41"/>
      <c r="D303" s="10"/>
      <c r="E303" s="10"/>
      <c r="F303" s="10"/>
      <c r="G303" s="10"/>
      <c r="H303" s="10"/>
      <c r="I303" s="10"/>
      <c r="J303" s="10">
        <f>D303+F303</f>
        <v>0</v>
      </c>
      <c r="K303" s="10">
        <f>E303+H303</f>
        <v>0</v>
      </c>
    </row>
    <row r="304" spans="1:11" ht="15">
      <c r="A304" s="40" t="s">
        <v>22</v>
      </c>
      <c r="B304" s="41"/>
      <c r="C304" s="41"/>
      <c r="D304" s="10"/>
      <c r="E304" s="10"/>
      <c r="F304" s="10"/>
      <c r="G304" s="10"/>
      <c r="H304" s="10"/>
      <c r="I304" s="10"/>
      <c r="J304" s="10">
        <f>D304+F304</f>
        <v>0</v>
      </c>
      <c r="K304" s="10">
        <f>E304+H304</f>
        <v>0</v>
      </c>
    </row>
    <row r="305" spans="1:11" ht="15">
      <c r="A305" s="40" t="s">
        <v>10</v>
      </c>
      <c r="B305" s="41"/>
      <c r="C305" s="41"/>
      <c r="D305" s="10"/>
      <c r="E305" s="10"/>
      <c r="F305" s="10">
        <v>21.444</v>
      </c>
      <c r="G305" s="10"/>
      <c r="H305" s="10">
        <v>21.12428</v>
      </c>
      <c r="I305" s="10"/>
      <c r="J305" s="10">
        <f>D305+F305</f>
        <v>21.444</v>
      </c>
      <c r="K305" s="10">
        <f>E305+H305</f>
        <v>21.12428</v>
      </c>
    </row>
    <row r="306" spans="1:11" ht="15">
      <c r="A306" s="40" t="s">
        <v>11</v>
      </c>
      <c r="B306" s="41"/>
      <c r="C306" s="41"/>
      <c r="D306" s="10"/>
      <c r="E306" s="10"/>
      <c r="F306" s="10"/>
      <c r="G306" s="10"/>
      <c r="H306" s="10"/>
      <c r="I306" s="10"/>
      <c r="J306" s="10">
        <f>D306+F306</f>
        <v>0</v>
      </c>
      <c r="K306" s="10">
        <f>E306+H306</f>
        <v>0</v>
      </c>
    </row>
    <row r="307" spans="1:11" ht="15">
      <c r="A307" s="40" t="s">
        <v>12</v>
      </c>
      <c r="B307" s="41"/>
      <c r="C307" s="41"/>
      <c r="D307" s="10">
        <f aca="true" t="shared" si="88" ref="D307:K307">D308+D309+D310+D311</f>
        <v>0</v>
      </c>
      <c r="E307" s="10">
        <f t="shared" si="88"/>
        <v>0</v>
      </c>
      <c r="F307" s="10">
        <f t="shared" si="88"/>
        <v>0</v>
      </c>
      <c r="G307" s="10">
        <f>G308+G309+G310+G311</f>
        <v>0</v>
      </c>
      <c r="H307" s="10">
        <f>H308+H309+H310+H311</f>
        <v>0</v>
      </c>
      <c r="I307" s="10">
        <f>I308+I309+I310+I311</f>
        <v>0</v>
      </c>
      <c r="J307" s="10">
        <f t="shared" si="88"/>
        <v>0</v>
      </c>
      <c r="K307" s="10">
        <f t="shared" si="88"/>
        <v>0</v>
      </c>
    </row>
    <row r="308" spans="1:11" ht="15">
      <c r="A308" s="40" t="s">
        <v>23</v>
      </c>
      <c r="B308" s="41"/>
      <c r="C308" s="41"/>
      <c r="D308" s="10"/>
      <c r="E308" s="10"/>
      <c r="F308" s="10"/>
      <c r="G308" s="10"/>
      <c r="H308" s="10"/>
      <c r="I308" s="10"/>
      <c r="J308" s="10">
        <f aca="true" t="shared" si="89" ref="J308:J315">D308+F308</f>
        <v>0</v>
      </c>
      <c r="K308" s="10">
        <f aca="true" t="shared" si="90" ref="K308:K315">E308+H308</f>
        <v>0</v>
      </c>
    </row>
    <row r="309" spans="1:11" ht="15">
      <c r="A309" s="40" t="s">
        <v>24</v>
      </c>
      <c r="B309" s="41"/>
      <c r="C309" s="41"/>
      <c r="D309" s="10"/>
      <c r="E309" s="10"/>
      <c r="F309" s="10"/>
      <c r="G309" s="10"/>
      <c r="H309" s="10"/>
      <c r="I309" s="10"/>
      <c r="J309" s="10">
        <f t="shared" si="89"/>
        <v>0</v>
      </c>
      <c r="K309" s="10">
        <f t="shared" si="90"/>
        <v>0</v>
      </c>
    </row>
    <row r="310" spans="1:11" ht="15">
      <c r="A310" s="40" t="s">
        <v>25</v>
      </c>
      <c r="B310" s="41"/>
      <c r="C310" s="41"/>
      <c r="D310" s="10"/>
      <c r="E310" s="10"/>
      <c r="F310" s="10"/>
      <c r="G310" s="10"/>
      <c r="H310" s="10"/>
      <c r="I310" s="10"/>
      <c r="J310" s="10">
        <f t="shared" si="89"/>
        <v>0</v>
      </c>
      <c r="K310" s="10">
        <f t="shared" si="90"/>
        <v>0</v>
      </c>
    </row>
    <row r="311" spans="1:11" ht="15">
      <c r="A311" s="40" t="s">
        <v>26</v>
      </c>
      <c r="B311" s="41"/>
      <c r="C311" s="41"/>
      <c r="D311" s="10"/>
      <c r="E311" s="10"/>
      <c r="F311" s="10"/>
      <c r="G311" s="10"/>
      <c r="H311" s="10"/>
      <c r="I311" s="10"/>
      <c r="J311" s="10">
        <f t="shared" si="89"/>
        <v>0</v>
      </c>
      <c r="K311" s="10">
        <f t="shared" si="90"/>
        <v>0</v>
      </c>
    </row>
    <row r="312" spans="1:11" ht="15">
      <c r="A312" s="40" t="s">
        <v>27</v>
      </c>
      <c r="B312" s="41"/>
      <c r="C312" s="41"/>
      <c r="D312" s="10"/>
      <c r="E312" s="10"/>
      <c r="F312" s="10"/>
      <c r="G312" s="10"/>
      <c r="H312" s="10"/>
      <c r="I312" s="10"/>
      <c r="J312" s="10">
        <f t="shared" si="89"/>
        <v>0</v>
      </c>
      <c r="K312" s="10">
        <f t="shared" si="90"/>
        <v>0</v>
      </c>
    </row>
    <row r="313" spans="1:11" ht="15">
      <c r="A313" s="40">
        <v>2600</v>
      </c>
      <c r="B313" s="41"/>
      <c r="C313" s="41"/>
      <c r="D313" s="10">
        <f aca="true" t="shared" si="91" ref="D313:I313">D315+D314</f>
        <v>0</v>
      </c>
      <c r="E313" s="10">
        <f t="shared" si="91"/>
        <v>0</v>
      </c>
      <c r="F313" s="10">
        <f t="shared" si="91"/>
        <v>0.556</v>
      </c>
      <c r="G313" s="10">
        <f t="shared" si="91"/>
        <v>0</v>
      </c>
      <c r="H313" s="10">
        <f t="shared" si="91"/>
        <v>0</v>
      </c>
      <c r="I313" s="10">
        <f t="shared" si="91"/>
        <v>0</v>
      </c>
      <c r="J313" s="10">
        <f t="shared" si="89"/>
        <v>0.556</v>
      </c>
      <c r="K313" s="10">
        <f t="shared" si="90"/>
        <v>0</v>
      </c>
    </row>
    <row r="314" spans="1:11" ht="15">
      <c r="A314" s="40" t="s">
        <v>84</v>
      </c>
      <c r="B314" s="41"/>
      <c r="C314" s="41"/>
      <c r="D314" s="10"/>
      <c r="E314" s="10"/>
      <c r="F314" s="10">
        <v>0.556</v>
      </c>
      <c r="G314" s="10"/>
      <c r="H314" s="10"/>
      <c r="I314" s="10"/>
      <c r="J314" s="10">
        <f t="shared" si="89"/>
        <v>0.556</v>
      </c>
      <c r="K314" s="10">
        <f t="shared" si="90"/>
        <v>0</v>
      </c>
    </row>
    <row r="315" spans="1:11" ht="15">
      <c r="A315" s="40">
        <v>2620</v>
      </c>
      <c r="B315" s="41"/>
      <c r="C315" s="41"/>
      <c r="D315" s="10"/>
      <c r="E315" s="10"/>
      <c r="F315" s="10"/>
      <c r="G315" s="10"/>
      <c r="H315" s="10"/>
      <c r="I315" s="10"/>
      <c r="J315" s="10">
        <f t="shared" si="89"/>
        <v>0</v>
      </c>
      <c r="K315" s="10">
        <f t="shared" si="90"/>
        <v>0</v>
      </c>
    </row>
    <row r="316" spans="1:11" ht="15">
      <c r="A316" s="40" t="s">
        <v>13</v>
      </c>
      <c r="B316" s="41"/>
      <c r="C316" s="41"/>
      <c r="D316" s="10">
        <f aca="true" t="shared" si="92" ref="D316:K316">D317+D318</f>
        <v>0</v>
      </c>
      <c r="E316" s="10">
        <f t="shared" si="92"/>
        <v>0</v>
      </c>
      <c r="F316" s="10">
        <f t="shared" si="92"/>
        <v>0</v>
      </c>
      <c r="G316" s="10">
        <f>G317+G318</f>
        <v>0</v>
      </c>
      <c r="H316" s="10">
        <f>H317+H318</f>
        <v>0</v>
      </c>
      <c r="I316" s="10">
        <f>I317+I318</f>
        <v>0</v>
      </c>
      <c r="J316" s="10">
        <f t="shared" si="92"/>
        <v>0</v>
      </c>
      <c r="K316" s="10">
        <f t="shared" si="92"/>
        <v>0</v>
      </c>
    </row>
    <row r="317" spans="1:11" ht="15">
      <c r="A317" s="40" t="s">
        <v>28</v>
      </c>
      <c r="B317" s="41"/>
      <c r="C317" s="41"/>
      <c r="D317" s="10"/>
      <c r="E317" s="10"/>
      <c r="F317" s="10"/>
      <c r="G317" s="10"/>
      <c r="H317" s="10"/>
      <c r="I317" s="10"/>
      <c r="J317" s="10">
        <f>D317+F317</f>
        <v>0</v>
      </c>
      <c r="K317" s="10">
        <f>E317+H317</f>
        <v>0</v>
      </c>
    </row>
    <row r="318" spans="1:11" ht="15">
      <c r="A318" s="40" t="s">
        <v>29</v>
      </c>
      <c r="B318" s="41"/>
      <c r="C318" s="41"/>
      <c r="D318" s="10"/>
      <c r="E318" s="10"/>
      <c r="F318" s="10"/>
      <c r="G318" s="10"/>
      <c r="H318" s="10"/>
      <c r="I318" s="10"/>
      <c r="J318" s="10">
        <f>D318+F318</f>
        <v>0</v>
      </c>
      <c r="K318" s="10">
        <f>E318+H318</f>
        <v>0</v>
      </c>
    </row>
    <row r="319" spans="1:11" ht="15">
      <c r="A319" s="40" t="s">
        <v>14</v>
      </c>
      <c r="B319" s="41"/>
      <c r="C319" s="41"/>
      <c r="D319" s="10"/>
      <c r="E319" s="10"/>
      <c r="F319" s="10"/>
      <c r="G319" s="10"/>
      <c r="H319" s="10"/>
      <c r="I319" s="10"/>
      <c r="J319" s="10">
        <f>D319+F319</f>
        <v>0</v>
      </c>
      <c r="K319" s="10">
        <f>E319+H319</f>
        <v>0</v>
      </c>
    </row>
    <row r="320" spans="1:11" ht="15">
      <c r="A320" s="42" t="s">
        <v>34</v>
      </c>
      <c r="B320" s="43"/>
      <c r="C320" s="43"/>
      <c r="D320" s="11">
        <f aca="true" t="shared" si="93" ref="D320:K320">D321+D322+D323</f>
        <v>0</v>
      </c>
      <c r="E320" s="11">
        <f t="shared" si="93"/>
        <v>0</v>
      </c>
      <c r="F320" s="11">
        <f t="shared" si="93"/>
        <v>0</v>
      </c>
      <c r="G320" s="11">
        <f>G321+G322+G323</f>
        <v>0</v>
      </c>
      <c r="H320" s="11">
        <f>H321+H322+H323</f>
        <v>0</v>
      </c>
      <c r="I320" s="11">
        <f>I321+I322+I323</f>
        <v>0</v>
      </c>
      <c r="J320" s="11">
        <f t="shared" si="93"/>
        <v>0</v>
      </c>
      <c r="K320" s="11">
        <f t="shared" si="93"/>
        <v>0</v>
      </c>
    </row>
    <row r="321" spans="1:11" ht="15">
      <c r="A321" s="40" t="s">
        <v>15</v>
      </c>
      <c r="B321" s="41"/>
      <c r="C321" s="41"/>
      <c r="D321" s="10"/>
      <c r="E321" s="10"/>
      <c r="F321" s="10"/>
      <c r="G321" s="10"/>
      <c r="H321" s="10"/>
      <c r="I321" s="10"/>
      <c r="J321" s="10">
        <f>D321+F321</f>
        <v>0</v>
      </c>
      <c r="K321" s="10">
        <f>E321+H321</f>
        <v>0</v>
      </c>
    </row>
    <row r="322" spans="1:11" ht="15">
      <c r="A322" s="40" t="s">
        <v>30</v>
      </c>
      <c r="B322" s="41"/>
      <c r="C322" s="41"/>
      <c r="D322" s="10"/>
      <c r="E322" s="10"/>
      <c r="F322" s="10"/>
      <c r="G322" s="10"/>
      <c r="H322" s="10"/>
      <c r="I322" s="10"/>
      <c r="J322" s="10">
        <f>D322+F322</f>
        <v>0</v>
      </c>
      <c r="K322" s="10">
        <f>E322+H322</f>
        <v>0</v>
      </c>
    </row>
    <row r="323" spans="1:11" ht="15">
      <c r="A323" s="40">
        <v>3220</v>
      </c>
      <c r="B323" s="41"/>
      <c r="C323" s="41"/>
      <c r="D323" s="2"/>
      <c r="E323" s="2"/>
      <c r="F323" s="2"/>
      <c r="G323" s="2"/>
      <c r="H323" s="10"/>
      <c r="I323" s="2"/>
      <c r="J323" s="10">
        <f>D323+F323</f>
        <v>0</v>
      </c>
      <c r="K323" s="10">
        <f>E323+H323</f>
        <v>0</v>
      </c>
    </row>
    <row r="324" spans="1:11" ht="26.25">
      <c r="A324" s="34" t="s">
        <v>79</v>
      </c>
      <c r="B324" s="45" t="s">
        <v>76</v>
      </c>
      <c r="C324" s="33" t="s">
        <v>77</v>
      </c>
      <c r="D324" s="9">
        <f aca="true" t="shared" si="94" ref="D324:I324">D325+D346</f>
        <v>20</v>
      </c>
      <c r="E324" s="9">
        <f t="shared" si="94"/>
        <v>20</v>
      </c>
      <c r="F324" s="9">
        <f t="shared" si="94"/>
        <v>500</v>
      </c>
      <c r="G324" s="9">
        <f t="shared" si="94"/>
        <v>500</v>
      </c>
      <c r="H324" s="9">
        <f t="shared" si="94"/>
        <v>490.1934</v>
      </c>
      <c r="I324" s="9">
        <f t="shared" si="94"/>
        <v>490.1934</v>
      </c>
      <c r="J324" s="9">
        <f>J325+J346</f>
        <v>520</v>
      </c>
      <c r="K324" s="9">
        <f>K325+K346</f>
        <v>510.1934</v>
      </c>
    </row>
    <row r="325" spans="1:11" ht="15">
      <c r="A325" s="34" t="s">
        <v>32</v>
      </c>
      <c r="B325" s="39"/>
      <c r="C325" s="33"/>
      <c r="D325" s="9">
        <f aca="true" t="shared" si="95" ref="D325:K325">D326+D327+D328+D342+D345+D340</f>
        <v>20</v>
      </c>
      <c r="E325" s="9">
        <f t="shared" si="95"/>
        <v>20</v>
      </c>
      <c r="F325" s="9">
        <f t="shared" si="95"/>
        <v>0</v>
      </c>
      <c r="G325" s="9">
        <f t="shared" si="95"/>
        <v>0</v>
      </c>
      <c r="H325" s="9">
        <f t="shared" si="95"/>
        <v>0</v>
      </c>
      <c r="I325" s="9">
        <f t="shared" si="95"/>
        <v>0</v>
      </c>
      <c r="J325" s="9">
        <f t="shared" si="95"/>
        <v>20</v>
      </c>
      <c r="K325" s="9">
        <f t="shared" si="95"/>
        <v>20</v>
      </c>
    </row>
    <row r="326" spans="1:11" ht="15">
      <c r="A326" s="40" t="s">
        <v>7</v>
      </c>
      <c r="B326" s="41"/>
      <c r="C326" s="41"/>
      <c r="D326" s="10"/>
      <c r="E326" s="10"/>
      <c r="F326" s="10"/>
      <c r="G326" s="10"/>
      <c r="H326" s="10"/>
      <c r="I326" s="10"/>
      <c r="J326" s="10">
        <f>D326+F326</f>
        <v>0</v>
      </c>
      <c r="K326" s="10">
        <f>E326+H326</f>
        <v>0</v>
      </c>
    </row>
    <row r="327" spans="1:11" ht="15">
      <c r="A327" s="40" t="s">
        <v>8</v>
      </c>
      <c r="B327" s="41"/>
      <c r="C327" s="41"/>
      <c r="D327" s="10"/>
      <c r="E327" s="10"/>
      <c r="F327" s="10"/>
      <c r="G327" s="10"/>
      <c r="H327" s="10"/>
      <c r="I327" s="10"/>
      <c r="J327" s="10">
        <f>D327+F327</f>
        <v>0</v>
      </c>
      <c r="K327" s="10">
        <f>E327+H327</f>
        <v>0</v>
      </c>
    </row>
    <row r="328" spans="1:11" ht="15">
      <c r="A328" s="40" t="s">
        <v>33</v>
      </c>
      <c r="B328" s="41"/>
      <c r="C328" s="41"/>
      <c r="D328" s="10">
        <f aca="true" t="shared" si="96" ref="D328:K328">D329+D330+D331+D332+D333+D334+D339</f>
        <v>0</v>
      </c>
      <c r="E328" s="10">
        <f t="shared" si="96"/>
        <v>0</v>
      </c>
      <c r="F328" s="10">
        <f t="shared" si="96"/>
        <v>0</v>
      </c>
      <c r="G328" s="10">
        <f t="shared" si="96"/>
        <v>0</v>
      </c>
      <c r="H328" s="10">
        <f t="shared" si="96"/>
        <v>0</v>
      </c>
      <c r="I328" s="10">
        <f t="shared" si="96"/>
        <v>0</v>
      </c>
      <c r="J328" s="10">
        <f t="shared" si="96"/>
        <v>0</v>
      </c>
      <c r="K328" s="10">
        <f t="shared" si="96"/>
        <v>0</v>
      </c>
    </row>
    <row r="329" spans="1:11" ht="15">
      <c r="A329" s="40" t="s">
        <v>9</v>
      </c>
      <c r="B329" s="41"/>
      <c r="C329" s="41"/>
      <c r="D329" s="10"/>
      <c r="E329" s="10"/>
      <c r="F329" s="10"/>
      <c r="G329" s="10"/>
      <c r="H329" s="10"/>
      <c r="I329" s="10"/>
      <c r="J329" s="10">
        <f>D329+F329</f>
        <v>0</v>
      </c>
      <c r="K329" s="10">
        <f>E329+H329</f>
        <v>0</v>
      </c>
    </row>
    <row r="330" spans="1:11" ht="15">
      <c r="A330" s="40" t="s">
        <v>21</v>
      </c>
      <c r="B330" s="41"/>
      <c r="C330" s="41"/>
      <c r="D330" s="10"/>
      <c r="E330" s="10"/>
      <c r="F330" s="10"/>
      <c r="G330" s="10"/>
      <c r="H330" s="10"/>
      <c r="I330" s="10"/>
      <c r="J330" s="10">
        <f>D330+F330</f>
        <v>0</v>
      </c>
      <c r="K330" s="10">
        <f>E330+H330</f>
        <v>0</v>
      </c>
    </row>
    <row r="331" spans="1:11" ht="15">
      <c r="A331" s="40" t="s">
        <v>22</v>
      </c>
      <c r="B331" s="41"/>
      <c r="C331" s="41"/>
      <c r="D331" s="10"/>
      <c r="E331" s="10"/>
      <c r="F331" s="10"/>
      <c r="G331" s="10"/>
      <c r="H331" s="10"/>
      <c r="I331" s="10"/>
      <c r="J331" s="10">
        <f>D331+F331</f>
        <v>0</v>
      </c>
      <c r="K331" s="10">
        <f>E331+H331</f>
        <v>0</v>
      </c>
    </row>
    <row r="332" spans="1:11" ht="15">
      <c r="A332" s="40" t="s">
        <v>10</v>
      </c>
      <c r="B332" s="41"/>
      <c r="C332" s="41"/>
      <c r="D332" s="10"/>
      <c r="E332" s="10"/>
      <c r="F332" s="10"/>
      <c r="G332" s="10"/>
      <c r="H332" s="10"/>
      <c r="I332" s="10"/>
      <c r="J332" s="10">
        <f>D332+F332</f>
        <v>0</v>
      </c>
      <c r="K332" s="10">
        <f>E332+H332</f>
        <v>0</v>
      </c>
    </row>
    <row r="333" spans="1:11" ht="15">
      <c r="A333" s="40" t="s">
        <v>11</v>
      </c>
      <c r="B333" s="41"/>
      <c r="C333" s="41"/>
      <c r="D333" s="10"/>
      <c r="E333" s="10"/>
      <c r="F333" s="10"/>
      <c r="G333" s="10"/>
      <c r="H333" s="10"/>
      <c r="I333" s="10"/>
      <c r="J333" s="10">
        <f>D333+F333</f>
        <v>0</v>
      </c>
      <c r="K333" s="10">
        <f>E333+H333</f>
        <v>0</v>
      </c>
    </row>
    <row r="334" spans="1:11" ht="15">
      <c r="A334" s="40" t="s">
        <v>12</v>
      </c>
      <c r="B334" s="41"/>
      <c r="C334" s="41"/>
      <c r="D334" s="10">
        <f aca="true" t="shared" si="97" ref="D334:K334">D335+D336+D337+D338</f>
        <v>0</v>
      </c>
      <c r="E334" s="10">
        <f t="shared" si="97"/>
        <v>0</v>
      </c>
      <c r="F334" s="10">
        <f t="shared" si="97"/>
        <v>0</v>
      </c>
      <c r="G334" s="10">
        <f t="shared" si="97"/>
        <v>0</v>
      </c>
      <c r="H334" s="10">
        <f t="shared" si="97"/>
        <v>0</v>
      </c>
      <c r="I334" s="10">
        <f t="shared" si="97"/>
        <v>0</v>
      </c>
      <c r="J334" s="10">
        <f t="shared" si="97"/>
        <v>0</v>
      </c>
      <c r="K334" s="10">
        <f t="shared" si="97"/>
        <v>0</v>
      </c>
    </row>
    <row r="335" spans="1:11" ht="15">
      <c r="A335" s="40" t="s">
        <v>23</v>
      </c>
      <c r="B335" s="41"/>
      <c r="C335" s="41"/>
      <c r="D335" s="10"/>
      <c r="E335" s="10"/>
      <c r="F335" s="10"/>
      <c r="G335" s="10"/>
      <c r="H335" s="10"/>
      <c r="I335" s="10"/>
      <c r="J335" s="10">
        <f>D335+F335</f>
        <v>0</v>
      </c>
      <c r="K335" s="10">
        <f>E335+H335</f>
        <v>0</v>
      </c>
    </row>
    <row r="336" spans="1:11" ht="15">
      <c r="A336" s="40" t="s">
        <v>24</v>
      </c>
      <c r="B336" s="41"/>
      <c r="C336" s="41"/>
      <c r="D336" s="10"/>
      <c r="E336" s="10"/>
      <c r="F336" s="10"/>
      <c r="G336" s="10"/>
      <c r="H336" s="10"/>
      <c r="I336" s="10"/>
      <c r="J336" s="10">
        <f>D336+F336</f>
        <v>0</v>
      </c>
      <c r="K336" s="10">
        <f>E336+H336</f>
        <v>0</v>
      </c>
    </row>
    <row r="337" spans="1:11" ht="15">
      <c r="A337" s="40" t="s">
        <v>25</v>
      </c>
      <c r="B337" s="41"/>
      <c r="C337" s="41"/>
      <c r="D337" s="10"/>
      <c r="E337" s="10"/>
      <c r="F337" s="10"/>
      <c r="G337" s="10"/>
      <c r="H337" s="10"/>
      <c r="I337" s="10"/>
      <c r="J337" s="10">
        <f>D337+F337</f>
        <v>0</v>
      </c>
      <c r="K337" s="10">
        <f>E337+H337</f>
        <v>0</v>
      </c>
    </row>
    <row r="338" spans="1:11" ht="15">
      <c r="A338" s="40" t="s">
        <v>26</v>
      </c>
      <c r="B338" s="41"/>
      <c r="C338" s="41"/>
      <c r="D338" s="10"/>
      <c r="E338" s="10"/>
      <c r="F338" s="10"/>
      <c r="G338" s="10"/>
      <c r="H338" s="10"/>
      <c r="I338" s="10"/>
      <c r="J338" s="10">
        <f>D338+F338</f>
        <v>0</v>
      </c>
      <c r="K338" s="10">
        <f>E338+H338</f>
        <v>0</v>
      </c>
    </row>
    <row r="339" spans="1:11" ht="15">
      <c r="A339" s="40" t="s">
        <v>27</v>
      </c>
      <c r="B339" s="41"/>
      <c r="C339" s="41"/>
      <c r="D339" s="10"/>
      <c r="E339" s="10"/>
      <c r="F339" s="10"/>
      <c r="G339" s="10"/>
      <c r="H339" s="10"/>
      <c r="I339" s="10"/>
      <c r="J339" s="10">
        <f>D339+F339</f>
        <v>0</v>
      </c>
      <c r="K339" s="10">
        <f>E339+H339</f>
        <v>0</v>
      </c>
    </row>
    <row r="340" spans="1:11" ht="15">
      <c r="A340" s="40">
        <v>2600</v>
      </c>
      <c r="B340" s="41"/>
      <c r="C340" s="41"/>
      <c r="D340" s="10">
        <f aca="true" t="shared" si="98" ref="D340:K340">D341</f>
        <v>20</v>
      </c>
      <c r="E340" s="10">
        <f t="shared" si="98"/>
        <v>20</v>
      </c>
      <c r="F340" s="10">
        <f t="shared" si="98"/>
        <v>0</v>
      </c>
      <c r="G340" s="10">
        <f t="shared" si="98"/>
        <v>0</v>
      </c>
      <c r="H340" s="10">
        <f t="shared" si="98"/>
        <v>0</v>
      </c>
      <c r="I340" s="10">
        <f t="shared" si="98"/>
        <v>0</v>
      </c>
      <c r="J340" s="10">
        <f t="shared" si="98"/>
        <v>20</v>
      </c>
      <c r="K340" s="10">
        <f t="shared" si="98"/>
        <v>20</v>
      </c>
    </row>
    <row r="341" spans="1:11" ht="15">
      <c r="A341" s="40">
        <v>2620</v>
      </c>
      <c r="B341" s="41"/>
      <c r="C341" s="41"/>
      <c r="D341" s="10">
        <v>20</v>
      </c>
      <c r="E341" s="10">
        <v>20</v>
      </c>
      <c r="F341" s="10"/>
      <c r="G341" s="10"/>
      <c r="H341" s="10"/>
      <c r="I341" s="10"/>
      <c r="J341" s="10">
        <f>D341+F341</f>
        <v>20</v>
      </c>
      <c r="K341" s="10">
        <f>E341+H341</f>
        <v>20</v>
      </c>
    </row>
    <row r="342" spans="1:11" ht="15">
      <c r="A342" s="40" t="s">
        <v>13</v>
      </c>
      <c r="B342" s="41"/>
      <c r="C342" s="41"/>
      <c r="D342" s="10">
        <f aca="true" t="shared" si="99" ref="D342:K342">D343+D344</f>
        <v>0</v>
      </c>
      <c r="E342" s="10">
        <f t="shared" si="99"/>
        <v>0</v>
      </c>
      <c r="F342" s="10">
        <f t="shared" si="99"/>
        <v>0</v>
      </c>
      <c r="G342" s="10">
        <f t="shared" si="99"/>
        <v>0</v>
      </c>
      <c r="H342" s="10">
        <f t="shared" si="99"/>
        <v>0</v>
      </c>
      <c r="I342" s="10">
        <f t="shared" si="99"/>
        <v>0</v>
      </c>
      <c r="J342" s="10">
        <f t="shared" si="99"/>
        <v>0</v>
      </c>
      <c r="K342" s="10">
        <f t="shared" si="99"/>
        <v>0</v>
      </c>
    </row>
    <row r="343" spans="1:11" ht="15">
      <c r="A343" s="40" t="s">
        <v>28</v>
      </c>
      <c r="B343" s="41"/>
      <c r="C343" s="41"/>
      <c r="D343" s="10"/>
      <c r="E343" s="10"/>
      <c r="F343" s="10"/>
      <c r="G343" s="10"/>
      <c r="H343" s="10"/>
      <c r="I343" s="10"/>
      <c r="J343" s="10">
        <f>D343+F343</f>
        <v>0</v>
      </c>
      <c r="K343" s="10">
        <f>E343+H343</f>
        <v>0</v>
      </c>
    </row>
    <row r="344" spans="1:11" ht="15">
      <c r="A344" s="40" t="s">
        <v>29</v>
      </c>
      <c r="B344" s="41"/>
      <c r="C344" s="41"/>
      <c r="D344" s="10"/>
      <c r="E344" s="10"/>
      <c r="F344" s="10"/>
      <c r="G344" s="10"/>
      <c r="H344" s="10"/>
      <c r="I344" s="10"/>
      <c r="J344" s="10">
        <f>D344+F344</f>
        <v>0</v>
      </c>
      <c r="K344" s="10">
        <f>E344+H344</f>
        <v>0</v>
      </c>
    </row>
    <row r="345" spans="1:11" ht="15">
      <c r="A345" s="40" t="s">
        <v>14</v>
      </c>
      <c r="B345" s="41"/>
      <c r="C345" s="41"/>
      <c r="D345" s="10"/>
      <c r="E345" s="10"/>
      <c r="F345" s="10"/>
      <c r="G345" s="10"/>
      <c r="H345" s="10"/>
      <c r="I345" s="10"/>
      <c r="J345" s="10">
        <f>D345+F345</f>
        <v>0</v>
      </c>
      <c r="K345" s="10">
        <f>E345+H345</f>
        <v>0</v>
      </c>
    </row>
    <row r="346" spans="1:11" ht="15">
      <c r="A346" s="42" t="s">
        <v>34</v>
      </c>
      <c r="B346" s="43"/>
      <c r="C346" s="43"/>
      <c r="D346" s="11">
        <f>D347+D348+D349</f>
        <v>0</v>
      </c>
      <c r="E346" s="11">
        <f>E347+E348+E349</f>
        <v>0</v>
      </c>
      <c r="F346" s="11">
        <f aca="true" t="shared" si="100" ref="F346:K346">F347+F348+F349+F350</f>
        <v>500</v>
      </c>
      <c r="G346" s="11">
        <f t="shared" si="100"/>
        <v>500</v>
      </c>
      <c r="H346" s="11">
        <f t="shared" si="100"/>
        <v>490.1934</v>
      </c>
      <c r="I346" s="11">
        <f t="shared" si="100"/>
        <v>490.1934</v>
      </c>
      <c r="J346" s="11">
        <f t="shared" si="100"/>
        <v>500</v>
      </c>
      <c r="K346" s="11">
        <f t="shared" si="100"/>
        <v>490.1934</v>
      </c>
    </row>
    <row r="347" spans="1:11" ht="15">
      <c r="A347" s="40" t="s">
        <v>15</v>
      </c>
      <c r="B347" s="41"/>
      <c r="C347" s="41"/>
      <c r="D347" s="10"/>
      <c r="E347" s="10"/>
      <c r="F347" s="10"/>
      <c r="G347" s="10"/>
      <c r="H347" s="10"/>
      <c r="I347" s="10"/>
      <c r="J347" s="10">
        <f>D347+F347</f>
        <v>0</v>
      </c>
      <c r="K347" s="10">
        <f>E347+H347</f>
        <v>0</v>
      </c>
    </row>
    <row r="348" spans="1:11" ht="15">
      <c r="A348" s="40" t="s">
        <v>30</v>
      </c>
      <c r="B348" s="41"/>
      <c r="C348" s="41"/>
      <c r="D348" s="10"/>
      <c r="E348" s="10"/>
      <c r="F348" s="10"/>
      <c r="G348" s="10"/>
      <c r="H348" s="10"/>
      <c r="I348" s="10"/>
      <c r="J348" s="10">
        <f>D348+F348</f>
        <v>0</v>
      </c>
      <c r="K348" s="10">
        <f>E348+H348</f>
        <v>0</v>
      </c>
    </row>
    <row r="349" spans="1:11" ht="15">
      <c r="A349" s="40" t="s">
        <v>78</v>
      </c>
      <c r="B349" s="41"/>
      <c r="C349" s="41"/>
      <c r="D349" s="2"/>
      <c r="E349" s="2"/>
      <c r="F349" s="2"/>
      <c r="G349" s="2"/>
      <c r="H349" s="10"/>
      <c r="I349" s="2"/>
      <c r="J349" s="10">
        <f>D349+F349</f>
        <v>0</v>
      </c>
      <c r="K349" s="10">
        <f>E349+H349</f>
        <v>0</v>
      </c>
    </row>
    <row r="350" spans="1:11" ht="15">
      <c r="A350" s="40" t="s">
        <v>80</v>
      </c>
      <c r="B350" s="41"/>
      <c r="C350" s="41"/>
      <c r="D350" s="2"/>
      <c r="E350" s="2"/>
      <c r="F350" s="2">
        <v>500</v>
      </c>
      <c r="G350" s="2">
        <v>500</v>
      </c>
      <c r="H350" s="10">
        <v>490.1934</v>
      </c>
      <c r="I350" s="10">
        <v>490.1934</v>
      </c>
      <c r="J350" s="10">
        <f>D350+F350</f>
        <v>500</v>
      </c>
      <c r="K350" s="10">
        <f>E350+H350</f>
        <v>490.1934</v>
      </c>
    </row>
    <row r="351" spans="1:11" ht="15">
      <c r="A351" s="19"/>
      <c r="B351" s="20"/>
      <c r="C351" s="20"/>
      <c r="D351" s="20"/>
      <c r="E351" s="20"/>
      <c r="F351" s="20"/>
      <c r="G351" s="20"/>
      <c r="H351" s="21"/>
      <c r="I351" s="21"/>
      <c r="J351" s="21"/>
      <c r="K351" s="21"/>
    </row>
    <row r="353" spans="1:9" ht="18.75">
      <c r="A353" s="17" t="s">
        <v>46</v>
      </c>
      <c r="H353" s="32" t="s">
        <v>47</v>
      </c>
      <c r="I353" s="15"/>
    </row>
  </sheetData>
  <sheetProtection/>
  <mergeCells count="21">
    <mergeCell ref="G8:G9"/>
    <mergeCell ref="J6:K6"/>
    <mergeCell ref="K8:K9"/>
    <mergeCell ref="A9:C9"/>
    <mergeCell ref="A37:C37"/>
    <mergeCell ref="A8:C8"/>
    <mergeCell ref="D8:D9"/>
    <mergeCell ref="E8:E9"/>
    <mergeCell ref="F8:F9"/>
    <mergeCell ref="H8:H9"/>
    <mergeCell ref="J8:J9"/>
    <mergeCell ref="D4:G4"/>
    <mergeCell ref="I8:I9"/>
    <mergeCell ref="F6:I6"/>
    <mergeCell ref="A1:K1"/>
    <mergeCell ref="A2:K2"/>
    <mergeCell ref="A3:K3"/>
    <mergeCell ref="A6:A7"/>
    <mergeCell ref="B6:B7"/>
    <mergeCell ref="C6:C7"/>
    <mergeCell ref="D6:E6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81" r:id="rId1"/>
  <rowBreaks count="13" manualBreakCount="13">
    <brk id="36" max="8" man="1"/>
    <brk id="61" max="8" man="1"/>
    <brk id="84" max="8" man="1"/>
    <brk id="107" max="8" man="1"/>
    <brk id="130" max="8" man="1"/>
    <brk id="153" max="8" man="1"/>
    <brk id="176" max="8" man="1"/>
    <brk id="199" max="8" man="1"/>
    <brk id="222" max="8" man="1"/>
    <brk id="246" max="8" man="1"/>
    <brk id="270" max="10" man="1"/>
    <brk id="296" max="8" man="1"/>
    <brk id="32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26.8515625" style="94" customWidth="1"/>
    <col min="2" max="2" width="45.421875" style="94" customWidth="1"/>
    <col min="3" max="3" width="12.421875" style="94" customWidth="1"/>
    <col min="4" max="5" width="13.140625" style="94" customWidth="1"/>
    <col min="6" max="6" width="10.7109375" style="94" customWidth="1"/>
    <col min="7" max="7" width="15.28125" style="94" customWidth="1"/>
    <col min="8" max="8" width="13.00390625" style="94" customWidth="1"/>
    <col min="9" max="9" width="11.00390625" style="94" customWidth="1"/>
    <col min="10" max="10" width="16.8515625" style="94" customWidth="1"/>
    <col min="11" max="16384" width="9.140625" style="94" customWidth="1"/>
  </cols>
  <sheetData>
    <row r="1" spans="1:13" ht="42" customHeight="1">
      <c r="A1" s="92" t="s">
        <v>233</v>
      </c>
      <c r="B1" s="92"/>
      <c r="C1" s="92"/>
      <c r="D1" s="92"/>
      <c r="E1" s="92"/>
      <c r="F1" s="92"/>
      <c r="G1" s="92"/>
      <c r="H1" s="92"/>
      <c r="I1" s="92"/>
      <c r="J1" s="92"/>
      <c r="K1" s="93"/>
      <c r="L1" s="93"/>
      <c r="M1" s="93"/>
    </row>
    <row r="2" spans="1:13" ht="19.5" customHeight="1">
      <c r="A2" s="95"/>
      <c r="C2" s="96"/>
      <c r="D2" s="96"/>
      <c r="E2" s="97" t="s">
        <v>85</v>
      </c>
      <c r="F2" s="97"/>
      <c r="G2" s="97"/>
      <c r="H2" s="97"/>
      <c r="I2" s="97"/>
      <c r="J2" s="96"/>
      <c r="K2" s="93"/>
      <c r="L2" s="93"/>
      <c r="M2" s="93"/>
    </row>
    <row r="3" spans="1:13" ht="14.25" customHeight="1">
      <c r="A3" s="112" t="s">
        <v>86</v>
      </c>
      <c r="B3" s="112"/>
      <c r="C3" s="112"/>
      <c r="D3" s="112"/>
      <c r="E3" s="112"/>
      <c r="F3" s="112"/>
      <c r="G3" s="112"/>
      <c r="H3" s="112"/>
      <c r="I3" s="112"/>
      <c r="J3" s="112"/>
      <c r="K3" s="93"/>
      <c r="L3" s="93"/>
      <c r="M3" s="93"/>
    </row>
    <row r="4" spans="1:10" ht="15">
      <c r="A4" s="93"/>
      <c r="B4" s="93"/>
      <c r="C4" s="93"/>
      <c r="D4" s="93"/>
      <c r="E4" s="93"/>
      <c r="F4" s="93"/>
      <c r="J4" s="98" t="s">
        <v>87</v>
      </c>
    </row>
    <row r="5" spans="1:10" ht="18" customHeight="1">
      <c r="A5" s="99" t="s">
        <v>88</v>
      </c>
      <c r="B5" s="99" t="s">
        <v>89</v>
      </c>
      <c r="C5" s="99" t="s">
        <v>90</v>
      </c>
      <c r="D5" s="99"/>
      <c r="E5" s="99"/>
      <c r="F5" s="99"/>
      <c r="G5" s="99" t="s">
        <v>91</v>
      </c>
      <c r="H5" s="99"/>
      <c r="I5" s="99"/>
      <c r="J5" s="99"/>
    </row>
    <row r="6" spans="1:12" ht="60">
      <c r="A6" s="99"/>
      <c r="B6" s="99"/>
      <c r="C6" s="100" t="s">
        <v>92</v>
      </c>
      <c r="D6" s="101" t="s">
        <v>93</v>
      </c>
      <c r="E6" s="101" t="s">
        <v>94</v>
      </c>
      <c r="F6" s="101" t="s">
        <v>95</v>
      </c>
      <c r="G6" s="100" t="s">
        <v>92</v>
      </c>
      <c r="H6" s="101" t="s">
        <v>93</v>
      </c>
      <c r="I6" s="101" t="s">
        <v>94</v>
      </c>
      <c r="J6" s="101" t="s">
        <v>95</v>
      </c>
      <c r="K6" s="93"/>
      <c r="L6" s="93"/>
    </row>
    <row r="7" spans="1:12" ht="15.75">
      <c r="A7" s="102" t="s">
        <v>96</v>
      </c>
      <c r="B7" s="103"/>
      <c r="C7" s="104">
        <f>C85+C89+C100+C102+C109+C138+C173</f>
        <v>54504.829</v>
      </c>
      <c r="D7" s="104">
        <f>D85+D89+D100+D102+D109+D138+D173</f>
        <v>54504.829</v>
      </c>
      <c r="E7" s="104">
        <f aca="true" t="shared" si="0" ref="E7:J7">E85+E89+E100+E102+E109+E138+E167+E173</f>
        <v>0</v>
      </c>
      <c r="F7" s="104">
        <f t="shared" si="0"/>
        <v>0</v>
      </c>
      <c r="G7" s="104">
        <f t="shared" si="0"/>
        <v>51453.877700000005</v>
      </c>
      <c r="H7" s="104">
        <f t="shared" si="0"/>
        <v>51453.877700000005</v>
      </c>
      <c r="I7" s="104">
        <f t="shared" si="0"/>
        <v>0</v>
      </c>
      <c r="J7" s="104">
        <f t="shared" si="0"/>
        <v>0</v>
      </c>
      <c r="K7" s="105"/>
      <c r="L7" s="106"/>
    </row>
    <row r="8" spans="1:12" ht="15" customHeight="1">
      <c r="A8" s="66" t="s">
        <v>97</v>
      </c>
      <c r="B8" s="67"/>
      <c r="C8" s="68">
        <f>C86+C90+C101+C103+C110+C139</f>
        <v>34778.685999999994</v>
      </c>
      <c r="D8" s="68">
        <f aca="true" t="shared" si="1" ref="D8:J8">D86+D90+D101+D103+D110+D139</f>
        <v>34778.685999999994</v>
      </c>
      <c r="E8" s="68">
        <f t="shared" si="1"/>
        <v>0</v>
      </c>
      <c r="F8" s="68">
        <f t="shared" si="1"/>
        <v>0</v>
      </c>
      <c r="G8" s="68">
        <f>G86+G90+G101+G103+G110+G139</f>
        <v>31990.997000000003</v>
      </c>
      <c r="H8" s="68">
        <f t="shared" si="1"/>
        <v>31990.997000000003</v>
      </c>
      <c r="I8" s="68">
        <f t="shared" si="1"/>
        <v>0</v>
      </c>
      <c r="J8" s="68">
        <f t="shared" si="1"/>
        <v>0</v>
      </c>
      <c r="K8" s="105"/>
      <c r="L8" s="106"/>
    </row>
    <row r="9" spans="1:12" ht="15.75">
      <c r="A9" s="69" t="s">
        <v>98</v>
      </c>
      <c r="B9" s="70"/>
      <c r="C9" s="68">
        <f>C87+C92+C140+C174</f>
        <v>19726.143000000004</v>
      </c>
      <c r="D9" s="68">
        <f aca="true" t="shared" si="2" ref="D9:J9">D87+D92+D140+D174</f>
        <v>19726.143000000004</v>
      </c>
      <c r="E9" s="68">
        <f t="shared" si="2"/>
        <v>0</v>
      </c>
      <c r="F9" s="68">
        <f t="shared" si="2"/>
        <v>0</v>
      </c>
      <c r="G9" s="68">
        <f t="shared" si="2"/>
        <v>19462.880699999998</v>
      </c>
      <c r="H9" s="68">
        <f t="shared" si="2"/>
        <v>19462.880699999998</v>
      </c>
      <c r="I9" s="68">
        <f t="shared" si="2"/>
        <v>0</v>
      </c>
      <c r="J9" s="68">
        <f t="shared" si="2"/>
        <v>0</v>
      </c>
      <c r="K9" s="107"/>
      <c r="L9" s="107"/>
    </row>
    <row r="10" spans="1:10" s="108" customFormat="1" ht="14.25">
      <c r="A10" s="69" t="s">
        <v>99</v>
      </c>
      <c r="B10" s="69"/>
      <c r="C10" s="71">
        <f>C11+C19</f>
        <v>19216.3</v>
      </c>
      <c r="D10" s="71">
        <f aca="true" t="shared" si="3" ref="D10:J10">D11+D19</f>
        <v>19216.3</v>
      </c>
      <c r="E10" s="71">
        <f t="shared" si="3"/>
        <v>0</v>
      </c>
      <c r="F10" s="71">
        <f t="shared" si="3"/>
        <v>0</v>
      </c>
      <c r="G10" s="71">
        <f t="shared" si="3"/>
        <v>19216.3</v>
      </c>
      <c r="H10" s="71">
        <f t="shared" si="3"/>
        <v>19216.3</v>
      </c>
      <c r="I10" s="71">
        <f t="shared" si="3"/>
        <v>0</v>
      </c>
      <c r="J10" s="71">
        <f t="shared" si="3"/>
        <v>0</v>
      </c>
    </row>
    <row r="11" spans="1:10" ht="27" customHeight="1">
      <c r="A11" s="66" t="s">
        <v>97</v>
      </c>
      <c r="B11" s="67"/>
      <c r="C11" s="71">
        <f>SUM(C12:C18)</f>
        <v>17500</v>
      </c>
      <c r="D11" s="71">
        <f aca="true" t="shared" si="4" ref="D11:J11">SUM(D12:D18)</f>
        <v>17500</v>
      </c>
      <c r="E11" s="71">
        <f t="shared" si="4"/>
        <v>0</v>
      </c>
      <c r="F11" s="71">
        <f t="shared" si="4"/>
        <v>0</v>
      </c>
      <c r="G11" s="71">
        <f t="shared" si="4"/>
        <v>17500</v>
      </c>
      <c r="H11" s="71">
        <f t="shared" si="4"/>
        <v>17500</v>
      </c>
      <c r="I11" s="71">
        <f t="shared" si="4"/>
        <v>0</v>
      </c>
      <c r="J11" s="71">
        <f t="shared" si="4"/>
        <v>0</v>
      </c>
    </row>
    <row r="12" spans="1:10" ht="15">
      <c r="A12" s="72"/>
      <c r="B12" s="73" t="s">
        <v>100</v>
      </c>
      <c r="C12" s="74">
        <f>D12</f>
        <v>16100</v>
      </c>
      <c r="D12" s="74">
        <v>16100</v>
      </c>
      <c r="E12" s="75"/>
      <c r="F12" s="75"/>
      <c r="G12" s="74">
        <f>H12</f>
        <v>16100</v>
      </c>
      <c r="H12" s="74">
        <v>16100</v>
      </c>
      <c r="I12" s="75"/>
      <c r="J12" s="75"/>
    </row>
    <row r="13" spans="1:10" ht="15">
      <c r="A13" s="72"/>
      <c r="B13" s="73" t="s">
        <v>101</v>
      </c>
      <c r="C13" s="74">
        <f aca="true" t="shared" si="5" ref="C13:C24">D13</f>
        <v>937.3</v>
      </c>
      <c r="D13" s="74">
        <v>937.3</v>
      </c>
      <c r="E13" s="75"/>
      <c r="F13" s="75"/>
      <c r="G13" s="74">
        <f aca="true" t="shared" si="6" ref="G13:G18">H13</f>
        <v>937.3</v>
      </c>
      <c r="H13" s="74">
        <v>937.3</v>
      </c>
      <c r="I13" s="75"/>
      <c r="J13" s="75"/>
    </row>
    <row r="14" spans="1:10" ht="15">
      <c r="A14" s="72"/>
      <c r="B14" s="73" t="s">
        <v>102</v>
      </c>
      <c r="C14" s="74">
        <f t="shared" si="5"/>
        <v>169.3</v>
      </c>
      <c r="D14" s="74">
        <v>169.3</v>
      </c>
      <c r="E14" s="75"/>
      <c r="F14" s="75"/>
      <c r="G14" s="74">
        <f t="shared" si="6"/>
        <v>169.3</v>
      </c>
      <c r="H14" s="74">
        <v>169.3</v>
      </c>
      <c r="I14" s="75"/>
      <c r="J14" s="75"/>
    </row>
    <row r="15" spans="1:10" ht="15">
      <c r="A15" s="72"/>
      <c r="B15" s="73" t="s">
        <v>103</v>
      </c>
      <c r="C15" s="74">
        <f t="shared" si="5"/>
        <v>199.7</v>
      </c>
      <c r="D15" s="74">
        <v>199.7</v>
      </c>
      <c r="E15" s="75"/>
      <c r="F15" s="75"/>
      <c r="G15" s="74">
        <f t="shared" si="6"/>
        <v>199.7</v>
      </c>
      <c r="H15" s="74">
        <v>199.7</v>
      </c>
      <c r="I15" s="75"/>
      <c r="J15" s="75"/>
    </row>
    <row r="16" spans="1:10" ht="17.25" customHeight="1">
      <c r="A16" s="72"/>
      <c r="B16" s="73" t="s">
        <v>104</v>
      </c>
      <c r="C16" s="74">
        <f t="shared" si="5"/>
        <v>40</v>
      </c>
      <c r="D16" s="74">
        <v>40</v>
      </c>
      <c r="E16" s="75"/>
      <c r="F16" s="75"/>
      <c r="G16" s="74">
        <f t="shared" si="6"/>
        <v>40</v>
      </c>
      <c r="H16" s="74">
        <v>40</v>
      </c>
      <c r="I16" s="75"/>
      <c r="J16" s="75"/>
    </row>
    <row r="17" spans="1:10" ht="15">
      <c r="A17" s="72"/>
      <c r="B17" s="73" t="s">
        <v>105</v>
      </c>
      <c r="C17" s="74">
        <f t="shared" si="5"/>
        <v>10</v>
      </c>
      <c r="D17" s="74">
        <v>10</v>
      </c>
      <c r="E17" s="75"/>
      <c r="F17" s="75"/>
      <c r="G17" s="74">
        <f t="shared" si="6"/>
        <v>10</v>
      </c>
      <c r="H17" s="74">
        <v>10</v>
      </c>
      <c r="I17" s="75"/>
      <c r="J17" s="75"/>
    </row>
    <row r="18" spans="1:10" ht="15">
      <c r="A18" s="72"/>
      <c r="B18" s="73" t="s">
        <v>106</v>
      </c>
      <c r="C18" s="74">
        <f t="shared" si="5"/>
        <v>43.7</v>
      </c>
      <c r="D18" s="74">
        <v>43.7</v>
      </c>
      <c r="E18" s="75"/>
      <c r="F18" s="75"/>
      <c r="G18" s="74">
        <f t="shared" si="6"/>
        <v>43.7</v>
      </c>
      <c r="H18" s="74">
        <v>43.7</v>
      </c>
      <c r="I18" s="75"/>
      <c r="J18" s="75"/>
    </row>
    <row r="19" spans="1:10" ht="15">
      <c r="A19" s="69" t="s">
        <v>98</v>
      </c>
      <c r="B19" s="72"/>
      <c r="C19" s="71">
        <f>SUM(C20:C24)</f>
        <v>1716.3000000000002</v>
      </c>
      <c r="D19" s="71">
        <f aca="true" t="shared" si="7" ref="D19:J19">SUM(D20:D24)</f>
        <v>1716.3000000000002</v>
      </c>
      <c r="E19" s="71">
        <f t="shared" si="7"/>
        <v>0</v>
      </c>
      <c r="F19" s="71">
        <f t="shared" si="7"/>
        <v>0</v>
      </c>
      <c r="G19" s="71">
        <f t="shared" si="7"/>
        <v>1716.3000000000002</v>
      </c>
      <c r="H19" s="71">
        <f t="shared" si="7"/>
        <v>1716.3000000000002</v>
      </c>
      <c r="I19" s="71">
        <f t="shared" si="7"/>
        <v>0</v>
      </c>
      <c r="J19" s="71">
        <f t="shared" si="7"/>
        <v>0</v>
      </c>
    </row>
    <row r="20" spans="1:10" ht="18" customHeight="1">
      <c r="A20" s="72"/>
      <c r="B20" s="73" t="s">
        <v>107</v>
      </c>
      <c r="C20" s="74">
        <f t="shared" si="5"/>
        <v>79.2</v>
      </c>
      <c r="D20" s="74">
        <v>79.2</v>
      </c>
      <c r="E20" s="75"/>
      <c r="F20" s="75"/>
      <c r="G20" s="75">
        <v>79.2</v>
      </c>
      <c r="H20" s="74">
        <v>79.2</v>
      </c>
      <c r="I20" s="75"/>
      <c r="J20" s="75"/>
    </row>
    <row r="21" spans="1:10" ht="15">
      <c r="A21" s="72"/>
      <c r="B21" s="73" t="s">
        <v>108</v>
      </c>
      <c r="C21" s="74">
        <f t="shared" si="5"/>
        <v>79</v>
      </c>
      <c r="D21" s="74">
        <v>79</v>
      </c>
      <c r="E21" s="75"/>
      <c r="F21" s="75"/>
      <c r="G21" s="75">
        <v>79</v>
      </c>
      <c r="H21" s="74">
        <v>79</v>
      </c>
      <c r="I21" s="75"/>
      <c r="J21" s="75"/>
    </row>
    <row r="22" spans="1:10" ht="15">
      <c r="A22" s="72"/>
      <c r="B22" s="73" t="s">
        <v>109</v>
      </c>
      <c r="C22" s="74">
        <f t="shared" si="5"/>
        <v>339.2</v>
      </c>
      <c r="D22" s="74">
        <v>339.2</v>
      </c>
      <c r="E22" s="75"/>
      <c r="F22" s="75"/>
      <c r="G22" s="75">
        <v>339.2</v>
      </c>
      <c r="H22" s="74">
        <v>339.2</v>
      </c>
      <c r="I22" s="75"/>
      <c r="J22" s="75"/>
    </row>
    <row r="23" spans="1:10" ht="30">
      <c r="A23" s="72"/>
      <c r="B23" s="73" t="s">
        <v>110</v>
      </c>
      <c r="C23" s="74">
        <f t="shared" si="5"/>
        <v>597</v>
      </c>
      <c r="D23" s="74">
        <v>597</v>
      </c>
      <c r="E23" s="75"/>
      <c r="F23" s="75"/>
      <c r="G23" s="75">
        <v>597</v>
      </c>
      <c r="H23" s="74">
        <v>597</v>
      </c>
      <c r="I23" s="75"/>
      <c r="J23" s="75"/>
    </row>
    <row r="24" spans="1:10" ht="30">
      <c r="A24" s="72"/>
      <c r="B24" s="73" t="s">
        <v>111</v>
      </c>
      <c r="C24" s="74">
        <f t="shared" si="5"/>
        <v>621.9</v>
      </c>
      <c r="D24" s="74">
        <v>621.9</v>
      </c>
      <c r="E24" s="75"/>
      <c r="F24" s="75"/>
      <c r="G24" s="75">
        <v>621.9</v>
      </c>
      <c r="H24" s="74">
        <v>621.9</v>
      </c>
      <c r="I24" s="75"/>
      <c r="J24" s="75"/>
    </row>
    <row r="25" spans="1:10" ht="15">
      <c r="A25" s="69" t="s">
        <v>112</v>
      </c>
      <c r="B25" s="72"/>
      <c r="C25" s="71">
        <f>C26+C37</f>
        <v>2506.366</v>
      </c>
      <c r="D25" s="71">
        <f aca="true" t="shared" si="8" ref="D25:J25">D26+D37</f>
        <v>2506.366</v>
      </c>
      <c r="E25" s="71">
        <f t="shared" si="8"/>
        <v>0</v>
      </c>
      <c r="F25" s="71">
        <f t="shared" si="8"/>
        <v>0</v>
      </c>
      <c r="G25" s="71">
        <f t="shared" si="8"/>
        <v>2246.1000000000004</v>
      </c>
      <c r="H25" s="71">
        <f t="shared" si="8"/>
        <v>2246.1000000000004</v>
      </c>
      <c r="I25" s="71">
        <f t="shared" si="8"/>
        <v>0</v>
      </c>
      <c r="J25" s="71">
        <f t="shared" si="8"/>
        <v>0</v>
      </c>
    </row>
    <row r="26" spans="1:10" s="109" customFormat="1" ht="15" customHeight="1">
      <c r="A26" s="66" t="s">
        <v>97</v>
      </c>
      <c r="B26" s="67"/>
      <c r="C26" s="74">
        <f>C27+C28+C29+C30+C31+C32+C33+C34+C35+C36</f>
        <v>345.487</v>
      </c>
      <c r="D26" s="74">
        <f aca="true" t="shared" si="9" ref="D26:J26">D27+D28+D29+D30+D31+D32+D33+D34+D35+D36</f>
        <v>345.487</v>
      </c>
      <c r="E26" s="75">
        <f t="shared" si="9"/>
        <v>0</v>
      </c>
      <c r="F26" s="75">
        <f t="shared" si="9"/>
        <v>0</v>
      </c>
      <c r="G26" s="75">
        <f t="shared" si="9"/>
        <v>310.5</v>
      </c>
      <c r="H26" s="75">
        <f t="shared" si="9"/>
        <v>310.5</v>
      </c>
      <c r="I26" s="75">
        <f t="shared" si="9"/>
        <v>0</v>
      </c>
      <c r="J26" s="75">
        <f t="shared" si="9"/>
        <v>0</v>
      </c>
    </row>
    <row r="27" spans="1:10" ht="15">
      <c r="A27" s="72"/>
      <c r="B27" s="73" t="s">
        <v>113</v>
      </c>
      <c r="C27" s="74">
        <v>35</v>
      </c>
      <c r="D27" s="74">
        <v>35</v>
      </c>
      <c r="E27" s="75"/>
      <c r="F27" s="75"/>
      <c r="G27" s="75">
        <v>35</v>
      </c>
      <c r="H27" s="75">
        <v>35</v>
      </c>
      <c r="I27" s="75"/>
      <c r="J27" s="75"/>
    </row>
    <row r="28" spans="1:10" ht="15">
      <c r="A28" s="72"/>
      <c r="B28" s="73" t="s">
        <v>114</v>
      </c>
      <c r="C28" s="74">
        <v>60.2</v>
      </c>
      <c r="D28" s="74">
        <v>60.2</v>
      </c>
      <c r="E28" s="75"/>
      <c r="F28" s="75"/>
      <c r="G28" s="75">
        <v>60.2</v>
      </c>
      <c r="H28" s="75">
        <v>60.2</v>
      </c>
      <c r="I28" s="75"/>
      <c r="J28" s="75"/>
    </row>
    <row r="29" spans="1:10" ht="15">
      <c r="A29" s="72"/>
      <c r="B29" s="73" t="s">
        <v>115</v>
      </c>
      <c r="C29" s="74">
        <v>35</v>
      </c>
      <c r="D29" s="74">
        <v>35</v>
      </c>
      <c r="E29" s="75"/>
      <c r="F29" s="75"/>
      <c r="G29" s="75">
        <v>35</v>
      </c>
      <c r="H29" s="75">
        <v>35</v>
      </c>
      <c r="I29" s="75"/>
      <c r="J29" s="75"/>
    </row>
    <row r="30" spans="1:10" ht="15">
      <c r="A30" s="72"/>
      <c r="B30" s="73" t="s">
        <v>116</v>
      </c>
      <c r="C30" s="74">
        <v>22</v>
      </c>
      <c r="D30" s="74">
        <v>22</v>
      </c>
      <c r="E30" s="75"/>
      <c r="F30" s="75"/>
      <c r="G30" s="75">
        <v>22</v>
      </c>
      <c r="H30" s="75">
        <v>22</v>
      </c>
      <c r="I30" s="75"/>
      <c r="J30" s="75"/>
    </row>
    <row r="31" spans="1:10" ht="15">
      <c r="A31" s="72"/>
      <c r="B31" s="73" t="s">
        <v>117</v>
      </c>
      <c r="C31" s="74">
        <v>8.9</v>
      </c>
      <c r="D31" s="74">
        <v>8.9</v>
      </c>
      <c r="E31" s="75"/>
      <c r="F31" s="75"/>
      <c r="G31" s="75">
        <v>8.9</v>
      </c>
      <c r="H31" s="75">
        <v>8.9</v>
      </c>
      <c r="I31" s="75"/>
      <c r="J31" s="75"/>
    </row>
    <row r="32" spans="1:10" ht="15">
      <c r="A32" s="72"/>
      <c r="B32" s="73" t="s">
        <v>118</v>
      </c>
      <c r="C32" s="74">
        <v>13.5</v>
      </c>
      <c r="D32" s="74">
        <v>13.5</v>
      </c>
      <c r="E32" s="75"/>
      <c r="F32" s="75"/>
      <c r="G32" s="75">
        <v>13.5</v>
      </c>
      <c r="H32" s="75">
        <v>13.5</v>
      </c>
      <c r="I32" s="75"/>
      <c r="J32" s="75"/>
    </row>
    <row r="33" spans="1:10" ht="15">
      <c r="A33" s="72"/>
      <c r="B33" s="73" t="s">
        <v>119</v>
      </c>
      <c r="C33" s="74">
        <v>116.1</v>
      </c>
      <c r="D33" s="74">
        <v>116.1</v>
      </c>
      <c r="E33" s="75"/>
      <c r="F33" s="75"/>
      <c r="G33" s="75">
        <v>116.1</v>
      </c>
      <c r="H33" s="75">
        <v>116.1</v>
      </c>
      <c r="I33" s="75"/>
      <c r="J33" s="75"/>
    </row>
    <row r="34" spans="1:10" ht="15">
      <c r="A34" s="72"/>
      <c r="B34" s="73" t="s">
        <v>120</v>
      </c>
      <c r="C34" s="74">
        <v>7.6</v>
      </c>
      <c r="D34" s="74">
        <v>7.6</v>
      </c>
      <c r="E34" s="75"/>
      <c r="F34" s="75"/>
      <c r="G34" s="75">
        <v>7.6</v>
      </c>
      <c r="H34" s="75">
        <v>7.6</v>
      </c>
      <c r="I34" s="75"/>
      <c r="J34" s="75"/>
    </row>
    <row r="35" spans="1:10" ht="15">
      <c r="A35" s="72"/>
      <c r="B35" s="73" t="s">
        <v>121</v>
      </c>
      <c r="C35" s="74">
        <v>12.2</v>
      </c>
      <c r="D35" s="74">
        <v>12.2</v>
      </c>
      <c r="E35" s="75"/>
      <c r="F35" s="75"/>
      <c r="G35" s="75">
        <v>12.2</v>
      </c>
      <c r="H35" s="75">
        <v>12.2</v>
      </c>
      <c r="I35" s="75"/>
      <c r="J35" s="75"/>
    </row>
    <row r="36" spans="1:10" ht="15">
      <c r="A36" s="72"/>
      <c r="B36" s="73" t="s">
        <v>122</v>
      </c>
      <c r="C36" s="74">
        <f>35-0.013</f>
        <v>34.987</v>
      </c>
      <c r="D36" s="74">
        <f>35-0.013</f>
        <v>34.987</v>
      </c>
      <c r="E36" s="75"/>
      <c r="F36" s="75"/>
      <c r="G36" s="75">
        <v>0</v>
      </c>
      <c r="H36" s="75">
        <v>0</v>
      </c>
      <c r="I36" s="75"/>
      <c r="J36" s="75"/>
    </row>
    <row r="37" spans="1:10" s="109" customFormat="1" ht="15">
      <c r="A37" s="69" t="s">
        <v>98</v>
      </c>
      <c r="B37" s="72"/>
      <c r="C37" s="74">
        <f>C38+C39+C40+C41+C42</f>
        <v>2160.879</v>
      </c>
      <c r="D37" s="74">
        <f aca="true" t="shared" si="10" ref="D37:J37">D38+D39+D40+D41+D42</f>
        <v>2160.879</v>
      </c>
      <c r="E37" s="75">
        <f t="shared" si="10"/>
        <v>0</v>
      </c>
      <c r="F37" s="75">
        <f t="shared" si="10"/>
        <v>0</v>
      </c>
      <c r="G37" s="75">
        <f t="shared" si="10"/>
        <v>1935.6000000000001</v>
      </c>
      <c r="H37" s="75">
        <f t="shared" si="10"/>
        <v>1935.6000000000001</v>
      </c>
      <c r="I37" s="75">
        <f t="shared" si="10"/>
        <v>0</v>
      </c>
      <c r="J37" s="75">
        <f t="shared" si="10"/>
        <v>0</v>
      </c>
    </row>
    <row r="38" spans="1:10" ht="15">
      <c r="A38" s="72"/>
      <c r="B38" s="73" t="s">
        <v>123</v>
      </c>
      <c r="C38" s="74">
        <v>703.4</v>
      </c>
      <c r="D38" s="74">
        <v>703.4</v>
      </c>
      <c r="E38" s="75"/>
      <c r="F38" s="75"/>
      <c r="G38" s="75">
        <v>703.3</v>
      </c>
      <c r="H38" s="75">
        <v>703.3</v>
      </c>
      <c r="I38" s="75"/>
      <c r="J38" s="75"/>
    </row>
    <row r="39" spans="1:10" ht="32.25" customHeight="1">
      <c r="A39" s="72"/>
      <c r="B39" s="73" t="s">
        <v>124</v>
      </c>
      <c r="C39" s="74">
        <f>795.7-0.021</f>
        <v>795.6790000000001</v>
      </c>
      <c r="D39" s="74">
        <f>795.7-0.021</f>
        <v>795.6790000000001</v>
      </c>
      <c r="E39" s="75"/>
      <c r="F39" s="75"/>
      <c r="G39" s="75">
        <v>570.6</v>
      </c>
      <c r="H39" s="75">
        <v>570.6</v>
      </c>
      <c r="I39" s="75"/>
      <c r="J39" s="75"/>
    </row>
    <row r="40" spans="1:10" ht="32.25" customHeight="1">
      <c r="A40" s="72"/>
      <c r="B40" s="73" t="s">
        <v>125</v>
      </c>
      <c r="C40" s="74">
        <v>299</v>
      </c>
      <c r="D40" s="74">
        <v>299</v>
      </c>
      <c r="E40" s="75"/>
      <c r="F40" s="75"/>
      <c r="G40" s="75">
        <v>299</v>
      </c>
      <c r="H40" s="75">
        <v>299</v>
      </c>
      <c r="I40" s="75"/>
      <c r="J40" s="75"/>
    </row>
    <row r="41" spans="1:10" ht="34.5" customHeight="1">
      <c r="A41" s="72"/>
      <c r="B41" s="73" t="s">
        <v>126</v>
      </c>
      <c r="C41" s="74">
        <v>218.8</v>
      </c>
      <c r="D41" s="74">
        <v>218.8</v>
      </c>
      <c r="E41" s="75"/>
      <c r="F41" s="75"/>
      <c r="G41" s="75">
        <v>218.7</v>
      </c>
      <c r="H41" s="75">
        <v>218.7</v>
      </c>
      <c r="I41" s="75"/>
      <c r="J41" s="75"/>
    </row>
    <row r="42" spans="1:10" ht="19.5" customHeight="1">
      <c r="A42" s="72"/>
      <c r="B42" s="73" t="s">
        <v>127</v>
      </c>
      <c r="C42" s="74">
        <v>144</v>
      </c>
      <c r="D42" s="74">
        <v>144</v>
      </c>
      <c r="E42" s="75"/>
      <c r="F42" s="75"/>
      <c r="G42" s="75">
        <v>144</v>
      </c>
      <c r="H42" s="75">
        <v>144</v>
      </c>
      <c r="I42" s="75"/>
      <c r="J42" s="75"/>
    </row>
    <row r="43" spans="1:10" ht="15">
      <c r="A43" s="69" t="s">
        <v>128</v>
      </c>
      <c r="B43" s="72"/>
      <c r="C43" s="71">
        <f>C44+C58</f>
        <v>2308.7839999999997</v>
      </c>
      <c r="D43" s="71">
        <f aca="true" t="shared" si="11" ref="D43:J43">D44+D58</f>
        <v>2308.7839999999997</v>
      </c>
      <c r="E43" s="71">
        <f t="shared" si="11"/>
        <v>0</v>
      </c>
      <c r="F43" s="71">
        <f t="shared" si="11"/>
        <v>0</v>
      </c>
      <c r="G43" s="71">
        <f t="shared" si="11"/>
        <v>2298.1863000000003</v>
      </c>
      <c r="H43" s="71">
        <f t="shared" si="11"/>
        <v>2298.1863000000003</v>
      </c>
      <c r="I43" s="71">
        <f t="shared" si="11"/>
        <v>0</v>
      </c>
      <c r="J43" s="71">
        <f t="shared" si="11"/>
        <v>0</v>
      </c>
    </row>
    <row r="44" spans="1:10" ht="15">
      <c r="A44" s="76" t="s">
        <v>97</v>
      </c>
      <c r="B44" s="76"/>
      <c r="C44" s="74">
        <f>C45+C46+C47+C48+C49+C50+C51+C52+C53+C54+C55+C56+C57</f>
        <v>1022.5999999999999</v>
      </c>
      <c r="D44" s="74">
        <f aca="true" t="shared" si="12" ref="D44:J44">D45+D46+D47+D48+D49+D50+D51+D52+D53+D54+D55+D56+D57</f>
        <v>1022.5999999999999</v>
      </c>
      <c r="E44" s="74">
        <f t="shared" si="12"/>
        <v>0</v>
      </c>
      <c r="F44" s="74">
        <f t="shared" si="12"/>
        <v>0</v>
      </c>
      <c r="G44" s="74">
        <f t="shared" si="12"/>
        <v>1022.5989999999999</v>
      </c>
      <c r="H44" s="74">
        <f t="shared" si="12"/>
        <v>1022.5989999999999</v>
      </c>
      <c r="I44" s="74">
        <f t="shared" si="12"/>
        <v>0</v>
      </c>
      <c r="J44" s="74">
        <f t="shared" si="12"/>
        <v>0</v>
      </c>
    </row>
    <row r="45" spans="1:10" ht="15">
      <c r="A45" s="72"/>
      <c r="B45" s="73" t="s">
        <v>129</v>
      </c>
      <c r="C45" s="74">
        <v>72.898</v>
      </c>
      <c r="D45" s="74">
        <v>72.898</v>
      </c>
      <c r="E45" s="75"/>
      <c r="F45" s="75"/>
      <c r="G45" s="74">
        <v>72.898</v>
      </c>
      <c r="H45" s="74">
        <v>72.898</v>
      </c>
      <c r="I45" s="75"/>
      <c r="J45" s="75"/>
    </row>
    <row r="46" spans="1:10" ht="15">
      <c r="A46" s="72"/>
      <c r="B46" s="73" t="s">
        <v>130</v>
      </c>
      <c r="C46" s="74">
        <v>164</v>
      </c>
      <c r="D46" s="74">
        <v>164</v>
      </c>
      <c r="E46" s="75"/>
      <c r="F46" s="75"/>
      <c r="G46" s="74">
        <v>164</v>
      </c>
      <c r="H46" s="74">
        <v>164</v>
      </c>
      <c r="I46" s="75"/>
      <c r="J46" s="75"/>
    </row>
    <row r="47" spans="1:10" ht="15">
      <c r="A47" s="72"/>
      <c r="B47" s="73" t="s">
        <v>131</v>
      </c>
      <c r="C47" s="74">
        <v>98</v>
      </c>
      <c r="D47" s="74">
        <v>98</v>
      </c>
      <c r="E47" s="75"/>
      <c r="F47" s="75"/>
      <c r="G47" s="74">
        <v>98</v>
      </c>
      <c r="H47" s="74">
        <v>98</v>
      </c>
      <c r="I47" s="75"/>
      <c r="J47" s="75"/>
    </row>
    <row r="48" spans="1:10" ht="15">
      <c r="A48" s="72"/>
      <c r="B48" s="73" t="s">
        <v>132</v>
      </c>
      <c r="C48" s="74">
        <v>92</v>
      </c>
      <c r="D48" s="74">
        <v>92</v>
      </c>
      <c r="E48" s="75"/>
      <c r="F48" s="75"/>
      <c r="G48" s="74">
        <v>92</v>
      </c>
      <c r="H48" s="74">
        <v>92</v>
      </c>
      <c r="I48" s="75"/>
      <c r="J48" s="75"/>
    </row>
    <row r="49" spans="1:10" ht="15">
      <c r="A49" s="72"/>
      <c r="B49" s="73" t="s">
        <v>133</v>
      </c>
      <c r="C49" s="74">
        <v>313.424</v>
      </c>
      <c r="D49" s="74">
        <v>313.424</v>
      </c>
      <c r="E49" s="75"/>
      <c r="F49" s="75"/>
      <c r="G49" s="74">
        <v>313.424</v>
      </c>
      <c r="H49" s="74">
        <v>313.424</v>
      </c>
      <c r="I49" s="75"/>
      <c r="J49" s="75"/>
    </row>
    <row r="50" spans="1:10" ht="15">
      <c r="A50" s="72"/>
      <c r="B50" s="73" t="s">
        <v>134</v>
      </c>
      <c r="C50" s="74">
        <v>11.8</v>
      </c>
      <c r="D50" s="74">
        <v>11.8</v>
      </c>
      <c r="E50" s="75"/>
      <c r="F50" s="75"/>
      <c r="G50" s="74">
        <v>11.799</v>
      </c>
      <c r="H50" s="74">
        <v>11.799</v>
      </c>
      <c r="I50" s="75"/>
      <c r="J50" s="75"/>
    </row>
    <row r="51" spans="1:10" ht="15">
      <c r="A51" s="72"/>
      <c r="B51" s="73" t="s">
        <v>135</v>
      </c>
      <c r="C51" s="74">
        <v>47.3</v>
      </c>
      <c r="D51" s="74">
        <v>47.3</v>
      </c>
      <c r="E51" s="75"/>
      <c r="F51" s="75"/>
      <c r="G51" s="74">
        <v>47.3</v>
      </c>
      <c r="H51" s="74">
        <v>47.3</v>
      </c>
      <c r="I51" s="75"/>
      <c r="J51" s="75"/>
    </row>
    <row r="52" spans="1:10" ht="15">
      <c r="A52" s="72"/>
      <c r="B52" s="73" t="s">
        <v>136</v>
      </c>
      <c r="C52" s="74">
        <v>13.576</v>
      </c>
      <c r="D52" s="74">
        <v>13.576</v>
      </c>
      <c r="E52" s="75"/>
      <c r="F52" s="75"/>
      <c r="G52" s="74">
        <v>13.576</v>
      </c>
      <c r="H52" s="74">
        <v>13.576</v>
      </c>
      <c r="I52" s="75"/>
      <c r="J52" s="75"/>
    </row>
    <row r="53" spans="1:10" ht="15">
      <c r="A53" s="72"/>
      <c r="B53" s="73" t="s">
        <v>137</v>
      </c>
      <c r="C53" s="74">
        <f>49.284+10.6</f>
        <v>59.884</v>
      </c>
      <c r="D53" s="74">
        <f>49.284+10.6</f>
        <v>59.884</v>
      </c>
      <c r="E53" s="75"/>
      <c r="F53" s="75"/>
      <c r="G53" s="74">
        <f>49.284+10.6</f>
        <v>59.884</v>
      </c>
      <c r="H53" s="74">
        <f>49.284+10.6</f>
        <v>59.884</v>
      </c>
      <c r="I53" s="75"/>
      <c r="J53" s="75"/>
    </row>
    <row r="54" spans="1:10" ht="15">
      <c r="A54" s="72"/>
      <c r="B54" s="73" t="s">
        <v>138</v>
      </c>
      <c r="C54" s="74">
        <v>19.731</v>
      </c>
      <c r="D54" s="74">
        <v>19.731</v>
      </c>
      <c r="E54" s="75"/>
      <c r="F54" s="75"/>
      <c r="G54" s="74">
        <v>19.731</v>
      </c>
      <c r="H54" s="74">
        <v>19.731</v>
      </c>
      <c r="I54" s="75"/>
      <c r="J54" s="75"/>
    </row>
    <row r="55" spans="1:10" ht="15">
      <c r="A55" s="72"/>
      <c r="B55" s="73" t="s">
        <v>139</v>
      </c>
      <c r="C55" s="74">
        <v>73.842</v>
      </c>
      <c r="D55" s="74">
        <v>73.842</v>
      </c>
      <c r="E55" s="75"/>
      <c r="F55" s="75"/>
      <c r="G55" s="74">
        <v>73.842</v>
      </c>
      <c r="H55" s="74">
        <v>73.842</v>
      </c>
      <c r="I55" s="75"/>
      <c r="J55" s="75"/>
    </row>
    <row r="56" spans="1:10" ht="15">
      <c r="A56" s="72"/>
      <c r="B56" s="73" t="s">
        <v>140</v>
      </c>
      <c r="C56" s="74">
        <v>17.545</v>
      </c>
      <c r="D56" s="74">
        <v>17.545</v>
      </c>
      <c r="E56" s="75"/>
      <c r="F56" s="75"/>
      <c r="G56" s="74">
        <v>17.545</v>
      </c>
      <c r="H56" s="74">
        <v>17.545</v>
      </c>
      <c r="I56" s="75"/>
      <c r="J56" s="75"/>
    </row>
    <row r="57" spans="1:10" ht="15">
      <c r="A57" s="72"/>
      <c r="B57" s="73" t="s">
        <v>141</v>
      </c>
      <c r="C57" s="74">
        <v>38.6</v>
      </c>
      <c r="D57" s="74">
        <v>38.6</v>
      </c>
      <c r="E57" s="75"/>
      <c r="F57" s="75"/>
      <c r="G57" s="75">
        <v>38.6</v>
      </c>
      <c r="H57" s="75">
        <v>38.6</v>
      </c>
      <c r="I57" s="75"/>
      <c r="J57" s="75"/>
    </row>
    <row r="58" spans="1:10" s="109" customFormat="1" ht="15">
      <c r="A58" s="69" t="s">
        <v>98</v>
      </c>
      <c r="B58" s="72"/>
      <c r="C58" s="74">
        <f>C59+C60+C61+C62</f>
        <v>1286.184</v>
      </c>
      <c r="D58" s="74">
        <f aca="true" t="shared" si="13" ref="D58:J58">D59+D60+D61+D62</f>
        <v>1286.184</v>
      </c>
      <c r="E58" s="74">
        <f t="shared" si="13"/>
        <v>0</v>
      </c>
      <c r="F58" s="74">
        <f t="shared" si="13"/>
        <v>0</v>
      </c>
      <c r="G58" s="74">
        <f t="shared" si="13"/>
        <v>1275.5873000000001</v>
      </c>
      <c r="H58" s="74">
        <f t="shared" si="13"/>
        <v>1275.5873000000001</v>
      </c>
      <c r="I58" s="74">
        <f t="shared" si="13"/>
        <v>0</v>
      </c>
      <c r="J58" s="74">
        <f t="shared" si="13"/>
        <v>0</v>
      </c>
    </row>
    <row r="59" spans="1:10" ht="25.5">
      <c r="A59" s="72"/>
      <c r="B59" s="77" t="s">
        <v>142</v>
      </c>
      <c r="C59" s="74">
        <v>551.223</v>
      </c>
      <c r="D59" s="74">
        <v>551.223</v>
      </c>
      <c r="E59" s="75"/>
      <c r="F59" s="75"/>
      <c r="G59" s="74">
        <v>545.8357</v>
      </c>
      <c r="H59" s="74">
        <v>545.8357</v>
      </c>
      <c r="I59" s="75"/>
      <c r="J59" s="75"/>
    </row>
    <row r="60" spans="1:10" ht="25.5">
      <c r="A60" s="72"/>
      <c r="B60" s="78" t="s">
        <v>143</v>
      </c>
      <c r="C60" s="74">
        <v>363.9459</v>
      </c>
      <c r="D60" s="74">
        <v>363.9459</v>
      </c>
      <c r="E60" s="75"/>
      <c r="F60" s="75"/>
      <c r="G60" s="74">
        <v>363.9459</v>
      </c>
      <c r="H60" s="74">
        <v>363.9459</v>
      </c>
      <c r="I60" s="75"/>
      <c r="J60" s="75"/>
    </row>
    <row r="61" spans="1:10" ht="25.5">
      <c r="A61" s="72"/>
      <c r="B61" s="79" t="s">
        <v>144</v>
      </c>
      <c r="C61" s="74">
        <v>105.3884</v>
      </c>
      <c r="D61" s="74">
        <v>105.3884</v>
      </c>
      <c r="E61" s="75"/>
      <c r="F61" s="75"/>
      <c r="G61" s="74">
        <v>100.179</v>
      </c>
      <c r="H61" s="74">
        <v>100.179</v>
      </c>
      <c r="I61" s="75"/>
      <c r="J61" s="75"/>
    </row>
    <row r="62" spans="1:10" ht="25.5">
      <c r="A62" s="72"/>
      <c r="B62" s="79" t="s">
        <v>145</v>
      </c>
      <c r="C62" s="74">
        <v>265.6267</v>
      </c>
      <c r="D62" s="74">
        <v>265.6267</v>
      </c>
      <c r="E62" s="75"/>
      <c r="F62" s="75"/>
      <c r="G62" s="74">
        <v>265.6267</v>
      </c>
      <c r="H62" s="74">
        <v>265.6267</v>
      </c>
      <c r="I62" s="75"/>
      <c r="J62" s="75"/>
    </row>
    <row r="63" spans="1:10" s="108" customFormat="1" ht="33" customHeight="1">
      <c r="A63" s="66" t="s">
        <v>146</v>
      </c>
      <c r="B63" s="67"/>
      <c r="C63" s="71">
        <f>C64+C77</f>
        <v>7913.9130000000005</v>
      </c>
      <c r="D63" s="71">
        <f aca="true" t="shared" si="14" ref="D63:J63">D64+D77</f>
        <v>7913.9130000000005</v>
      </c>
      <c r="E63" s="71">
        <f t="shared" si="14"/>
        <v>0</v>
      </c>
      <c r="F63" s="71">
        <f t="shared" si="14"/>
        <v>0</v>
      </c>
      <c r="G63" s="71">
        <f t="shared" si="14"/>
        <v>7904.299999999999</v>
      </c>
      <c r="H63" s="71">
        <f t="shared" si="14"/>
        <v>7904.299999999999</v>
      </c>
      <c r="I63" s="71">
        <f t="shared" si="14"/>
        <v>0</v>
      </c>
      <c r="J63" s="71">
        <f t="shared" si="14"/>
        <v>0</v>
      </c>
    </row>
    <row r="64" spans="1:10" s="110" customFormat="1" ht="15" customHeight="1">
      <c r="A64" s="76" t="s">
        <v>97</v>
      </c>
      <c r="B64" s="76"/>
      <c r="C64" s="71">
        <f>C65+C66+C67+C68+C69+C70+C71+C72+C73+C74+C75+C76</f>
        <v>2033.233</v>
      </c>
      <c r="D64" s="71">
        <f aca="true" t="shared" si="15" ref="D64:J64">D65+D66+D67+D68+D69+D70+D71+D72+D73+D74+D75+D76</f>
        <v>2033.233</v>
      </c>
      <c r="E64" s="80">
        <f t="shared" si="15"/>
        <v>0</v>
      </c>
      <c r="F64" s="80">
        <f t="shared" si="15"/>
        <v>0</v>
      </c>
      <c r="G64" s="80">
        <f t="shared" si="15"/>
        <v>2026.2</v>
      </c>
      <c r="H64" s="80">
        <f t="shared" si="15"/>
        <v>2026.2</v>
      </c>
      <c r="I64" s="80">
        <f t="shared" si="15"/>
        <v>0</v>
      </c>
      <c r="J64" s="80">
        <f t="shared" si="15"/>
        <v>0</v>
      </c>
    </row>
    <row r="65" spans="1:10" ht="15">
      <c r="A65" s="72"/>
      <c r="B65" s="81" t="s">
        <v>147</v>
      </c>
      <c r="C65" s="74">
        <f>496.2-0.007</f>
        <v>496.193</v>
      </c>
      <c r="D65" s="74">
        <f>496.2-0.007</f>
        <v>496.193</v>
      </c>
      <c r="E65" s="75"/>
      <c r="F65" s="75"/>
      <c r="G65" s="75">
        <v>496.1</v>
      </c>
      <c r="H65" s="75">
        <v>496.1</v>
      </c>
      <c r="I65" s="75"/>
      <c r="J65" s="75"/>
    </row>
    <row r="66" spans="1:10" ht="15">
      <c r="A66" s="72"/>
      <c r="B66" s="81" t="s">
        <v>148</v>
      </c>
      <c r="C66" s="74">
        <v>94.4</v>
      </c>
      <c r="D66" s="74">
        <v>94.4</v>
      </c>
      <c r="E66" s="75"/>
      <c r="F66" s="75"/>
      <c r="G66" s="75">
        <v>94.4</v>
      </c>
      <c r="H66" s="75">
        <v>94.4</v>
      </c>
      <c r="I66" s="75"/>
      <c r="J66" s="75"/>
    </row>
    <row r="67" spans="1:10" ht="15">
      <c r="A67" s="72"/>
      <c r="B67" s="81" t="s">
        <v>149</v>
      </c>
      <c r="C67" s="74">
        <v>395.5</v>
      </c>
      <c r="D67" s="74">
        <v>395.5</v>
      </c>
      <c r="E67" s="75"/>
      <c r="F67" s="75"/>
      <c r="G67" s="75">
        <v>395.5</v>
      </c>
      <c r="H67" s="75">
        <v>395.5</v>
      </c>
      <c r="I67" s="75"/>
      <c r="J67" s="75"/>
    </row>
    <row r="68" spans="1:10" ht="15">
      <c r="A68" s="72"/>
      <c r="B68" s="81" t="s">
        <v>150</v>
      </c>
      <c r="C68" s="74">
        <v>145</v>
      </c>
      <c r="D68" s="74">
        <v>145</v>
      </c>
      <c r="E68" s="75"/>
      <c r="F68" s="75"/>
      <c r="G68" s="75">
        <v>145</v>
      </c>
      <c r="H68" s="75">
        <v>145</v>
      </c>
      <c r="I68" s="75"/>
      <c r="J68" s="75"/>
    </row>
    <row r="69" spans="1:10" ht="15">
      <c r="A69" s="72"/>
      <c r="B69" s="81" t="s">
        <v>151</v>
      </c>
      <c r="C69" s="74">
        <v>1.2</v>
      </c>
      <c r="D69" s="74">
        <v>1.2</v>
      </c>
      <c r="E69" s="75"/>
      <c r="F69" s="75"/>
      <c r="G69" s="75">
        <v>1.2</v>
      </c>
      <c r="H69" s="75">
        <v>1.2</v>
      </c>
      <c r="I69" s="75"/>
      <c r="J69" s="75"/>
    </row>
    <row r="70" spans="1:10" ht="15">
      <c r="A70" s="72"/>
      <c r="B70" s="81" t="s">
        <v>152</v>
      </c>
      <c r="C70" s="74">
        <v>524</v>
      </c>
      <c r="D70" s="74">
        <v>524</v>
      </c>
      <c r="E70" s="75"/>
      <c r="F70" s="75"/>
      <c r="G70" s="75">
        <v>524</v>
      </c>
      <c r="H70" s="75">
        <v>524</v>
      </c>
      <c r="I70" s="75"/>
      <c r="J70" s="75"/>
    </row>
    <row r="71" spans="1:10" ht="15">
      <c r="A71" s="72"/>
      <c r="B71" s="82" t="s">
        <v>153</v>
      </c>
      <c r="C71" s="74">
        <v>84.2</v>
      </c>
      <c r="D71" s="74">
        <v>84.2</v>
      </c>
      <c r="E71" s="75"/>
      <c r="F71" s="75"/>
      <c r="G71" s="75">
        <v>84.2</v>
      </c>
      <c r="H71" s="75">
        <v>84.2</v>
      </c>
      <c r="I71" s="75"/>
      <c r="J71" s="75"/>
    </row>
    <row r="72" spans="1:10" ht="15">
      <c r="A72" s="72"/>
      <c r="B72" s="82" t="s">
        <v>154</v>
      </c>
      <c r="C72" s="74">
        <v>18.9</v>
      </c>
      <c r="D72" s="74">
        <v>18.9</v>
      </c>
      <c r="E72" s="75"/>
      <c r="F72" s="75"/>
      <c r="G72" s="75">
        <v>19</v>
      </c>
      <c r="H72" s="75">
        <v>19</v>
      </c>
      <c r="I72" s="75"/>
      <c r="J72" s="75"/>
    </row>
    <row r="73" spans="1:10" ht="15">
      <c r="A73" s="72"/>
      <c r="B73" s="82" t="s">
        <v>155</v>
      </c>
      <c r="C73" s="74">
        <v>44.6</v>
      </c>
      <c r="D73" s="74">
        <v>44.6</v>
      </c>
      <c r="E73" s="75"/>
      <c r="F73" s="75"/>
      <c r="G73" s="75">
        <v>44.6</v>
      </c>
      <c r="H73" s="75">
        <v>44.6</v>
      </c>
      <c r="I73" s="75"/>
      <c r="J73" s="75"/>
    </row>
    <row r="74" spans="1:10" ht="15">
      <c r="A74" s="72"/>
      <c r="B74" s="82" t="s">
        <v>156</v>
      </c>
      <c r="C74" s="74">
        <v>25.4</v>
      </c>
      <c r="D74" s="74">
        <v>25.4</v>
      </c>
      <c r="E74" s="75"/>
      <c r="F74" s="75"/>
      <c r="G74" s="75">
        <v>25.4</v>
      </c>
      <c r="H74" s="75">
        <v>25.4</v>
      </c>
      <c r="I74" s="75"/>
      <c r="J74" s="75"/>
    </row>
    <row r="75" spans="1:10" ht="15">
      <c r="A75" s="72"/>
      <c r="B75" s="82" t="s">
        <v>157</v>
      </c>
      <c r="C75" s="74">
        <f>197.1-0.06</f>
        <v>197.04</v>
      </c>
      <c r="D75" s="74">
        <f>197.1-0.06</f>
        <v>197.04</v>
      </c>
      <c r="E75" s="75"/>
      <c r="F75" s="75"/>
      <c r="G75" s="75">
        <v>190</v>
      </c>
      <c r="H75" s="75">
        <v>190</v>
      </c>
      <c r="I75" s="75"/>
      <c r="J75" s="75"/>
    </row>
    <row r="76" spans="1:10" ht="15">
      <c r="A76" s="72"/>
      <c r="B76" s="82" t="s">
        <v>158</v>
      </c>
      <c r="C76" s="74">
        <v>6.8</v>
      </c>
      <c r="D76" s="74">
        <v>6.8</v>
      </c>
      <c r="E76" s="75"/>
      <c r="F76" s="75"/>
      <c r="G76" s="75">
        <v>6.8</v>
      </c>
      <c r="H76" s="75">
        <v>6.8</v>
      </c>
      <c r="I76" s="75"/>
      <c r="J76" s="75"/>
    </row>
    <row r="77" spans="1:10" s="110" customFormat="1" ht="14.25">
      <c r="A77" s="69" t="s">
        <v>98</v>
      </c>
      <c r="B77" s="69"/>
      <c r="C77" s="71">
        <f aca="true" t="shared" si="16" ref="C77:J77">C78+C79+C80+C81+C82+C83+C84</f>
        <v>5880.68</v>
      </c>
      <c r="D77" s="71">
        <f t="shared" si="16"/>
        <v>5880.68</v>
      </c>
      <c r="E77" s="80">
        <f t="shared" si="16"/>
        <v>0</v>
      </c>
      <c r="F77" s="80">
        <f t="shared" si="16"/>
        <v>0</v>
      </c>
      <c r="G77" s="80">
        <f t="shared" si="16"/>
        <v>5878.099999999999</v>
      </c>
      <c r="H77" s="80">
        <f t="shared" si="16"/>
        <v>5878.099999999999</v>
      </c>
      <c r="I77" s="80">
        <f t="shared" si="16"/>
        <v>0</v>
      </c>
      <c r="J77" s="80">
        <f t="shared" si="16"/>
        <v>0</v>
      </c>
    </row>
    <row r="78" spans="1:10" ht="15">
      <c r="A78" s="72"/>
      <c r="B78" s="83" t="s">
        <v>159</v>
      </c>
      <c r="C78" s="74">
        <f>3647.8-0.02</f>
        <v>3647.78</v>
      </c>
      <c r="D78" s="74">
        <f>3647.8-0.02</f>
        <v>3647.78</v>
      </c>
      <c r="E78" s="75"/>
      <c r="F78" s="75"/>
      <c r="G78" s="75">
        <v>3644.1</v>
      </c>
      <c r="H78" s="75">
        <v>3644.1</v>
      </c>
      <c r="I78" s="75"/>
      <c r="J78" s="75"/>
    </row>
    <row r="79" spans="1:10" ht="30">
      <c r="A79" s="72"/>
      <c r="B79" s="84" t="s">
        <v>160</v>
      </c>
      <c r="C79" s="74">
        <v>1053.6</v>
      </c>
      <c r="D79" s="74">
        <v>1053.6</v>
      </c>
      <c r="E79" s="75"/>
      <c r="F79" s="75"/>
      <c r="G79" s="75">
        <v>1054.8</v>
      </c>
      <c r="H79" s="75">
        <v>1054.8</v>
      </c>
      <c r="I79" s="75"/>
      <c r="J79" s="75"/>
    </row>
    <row r="80" spans="1:10" ht="25.5" hidden="1">
      <c r="A80" s="72"/>
      <c r="B80" s="83" t="s">
        <v>161</v>
      </c>
      <c r="C80" s="74">
        <v>0</v>
      </c>
      <c r="D80" s="74">
        <v>0</v>
      </c>
      <c r="E80" s="75"/>
      <c r="F80" s="75"/>
      <c r="G80" s="75">
        <v>0</v>
      </c>
      <c r="H80" s="75">
        <v>0</v>
      </c>
      <c r="I80" s="75"/>
      <c r="J80" s="75"/>
    </row>
    <row r="81" spans="1:10" ht="30">
      <c r="A81" s="72"/>
      <c r="B81" s="84" t="s">
        <v>162</v>
      </c>
      <c r="C81" s="74">
        <v>964.6</v>
      </c>
      <c r="D81" s="74">
        <v>964.6</v>
      </c>
      <c r="E81" s="75"/>
      <c r="F81" s="75"/>
      <c r="G81" s="75">
        <v>964.5</v>
      </c>
      <c r="H81" s="75">
        <v>964.5</v>
      </c>
      <c r="I81" s="75"/>
      <c r="J81" s="75"/>
    </row>
    <row r="82" spans="1:10" ht="35.25" customHeight="1">
      <c r="A82" s="72"/>
      <c r="B82" s="84" t="s">
        <v>163</v>
      </c>
      <c r="C82" s="74">
        <v>79.8</v>
      </c>
      <c r="D82" s="74">
        <v>79.8</v>
      </c>
      <c r="E82" s="75"/>
      <c r="F82" s="75"/>
      <c r="G82" s="75">
        <v>79.8</v>
      </c>
      <c r="H82" s="75">
        <v>79.8</v>
      </c>
      <c r="I82" s="75"/>
      <c r="J82" s="75"/>
    </row>
    <row r="83" spans="1:10" ht="45">
      <c r="A83" s="72"/>
      <c r="B83" s="84" t="s">
        <v>164</v>
      </c>
      <c r="C83" s="74">
        <v>44.4</v>
      </c>
      <c r="D83" s="74">
        <v>44.4</v>
      </c>
      <c r="E83" s="75"/>
      <c r="F83" s="75"/>
      <c r="G83" s="75">
        <v>44.4</v>
      </c>
      <c r="H83" s="75">
        <v>44.4</v>
      </c>
      <c r="I83" s="75"/>
      <c r="J83" s="75"/>
    </row>
    <row r="84" spans="1:10" ht="30">
      <c r="A84" s="72"/>
      <c r="B84" s="84" t="s">
        <v>165</v>
      </c>
      <c r="C84" s="74">
        <v>90.5</v>
      </c>
      <c r="D84" s="74">
        <v>90.5</v>
      </c>
      <c r="E84" s="75"/>
      <c r="F84" s="75"/>
      <c r="G84" s="75">
        <v>90.5</v>
      </c>
      <c r="H84" s="75">
        <v>90.5</v>
      </c>
      <c r="I84" s="75"/>
      <c r="J84" s="75"/>
    </row>
    <row r="85" spans="1:10" s="108" customFormat="1" ht="34.5" customHeight="1">
      <c r="A85" s="66" t="s">
        <v>166</v>
      </c>
      <c r="B85" s="85"/>
      <c r="C85" s="71">
        <f>C86+C87</f>
        <v>31945.363</v>
      </c>
      <c r="D85" s="71">
        <f aca="true" t="shared" si="17" ref="D85:J85">D86+D87</f>
        <v>31945.363</v>
      </c>
      <c r="E85" s="71">
        <f t="shared" si="17"/>
        <v>0</v>
      </c>
      <c r="F85" s="71">
        <f t="shared" si="17"/>
        <v>0</v>
      </c>
      <c r="G85" s="71">
        <f>G86+G87</f>
        <v>31664.7863</v>
      </c>
      <c r="H85" s="71">
        <f t="shared" si="17"/>
        <v>31664.7863</v>
      </c>
      <c r="I85" s="71">
        <f t="shared" si="17"/>
        <v>0</v>
      </c>
      <c r="J85" s="71">
        <f t="shared" si="17"/>
        <v>0</v>
      </c>
    </row>
    <row r="86" spans="1:10" s="110" customFormat="1" ht="15" customHeight="1">
      <c r="A86" s="76" t="s">
        <v>97</v>
      </c>
      <c r="B86" s="76"/>
      <c r="C86" s="71">
        <f aca="true" t="shared" si="18" ref="C86:J86">C11+C26+C44+C64</f>
        <v>20901.32</v>
      </c>
      <c r="D86" s="71">
        <f t="shared" si="18"/>
        <v>20901.32</v>
      </c>
      <c r="E86" s="71">
        <f t="shared" si="18"/>
        <v>0</v>
      </c>
      <c r="F86" s="71">
        <f t="shared" si="18"/>
        <v>0</v>
      </c>
      <c r="G86" s="71">
        <f>G11+G26+G44+G64-0.1</f>
        <v>20859.199</v>
      </c>
      <c r="H86" s="71">
        <f>H11+H26+H44+H64-0.1</f>
        <v>20859.199</v>
      </c>
      <c r="I86" s="71">
        <f t="shared" si="18"/>
        <v>0</v>
      </c>
      <c r="J86" s="71">
        <f t="shared" si="18"/>
        <v>0</v>
      </c>
    </row>
    <row r="87" spans="1:10" s="110" customFormat="1" ht="14.25">
      <c r="A87" s="69" t="s">
        <v>98</v>
      </c>
      <c r="B87" s="69"/>
      <c r="C87" s="71">
        <f aca="true" t="shared" si="19" ref="C87:J87">C19+C37+C58+C77</f>
        <v>11044.043000000001</v>
      </c>
      <c r="D87" s="71">
        <f t="shared" si="19"/>
        <v>11044.043000000001</v>
      </c>
      <c r="E87" s="71">
        <f t="shared" si="19"/>
        <v>0</v>
      </c>
      <c r="F87" s="71">
        <f t="shared" si="19"/>
        <v>0</v>
      </c>
      <c r="G87" s="71">
        <f t="shared" si="19"/>
        <v>10805.5873</v>
      </c>
      <c r="H87" s="71">
        <f t="shared" si="19"/>
        <v>10805.5873</v>
      </c>
      <c r="I87" s="71">
        <f t="shared" si="19"/>
        <v>0</v>
      </c>
      <c r="J87" s="71">
        <f t="shared" si="19"/>
        <v>0</v>
      </c>
    </row>
    <row r="88" spans="1:10" ht="15">
      <c r="A88" s="72"/>
      <c r="B88" s="72"/>
      <c r="C88" s="74"/>
      <c r="D88" s="74"/>
      <c r="E88" s="75"/>
      <c r="F88" s="75"/>
      <c r="G88" s="75"/>
      <c r="H88" s="75"/>
      <c r="I88" s="75"/>
      <c r="J88" s="75"/>
    </row>
    <row r="89" spans="1:10" s="108" customFormat="1" ht="32.25" customHeight="1">
      <c r="A89" s="66" t="s">
        <v>167</v>
      </c>
      <c r="B89" s="67"/>
      <c r="C89" s="71">
        <f>C90+C92</f>
        <v>131.5</v>
      </c>
      <c r="D89" s="71">
        <f aca="true" t="shared" si="20" ref="D89:J89">D90+D92</f>
        <v>131.5</v>
      </c>
      <c r="E89" s="71">
        <f t="shared" si="20"/>
        <v>0</v>
      </c>
      <c r="F89" s="71">
        <f t="shared" si="20"/>
        <v>0</v>
      </c>
      <c r="G89" s="71">
        <f t="shared" si="20"/>
        <v>131.4</v>
      </c>
      <c r="H89" s="71">
        <f t="shared" si="20"/>
        <v>131.4</v>
      </c>
      <c r="I89" s="71">
        <f t="shared" si="20"/>
        <v>0</v>
      </c>
      <c r="J89" s="71">
        <f t="shared" si="20"/>
        <v>0</v>
      </c>
    </row>
    <row r="90" spans="1:10" s="110" customFormat="1" ht="15" customHeight="1">
      <c r="A90" s="76" t="s">
        <v>97</v>
      </c>
      <c r="B90" s="76"/>
      <c r="C90" s="71">
        <f>C91</f>
        <v>15</v>
      </c>
      <c r="D90" s="71">
        <f aca="true" t="shared" si="21" ref="D90:J90">D91</f>
        <v>15</v>
      </c>
      <c r="E90" s="71">
        <f t="shared" si="21"/>
        <v>0</v>
      </c>
      <c r="F90" s="71">
        <f t="shared" si="21"/>
        <v>0</v>
      </c>
      <c r="G90" s="71">
        <f t="shared" si="21"/>
        <v>15</v>
      </c>
      <c r="H90" s="71">
        <f t="shared" si="21"/>
        <v>15</v>
      </c>
      <c r="I90" s="71">
        <f t="shared" si="21"/>
        <v>0</v>
      </c>
      <c r="J90" s="71">
        <f t="shared" si="21"/>
        <v>0</v>
      </c>
    </row>
    <row r="91" spans="1:10" ht="15">
      <c r="A91" s="72"/>
      <c r="B91" s="72" t="s">
        <v>168</v>
      </c>
      <c r="C91" s="74">
        <v>15</v>
      </c>
      <c r="D91" s="74">
        <v>15</v>
      </c>
      <c r="E91" s="74"/>
      <c r="F91" s="74"/>
      <c r="G91" s="74">
        <v>15</v>
      </c>
      <c r="H91" s="74">
        <v>15</v>
      </c>
      <c r="I91" s="75"/>
      <c r="J91" s="75"/>
    </row>
    <row r="92" spans="1:10" s="110" customFormat="1" ht="14.25">
      <c r="A92" s="69" t="s">
        <v>98</v>
      </c>
      <c r="B92" s="69"/>
      <c r="C92" s="71">
        <f>C93</f>
        <v>116.5</v>
      </c>
      <c r="D92" s="71">
        <f aca="true" t="shared" si="22" ref="D92:J92">D93</f>
        <v>116.5</v>
      </c>
      <c r="E92" s="80">
        <f t="shared" si="22"/>
        <v>0</v>
      </c>
      <c r="F92" s="80">
        <f t="shared" si="22"/>
        <v>0</v>
      </c>
      <c r="G92" s="80">
        <f t="shared" si="22"/>
        <v>116.4</v>
      </c>
      <c r="H92" s="80">
        <f t="shared" si="22"/>
        <v>116.4</v>
      </c>
      <c r="I92" s="80">
        <f t="shared" si="22"/>
        <v>0</v>
      </c>
      <c r="J92" s="80">
        <f t="shared" si="22"/>
        <v>0</v>
      </c>
    </row>
    <row r="93" spans="1:10" ht="38.25">
      <c r="A93" s="72"/>
      <c r="B93" s="83" t="s">
        <v>169</v>
      </c>
      <c r="C93" s="74">
        <v>116.5</v>
      </c>
      <c r="D93" s="74">
        <v>116.5</v>
      </c>
      <c r="E93" s="75"/>
      <c r="F93" s="75"/>
      <c r="G93" s="75">
        <v>116.4</v>
      </c>
      <c r="H93" s="75">
        <v>116.4</v>
      </c>
      <c r="I93" s="75"/>
      <c r="J93" s="75"/>
    </row>
    <row r="94" spans="1:10" s="108" customFormat="1" ht="31.5" customHeight="1">
      <c r="A94" s="66" t="s">
        <v>170</v>
      </c>
      <c r="B94" s="67"/>
      <c r="C94" s="71">
        <f>C95</f>
        <v>35</v>
      </c>
      <c r="D94" s="71">
        <f aca="true" t="shared" si="23" ref="D94:J95">D95</f>
        <v>35</v>
      </c>
      <c r="E94" s="80">
        <f t="shared" si="23"/>
        <v>0</v>
      </c>
      <c r="F94" s="80">
        <f t="shared" si="23"/>
        <v>0</v>
      </c>
      <c r="G94" s="80">
        <f t="shared" si="23"/>
        <v>34.133</v>
      </c>
      <c r="H94" s="80">
        <f t="shared" si="23"/>
        <v>34.133</v>
      </c>
      <c r="I94" s="80">
        <f t="shared" si="23"/>
        <v>0</v>
      </c>
      <c r="J94" s="80">
        <f t="shared" si="23"/>
        <v>0</v>
      </c>
    </row>
    <row r="95" spans="1:10" s="110" customFormat="1" ht="14.25">
      <c r="A95" s="76" t="s">
        <v>97</v>
      </c>
      <c r="B95" s="76"/>
      <c r="C95" s="71">
        <f>C96</f>
        <v>35</v>
      </c>
      <c r="D95" s="71">
        <f t="shared" si="23"/>
        <v>35</v>
      </c>
      <c r="E95" s="80">
        <f t="shared" si="23"/>
        <v>0</v>
      </c>
      <c r="F95" s="80">
        <f t="shared" si="23"/>
        <v>0</v>
      </c>
      <c r="G95" s="71">
        <f t="shared" si="23"/>
        <v>34.133</v>
      </c>
      <c r="H95" s="71">
        <f t="shared" si="23"/>
        <v>34.133</v>
      </c>
      <c r="I95" s="80">
        <f t="shared" si="23"/>
        <v>0</v>
      </c>
      <c r="J95" s="80">
        <f t="shared" si="23"/>
        <v>0</v>
      </c>
    </row>
    <row r="96" spans="1:10" ht="15">
      <c r="A96" s="72"/>
      <c r="B96" s="72" t="s">
        <v>171</v>
      </c>
      <c r="C96" s="74">
        <v>35</v>
      </c>
      <c r="D96" s="74">
        <v>35</v>
      </c>
      <c r="E96" s="75"/>
      <c r="F96" s="75"/>
      <c r="G96" s="74">
        <v>34.133</v>
      </c>
      <c r="H96" s="74">
        <v>34.133</v>
      </c>
      <c r="I96" s="75"/>
      <c r="J96" s="75"/>
    </row>
    <row r="97" spans="1:10" s="108" customFormat="1" ht="32.25" customHeight="1">
      <c r="A97" s="66" t="s">
        <v>172</v>
      </c>
      <c r="B97" s="67"/>
      <c r="C97" s="71">
        <f>C98</f>
        <v>24</v>
      </c>
      <c r="D97" s="71">
        <f aca="true" t="shared" si="24" ref="D97:J98">D98</f>
        <v>24</v>
      </c>
      <c r="E97" s="80">
        <f t="shared" si="24"/>
        <v>0</v>
      </c>
      <c r="F97" s="80">
        <f t="shared" si="24"/>
        <v>0</v>
      </c>
      <c r="G97" s="80">
        <f t="shared" si="24"/>
        <v>24</v>
      </c>
      <c r="H97" s="80">
        <f t="shared" si="24"/>
        <v>24</v>
      </c>
      <c r="I97" s="80">
        <f t="shared" si="24"/>
        <v>0</v>
      </c>
      <c r="J97" s="80">
        <f t="shared" si="24"/>
        <v>0</v>
      </c>
    </row>
    <row r="98" spans="1:10" s="110" customFormat="1" ht="25.5" customHeight="1">
      <c r="A98" s="76" t="s">
        <v>97</v>
      </c>
      <c r="B98" s="76"/>
      <c r="C98" s="71">
        <f>C99</f>
        <v>24</v>
      </c>
      <c r="D98" s="71">
        <f t="shared" si="24"/>
        <v>24</v>
      </c>
      <c r="E98" s="80">
        <f t="shared" si="24"/>
        <v>0</v>
      </c>
      <c r="F98" s="80">
        <f t="shared" si="24"/>
        <v>0</v>
      </c>
      <c r="G98" s="80">
        <f t="shared" si="24"/>
        <v>24</v>
      </c>
      <c r="H98" s="80">
        <f t="shared" si="24"/>
        <v>24</v>
      </c>
      <c r="I98" s="80">
        <f t="shared" si="24"/>
        <v>0</v>
      </c>
      <c r="J98" s="80">
        <f t="shared" si="24"/>
        <v>0</v>
      </c>
    </row>
    <row r="99" spans="1:10" ht="15">
      <c r="A99" s="72"/>
      <c r="B99" s="72" t="s">
        <v>171</v>
      </c>
      <c r="C99" s="74">
        <v>24</v>
      </c>
      <c r="D99" s="74">
        <v>24</v>
      </c>
      <c r="E99" s="75"/>
      <c r="F99" s="75"/>
      <c r="G99" s="75">
        <v>24</v>
      </c>
      <c r="H99" s="75">
        <v>24</v>
      </c>
      <c r="I99" s="75"/>
      <c r="J99" s="75"/>
    </row>
    <row r="100" spans="1:10" s="108" customFormat="1" ht="14.25">
      <c r="A100" s="69" t="s">
        <v>173</v>
      </c>
      <c r="B100" s="69"/>
      <c r="C100" s="71">
        <f>C101</f>
        <v>59</v>
      </c>
      <c r="D100" s="71">
        <f aca="true" t="shared" si="25" ref="D100:J100">D101</f>
        <v>59</v>
      </c>
      <c r="E100" s="80">
        <f t="shared" si="25"/>
        <v>0</v>
      </c>
      <c r="F100" s="80">
        <f t="shared" si="25"/>
        <v>0</v>
      </c>
      <c r="G100" s="71">
        <f t="shared" si="25"/>
        <v>58.133</v>
      </c>
      <c r="H100" s="71">
        <f t="shared" si="25"/>
        <v>58.133</v>
      </c>
      <c r="I100" s="80">
        <f t="shared" si="25"/>
        <v>0</v>
      </c>
      <c r="J100" s="80">
        <f t="shared" si="25"/>
        <v>0</v>
      </c>
    </row>
    <row r="101" spans="1:10" s="110" customFormat="1" ht="15" customHeight="1">
      <c r="A101" s="76" t="s">
        <v>97</v>
      </c>
      <c r="B101" s="76"/>
      <c r="C101" s="71">
        <f>C95+C98</f>
        <v>59</v>
      </c>
      <c r="D101" s="71">
        <f aca="true" t="shared" si="26" ref="D101:J101">D95+D98</f>
        <v>59</v>
      </c>
      <c r="E101" s="80">
        <f t="shared" si="26"/>
        <v>0</v>
      </c>
      <c r="F101" s="80">
        <f t="shared" si="26"/>
        <v>0</v>
      </c>
      <c r="G101" s="71">
        <f t="shared" si="26"/>
        <v>58.133</v>
      </c>
      <c r="H101" s="71">
        <f t="shared" si="26"/>
        <v>58.133</v>
      </c>
      <c r="I101" s="80">
        <f t="shared" si="26"/>
        <v>0</v>
      </c>
      <c r="J101" s="80">
        <f t="shared" si="26"/>
        <v>0</v>
      </c>
    </row>
    <row r="102" spans="1:10" s="108" customFormat="1" ht="15" customHeight="1">
      <c r="A102" s="69" t="s">
        <v>174</v>
      </c>
      <c r="B102" s="69"/>
      <c r="C102" s="71">
        <f>C103</f>
        <v>3367.3459999999995</v>
      </c>
      <c r="D102" s="71">
        <f aca="true" t="shared" si="27" ref="D102:J102">D103</f>
        <v>3367.3459999999995</v>
      </c>
      <c r="E102" s="71">
        <f t="shared" si="27"/>
        <v>0</v>
      </c>
      <c r="F102" s="71">
        <f t="shared" si="27"/>
        <v>0</v>
      </c>
      <c r="G102" s="71">
        <f t="shared" si="27"/>
        <v>3367.3999999999996</v>
      </c>
      <c r="H102" s="71">
        <f t="shared" si="27"/>
        <v>3367.3999999999996</v>
      </c>
      <c r="I102" s="71">
        <f t="shared" si="27"/>
        <v>0</v>
      </c>
      <c r="J102" s="71">
        <f t="shared" si="27"/>
        <v>0</v>
      </c>
    </row>
    <row r="103" spans="1:10" s="110" customFormat="1" ht="15" customHeight="1">
      <c r="A103" s="76" t="s">
        <v>97</v>
      </c>
      <c r="B103" s="76"/>
      <c r="C103" s="71">
        <f aca="true" t="shared" si="28" ref="C103:J103">C104+C105+C106+C107+C108</f>
        <v>3367.3459999999995</v>
      </c>
      <c r="D103" s="71">
        <f t="shared" si="28"/>
        <v>3367.3459999999995</v>
      </c>
      <c r="E103" s="71">
        <f t="shared" si="28"/>
        <v>0</v>
      </c>
      <c r="F103" s="71">
        <f t="shared" si="28"/>
        <v>0</v>
      </c>
      <c r="G103" s="71">
        <f t="shared" si="28"/>
        <v>3367.3999999999996</v>
      </c>
      <c r="H103" s="71">
        <f t="shared" si="28"/>
        <v>3367.3999999999996</v>
      </c>
      <c r="I103" s="80">
        <f t="shared" si="28"/>
        <v>0</v>
      </c>
      <c r="J103" s="80">
        <f t="shared" si="28"/>
        <v>0</v>
      </c>
    </row>
    <row r="104" spans="1:10" ht="15">
      <c r="A104" s="72"/>
      <c r="B104" s="83" t="s">
        <v>175</v>
      </c>
      <c r="C104" s="74">
        <v>127.694</v>
      </c>
      <c r="D104" s="74">
        <v>127.694</v>
      </c>
      <c r="E104" s="74"/>
      <c r="F104" s="74"/>
      <c r="G104" s="74">
        <v>127.7</v>
      </c>
      <c r="H104" s="74">
        <v>127.7</v>
      </c>
      <c r="I104" s="75"/>
      <c r="J104" s="75"/>
    </row>
    <row r="105" spans="1:10" ht="15">
      <c r="A105" s="72"/>
      <c r="B105" s="83" t="s">
        <v>176</v>
      </c>
      <c r="C105" s="74">
        <v>672.27</v>
      </c>
      <c r="D105" s="74">
        <v>672.27</v>
      </c>
      <c r="E105" s="74"/>
      <c r="F105" s="74"/>
      <c r="G105" s="74">
        <v>672.3</v>
      </c>
      <c r="H105" s="74">
        <v>672.3</v>
      </c>
      <c r="I105" s="75"/>
      <c r="J105" s="75"/>
    </row>
    <row r="106" spans="1:10" ht="15">
      <c r="A106" s="72"/>
      <c r="B106" s="83" t="s">
        <v>177</v>
      </c>
      <c r="C106" s="74">
        <v>2365.642</v>
      </c>
      <c r="D106" s="74">
        <v>2365.642</v>
      </c>
      <c r="E106" s="74"/>
      <c r="F106" s="74"/>
      <c r="G106" s="74">
        <v>2365.6</v>
      </c>
      <c r="H106" s="74">
        <v>2365.6</v>
      </c>
      <c r="I106" s="75"/>
      <c r="J106" s="75"/>
    </row>
    <row r="107" spans="1:10" ht="15">
      <c r="A107" s="72"/>
      <c r="B107" s="83" t="s">
        <v>178</v>
      </c>
      <c r="C107" s="74">
        <v>190.08</v>
      </c>
      <c r="D107" s="74">
        <v>190.08</v>
      </c>
      <c r="E107" s="74"/>
      <c r="F107" s="74"/>
      <c r="G107" s="74">
        <v>190.1</v>
      </c>
      <c r="H107" s="74">
        <v>190.1</v>
      </c>
      <c r="I107" s="75"/>
      <c r="J107" s="75"/>
    </row>
    <row r="108" spans="1:10" ht="15">
      <c r="A108" s="72"/>
      <c r="B108" s="83" t="s">
        <v>179</v>
      </c>
      <c r="C108" s="74">
        <v>11.66</v>
      </c>
      <c r="D108" s="74">
        <v>11.66</v>
      </c>
      <c r="E108" s="74"/>
      <c r="F108" s="74"/>
      <c r="G108" s="74">
        <v>11.7</v>
      </c>
      <c r="H108" s="74">
        <v>11.7</v>
      </c>
      <c r="I108" s="75"/>
      <c r="J108" s="75"/>
    </row>
    <row r="109" spans="1:10" s="108" customFormat="1" ht="14.25">
      <c r="A109" s="69" t="s">
        <v>180</v>
      </c>
      <c r="B109" s="69"/>
      <c r="C109" s="71">
        <f>C110</f>
        <v>10058.119999999999</v>
      </c>
      <c r="D109" s="71">
        <f aca="true" t="shared" si="29" ref="D109:J109">D110</f>
        <v>10058.119999999999</v>
      </c>
      <c r="E109" s="71">
        <f t="shared" si="29"/>
        <v>0</v>
      </c>
      <c r="F109" s="71">
        <f t="shared" si="29"/>
        <v>0</v>
      </c>
      <c r="G109" s="71">
        <f t="shared" si="29"/>
        <v>7335.264999999999</v>
      </c>
      <c r="H109" s="71">
        <f t="shared" si="29"/>
        <v>7335.264999999999</v>
      </c>
      <c r="I109" s="71">
        <f t="shared" si="29"/>
        <v>0</v>
      </c>
      <c r="J109" s="71">
        <f t="shared" si="29"/>
        <v>0</v>
      </c>
    </row>
    <row r="110" spans="1:10" ht="15" customHeight="1">
      <c r="A110" s="76" t="s">
        <v>97</v>
      </c>
      <c r="B110" s="76"/>
      <c r="C110" s="74">
        <f>C112+C118+C126+C135</f>
        <v>10058.119999999999</v>
      </c>
      <c r="D110" s="74">
        <f aca="true" t="shared" si="30" ref="D110:J110">D112+D118+D126+D135</f>
        <v>10058.119999999999</v>
      </c>
      <c r="E110" s="74">
        <f t="shared" si="30"/>
        <v>0</v>
      </c>
      <c r="F110" s="74">
        <f t="shared" si="30"/>
        <v>0</v>
      </c>
      <c r="G110" s="74">
        <f t="shared" si="30"/>
        <v>7335.264999999999</v>
      </c>
      <c r="H110" s="74">
        <f t="shared" si="30"/>
        <v>7335.264999999999</v>
      </c>
      <c r="I110" s="74">
        <f t="shared" si="30"/>
        <v>0</v>
      </c>
      <c r="J110" s="74">
        <f t="shared" si="30"/>
        <v>0</v>
      </c>
    </row>
    <row r="111" spans="1:10" s="108" customFormat="1" ht="14.25">
      <c r="A111" s="69" t="s">
        <v>181</v>
      </c>
      <c r="B111" s="69"/>
      <c r="C111" s="71">
        <f>C112</f>
        <v>4272.4</v>
      </c>
      <c r="D111" s="71">
        <f aca="true" t="shared" si="31" ref="D111:J111">D112</f>
        <v>4272.4</v>
      </c>
      <c r="E111" s="80">
        <f t="shared" si="31"/>
        <v>0</v>
      </c>
      <c r="F111" s="80">
        <f t="shared" si="31"/>
        <v>0</v>
      </c>
      <c r="G111" s="80">
        <f t="shared" si="31"/>
        <v>4015.9</v>
      </c>
      <c r="H111" s="80">
        <f t="shared" si="31"/>
        <v>4015.9</v>
      </c>
      <c r="I111" s="80">
        <f t="shared" si="31"/>
        <v>0</v>
      </c>
      <c r="J111" s="80">
        <f t="shared" si="31"/>
        <v>0</v>
      </c>
    </row>
    <row r="112" spans="1:10" ht="15" customHeight="1">
      <c r="A112" s="76" t="s">
        <v>97</v>
      </c>
      <c r="B112" s="76"/>
      <c r="C112" s="74">
        <f>C113+C114+C115+C116</f>
        <v>4272.4</v>
      </c>
      <c r="D112" s="74">
        <f aca="true" t="shared" si="32" ref="D112:J112">D113+D114+D115+D116</f>
        <v>4272.4</v>
      </c>
      <c r="E112" s="75">
        <f t="shared" si="32"/>
        <v>0</v>
      </c>
      <c r="F112" s="75">
        <f t="shared" si="32"/>
        <v>0</v>
      </c>
      <c r="G112" s="75">
        <f t="shared" si="32"/>
        <v>4015.9</v>
      </c>
      <c r="H112" s="75">
        <f t="shared" si="32"/>
        <v>4015.9</v>
      </c>
      <c r="I112" s="75">
        <f t="shared" si="32"/>
        <v>0</v>
      </c>
      <c r="J112" s="75">
        <f t="shared" si="32"/>
        <v>0</v>
      </c>
    </row>
    <row r="113" spans="1:10" ht="15" customHeight="1">
      <c r="A113" s="86"/>
      <c r="B113" s="83" t="s">
        <v>182</v>
      </c>
      <c r="C113" s="74">
        <v>1376</v>
      </c>
      <c r="D113" s="74">
        <v>1376</v>
      </c>
      <c r="E113" s="75"/>
      <c r="F113" s="75"/>
      <c r="G113" s="75">
        <v>1299</v>
      </c>
      <c r="H113" s="75">
        <v>1299</v>
      </c>
      <c r="I113" s="75"/>
      <c r="J113" s="75"/>
    </row>
    <row r="114" spans="1:10" ht="15" customHeight="1">
      <c r="A114" s="86"/>
      <c r="B114" s="83" t="s">
        <v>183</v>
      </c>
      <c r="C114" s="74">
        <v>83.6</v>
      </c>
      <c r="D114" s="74">
        <v>83.6</v>
      </c>
      <c r="E114" s="75"/>
      <c r="F114" s="75"/>
      <c r="G114" s="75">
        <v>83.6</v>
      </c>
      <c r="H114" s="75">
        <v>83.6</v>
      </c>
      <c r="I114" s="75"/>
      <c r="J114" s="75"/>
    </row>
    <row r="115" spans="1:10" ht="20.25" customHeight="1">
      <c r="A115" s="86"/>
      <c r="B115" s="83" t="s">
        <v>184</v>
      </c>
      <c r="C115" s="74">
        <v>158.4</v>
      </c>
      <c r="D115" s="74">
        <v>158.4</v>
      </c>
      <c r="E115" s="75"/>
      <c r="F115" s="75"/>
      <c r="G115" s="75">
        <v>158.4</v>
      </c>
      <c r="H115" s="75">
        <v>158.4</v>
      </c>
      <c r="I115" s="75"/>
      <c r="J115" s="75"/>
    </row>
    <row r="116" spans="1:10" ht="23.25" customHeight="1">
      <c r="A116" s="86"/>
      <c r="B116" s="83" t="s">
        <v>185</v>
      </c>
      <c r="C116" s="74">
        <v>2654.4</v>
      </c>
      <c r="D116" s="74">
        <v>2654.4</v>
      </c>
      <c r="E116" s="75"/>
      <c r="F116" s="75"/>
      <c r="G116" s="75">
        <v>2474.9</v>
      </c>
      <c r="H116" s="75">
        <v>2474.9</v>
      </c>
      <c r="I116" s="75"/>
      <c r="J116" s="75"/>
    </row>
    <row r="117" spans="1:10" s="111" customFormat="1" ht="14.25">
      <c r="A117" s="69" t="s">
        <v>186</v>
      </c>
      <c r="B117" s="69"/>
      <c r="C117" s="71">
        <f>C118</f>
        <v>230.72</v>
      </c>
      <c r="D117" s="71">
        <f aca="true" t="shared" si="33" ref="D117:J117">D118</f>
        <v>230.72</v>
      </c>
      <c r="E117" s="71">
        <f t="shared" si="33"/>
        <v>0</v>
      </c>
      <c r="F117" s="71">
        <f t="shared" si="33"/>
        <v>0</v>
      </c>
      <c r="G117" s="71">
        <f t="shared" si="33"/>
        <v>229.365</v>
      </c>
      <c r="H117" s="71">
        <f t="shared" si="33"/>
        <v>229.365</v>
      </c>
      <c r="I117" s="71">
        <f t="shared" si="33"/>
        <v>0</v>
      </c>
      <c r="J117" s="71">
        <f t="shared" si="33"/>
        <v>0</v>
      </c>
    </row>
    <row r="118" spans="1:10" ht="15">
      <c r="A118" s="76" t="s">
        <v>97</v>
      </c>
      <c r="B118" s="76"/>
      <c r="C118" s="74">
        <f>C119+C120+C121+C122+C123+C124</f>
        <v>230.72</v>
      </c>
      <c r="D118" s="74">
        <f aca="true" t="shared" si="34" ref="D118:J118">D119+D120+D121+D122+D123+D124</f>
        <v>230.72</v>
      </c>
      <c r="E118" s="74">
        <f t="shared" si="34"/>
        <v>0</v>
      </c>
      <c r="F118" s="74">
        <f t="shared" si="34"/>
        <v>0</v>
      </c>
      <c r="G118" s="74">
        <f t="shared" si="34"/>
        <v>229.365</v>
      </c>
      <c r="H118" s="74">
        <f t="shared" si="34"/>
        <v>229.365</v>
      </c>
      <c r="I118" s="74">
        <f t="shared" si="34"/>
        <v>0</v>
      </c>
      <c r="J118" s="74">
        <f t="shared" si="34"/>
        <v>0</v>
      </c>
    </row>
    <row r="119" spans="1:10" ht="22.5" customHeight="1">
      <c r="A119" s="86"/>
      <c r="B119" s="87" t="s">
        <v>187</v>
      </c>
      <c r="C119" s="74">
        <v>7.395</v>
      </c>
      <c r="D119" s="74">
        <v>7.395</v>
      </c>
      <c r="E119" s="74"/>
      <c r="F119" s="74"/>
      <c r="G119" s="74">
        <v>7.395</v>
      </c>
      <c r="H119" s="74">
        <v>7.395</v>
      </c>
      <c r="I119" s="74"/>
      <c r="J119" s="74"/>
    </row>
    <row r="120" spans="1:10" ht="15">
      <c r="A120" s="86"/>
      <c r="B120" s="87" t="s">
        <v>188</v>
      </c>
      <c r="C120" s="74">
        <v>27.636</v>
      </c>
      <c r="D120" s="74">
        <v>27.636</v>
      </c>
      <c r="E120" s="74"/>
      <c r="F120" s="74"/>
      <c r="G120" s="74">
        <v>27.636</v>
      </c>
      <c r="H120" s="74">
        <v>27.636</v>
      </c>
      <c r="I120" s="74"/>
      <c r="J120" s="74"/>
    </row>
    <row r="121" spans="1:10" ht="15">
      <c r="A121" s="86"/>
      <c r="B121" s="87" t="s">
        <v>189</v>
      </c>
      <c r="C121" s="74">
        <v>99.959</v>
      </c>
      <c r="D121" s="74">
        <v>99.959</v>
      </c>
      <c r="E121" s="74"/>
      <c r="F121" s="74"/>
      <c r="G121" s="74">
        <v>99.959</v>
      </c>
      <c r="H121" s="74">
        <v>99.959</v>
      </c>
      <c r="I121" s="74"/>
      <c r="J121" s="74"/>
    </row>
    <row r="122" spans="1:10" ht="15">
      <c r="A122" s="86"/>
      <c r="B122" s="87" t="s">
        <v>190</v>
      </c>
      <c r="C122" s="74">
        <v>64.83</v>
      </c>
      <c r="D122" s="74">
        <v>64.83</v>
      </c>
      <c r="E122" s="74"/>
      <c r="F122" s="74"/>
      <c r="G122" s="74">
        <v>63.475</v>
      </c>
      <c r="H122" s="74">
        <v>63.475</v>
      </c>
      <c r="I122" s="74"/>
      <c r="J122" s="74"/>
    </row>
    <row r="123" spans="1:10" ht="15">
      <c r="A123" s="86"/>
      <c r="B123" s="87" t="s">
        <v>191</v>
      </c>
      <c r="C123" s="74">
        <v>8.102</v>
      </c>
      <c r="D123" s="74">
        <v>8.102</v>
      </c>
      <c r="E123" s="74"/>
      <c r="F123" s="74"/>
      <c r="G123" s="74">
        <v>8.102</v>
      </c>
      <c r="H123" s="74">
        <v>8.102</v>
      </c>
      <c r="I123" s="74"/>
      <c r="J123" s="74"/>
    </row>
    <row r="124" spans="1:10" ht="15">
      <c r="A124" s="86"/>
      <c r="B124" s="87" t="s">
        <v>192</v>
      </c>
      <c r="C124" s="74">
        <v>22.798</v>
      </c>
      <c r="D124" s="74">
        <v>22.798</v>
      </c>
      <c r="E124" s="74"/>
      <c r="F124" s="74"/>
      <c r="G124" s="74">
        <v>22.798</v>
      </c>
      <c r="H124" s="74">
        <v>22.798</v>
      </c>
      <c r="I124" s="74"/>
      <c r="J124" s="74"/>
    </row>
    <row r="125" spans="1:10" s="108" customFormat="1" ht="14.25">
      <c r="A125" s="69" t="s">
        <v>193</v>
      </c>
      <c r="B125" s="69"/>
      <c r="C125" s="80">
        <f>C126</f>
        <v>5415.5</v>
      </c>
      <c r="D125" s="80">
        <f aca="true" t="shared" si="35" ref="D125:J125">D126</f>
        <v>5415.5</v>
      </c>
      <c r="E125" s="80">
        <f t="shared" si="35"/>
        <v>0</v>
      </c>
      <c r="F125" s="80">
        <f t="shared" si="35"/>
        <v>0</v>
      </c>
      <c r="G125" s="80">
        <f t="shared" si="35"/>
        <v>3089.9999999999995</v>
      </c>
      <c r="H125" s="80">
        <f t="shared" si="35"/>
        <v>3089.9999999999995</v>
      </c>
      <c r="I125" s="80">
        <f t="shared" si="35"/>
        <v>0</v>
      </c>
      <c r="J125" s="80">
        <f t="shared" si="35"/>
        <v>0</v>
      </c>
    </row>
    <row r="126" spans="1:10" s="109" customFormat="1" ht="15">
      <c r="A126" s="76" t="s">
        <v>97</v>
      </c>
      <c r="B126" s="76"/>
      <c r="C126" s="75">
        <f>C127+C128+C129+C130+C131+C132+C133</f>
        <v>5415.5</v>
      </c>
      <c r="D126" s="75">
        <f aca="true" t="shared" si="36" ref="D126:J126">D127+D128+D129+D130+D131+D132+D133</f>
        <v>5415.5</v>
      </c>
      <c r="E126" s="75">
        <f t="shared" si="36"/>
        <v>0</v>
      </c>
      <c r="F126" s="75">
        <f t="shared" si="36"/>
        <v>0</v>
      </c>
      <c r="G126" s="75">
        <f t="shared" si="36"/>
        <v>3089.9999999999995</v>
      </c>
      <c r="H126" s="75">
        <f t="shared" si="36"/>
        <v>3089.9999999999995</v>
      </c>
      <c r="I126" s="75">
        <f t="shared" si="36"/>
        <v>0</v>
      </c>
      <c r="J126" s="75">
        <f t="shared" si="36"/>
        <v>0</v>
      </c>
    </row>
    <row r="127" spans="1:10" ht="15">
      <c r="A127" s="86"/>
      <c r="B127" s="87" t="s">
        <v>194</v>
      </c>
      <c r="C127" s="75">
        <v>591.6</v>
      </c>
      <c r="D127" s="75">
        <v>591.6</v>
      </c>
      <c r="E127" s="75"/>
      <c r="F127" s="75"/>
      <c r="G127" s="75">
        <v>591.6</v>
      </c>
      <c r="H127" s="75">
        <v>591.6</v>
      </c>
      <c r="I127" s="75"/>
      <c r="J127" s="75"/>
    </row>
    <row r="128" spans="1:10" ht="15">
      <c r="A128" s="86"/>
      <c r="B128" s="87" t="s">
        <v>195</v>
      </c>
      <c r="C128" s="75">
        <v>2346</v>
      </c>
      <c r="D128" s="75">
        <v>2346</v>
      </c>
      <c r="E128" s="75"/>
      <c r="F128" s="75"/>
      <c r="G128" s="75">
        <v>2346</v>
      </c>
      <c r="H128" s="75">
        <v>2346</v>
      </c>
      <c r="I128" s="75"/>
      <c r="J128" s="75"/>
    </row>
    <row r="129" spans="1:10" ht="15">
      <c r="A129" s="86"/>
      <c r="B129" s="87" t="s">
        <v>151</v>
      </c>
      <c r="C129" s="75">
        <v>5.6</v>
      </c>
      <c r="D129" s="75">
        <v>5.6</v>
      </c>
      <c r="E129" s="75"/>
      <c r="F129" s="75"/>
      <c r="G129" s="75">
        <v>5.6</v>
      </c>
      <c r="H129" s="75">
        <v>5.6</v>
      </c>
      <c r="I129" s="75"/>
      <c r="J129" s="75"/>
    </row>
    <row r="130" spans="1:10" ht="15">
      <c r="A130" s="86"/>
      <c r="B130" s="87" t="s">
        <v>196</v>
      </c>
      <c r="C130" s="75">
        <v>30.7</v>
      </c>
      <c r="D130" s="75">
        <v>30.7</v>
      </c>
      <c r="E130" s="75"/>
      <c r="F130" s="75"/>
      <c r="G130" s="75">
        <v>30.7</v>
      </c>
      <c r="H130" s="75">
        <v>30.7</v>
      </c>
      <c r="I130" s="75"/>
      <c r="J130" s="75"/>
    </row>
    <row r="131" spans="1:10" ht="15">
      <c r="A131" s="86"/>
      <c r="B131" s="87" t="s">
        <v>197</v>
      </c>
      <c r="C131" s="75">
        <v>98.5</v>
      </c>
      <c r="D131" s="75">
        <v>98.5</v>
      </c>
      <c r="E131" s="75"/>
      <c r="F131" s="75"/>
      <c r="G131" s="75">
        <v>98.5</v>
      </c>
      <c r="H131" s="75">
        <v>98.5</v>
      </c>
      <c r="I131" s="75"/>
      <c r="J131" s="75"/>
    </row>
    <row r="132" spans="1:10" ht="15">
      <c r="A132" s="86"/>
      <c r="B132" s="87" t="s">
        <v>198</v>
      </c>
      <c r="C132" s="75">
        <v>17.6</v>
      </c>
      <c r="D132" s="75">
        <v>17.6</v>
      </c>
      <c r="E132" s="75"/>
      <c r="F132" s="75"/>
      <c r="G132" s="75">
        <v>17.6</v>
      </c>
      <c r="H132" s="75">
        <v>17.6</v>
      </c>
      <c r="I132" s="75"/>
      <c r="J132" s="75"/>
    </row>
    <row r="133" spans="1:10" ht="15">
      <c r="A133" s="86"/>
      <c r="B133" s="87" t="s">
        <v>199</v>
      </c>
      <c r="C133" s="75">
        <v>2325.5</v>
      </c>
      <c r="D133" s="75">
        <v>2325.5</v>
      </c>
      <c r="E133" s="75"/>
      <c r="F133" s="75"/>
      <c r="G133" s="75">
        <v>0</v>
      </c>
      <c r="H133" s="75">
        <v>0</v>
      </c>
      <c r="I133" s="75"/>
      <c r="J133" s="75"/>
    </row>
    <row r="134" spans="1:10" s="108" customFormat="1" ht="34.5" customHeight="1">
      <c r="A134" s="66" t="s">
        <v>200</v>
      </c>
      <c r="B134" s="67"/>
      <c r="C134" s="80">
        <f>C135</f>
        <v>139.5</v>
      </c>
      <c r="D134" s="80">
        <f aca="true" t="shared" si="37" ref="D134:J134">D135</f>
        <v>139.5</v>
      </c>
      <c r="E134" s="80">
        <f t="shared" si="37"/>
        <v>0</v>
      </c>
      <c r="F134" s="80">
        <f t="shared" si="37"/>
        <v>0</v>
      </c>
      <c r="G134" s="80">
        <f t="shared" si="37"/>
        <v>0</v>
      </c>
      <c r="H134" s="80">
        <f t="shared" si="37"/>
        <v>0</v>
      </c>
      <c r="I134" s="80">
        <f t="shared" si="37"/>
        <v>0</v>
      </c>
      <c r="J134" s="80">
        <f t="shared" si="37"/>
        <v>0</v>
      </c>
    </row>
    <row r="135" spans="1:10" s="109" customFormat="1" ht="15">
      <c r="A135" s="76" t="s">
        <v>97</v>
      </c>
      <c r="B135" s="76"/>
      <c r="C135" s="75">
        <f>C136+C137</f>
        <v>139.5</v>
      </c>
      <c r="D135" s="75">
        <f aca="true" t="shared" si="38" ref="D135:J135">D136+D137</f>
        <v>139.5</v>
      </c>
      <c r="E135" s="75">
        <f t="shared" si="38"/>
        <v>0</v>
      </c>
      <c r="F135" s="75">
        <f t="shared" si="38"/>
        <v>0</v>
      </c>
      <c r="G135" s="75">
        <f t="shared" si="38"/>
        <v>0</v>
      </c>
      <c r="H135" s="75">
        <f t="shared" si="38"/>
        <v>0</v>
      </c>
      <c r="I135" s="75">
        <f t="shared" si="38"/>
        <v>0</v>
      </c>
      <c r="J135" s="75">
        <f t="shared" si="38"/>
        <v>0</v>
      </c>
    </row>
    <row r="136" spans="1:10" ht="15">
      <c r="A136" s="72"/>
      <c r="B136" s="73" t="s">
        <v>201</v>
      </c>
      <c r="C136" s="75">
        <v>108</v>
      </c>
      <c r="D136" s="75">
        <v>108</v>
      </c>
      <c r="E136" s="75"/>
      <c r="F136" s="75"/>
      <c r="G136" s="75"/>
      <c r="H136" s="75"/>
      <c r="I136" s="75"/>
      <c r="J136" s="75"/>
    </row>
    <row r="137" spans="1:10" ht="15">
      <c r="A137" s="72"/>
      <c r="B137" s="73" t="s">
        <v>202</v>
      </c>
      <c r="C137" s="75">
        <v>31.5</v>
      </c>
      <c r="D137" s="75">
        <v>31.5</v>
      </c>
      <c r="E137" s="75"/>
      <c r="F137" s="75"/>
      <c r="G137" s="75"/>
      <c r="H137" s="75"/>
      <c r="I137" s="75"/>
      <c r="J137" s="75"/>
    </row>
    <row r="138" spans="1:10" s="108" customFormat="1" ht="14.25">
      <c r="A138" s="69" t="s">
        <v>203</v>
      </c>
      <c r="B138" s="69"/>
      <c r="C138" s="80">
        <f>C139+C140</f>
        <v>8443.5</v>
      </c>
      <c r="D138" s="80">
        <f aca="true" t="shared" si="39" ref="D138:J138">D139+D140</f>
        <v>8443.5</v>
      </c>
      <c r="E138" s="80">
        <f t="shared" si="39"/>
        <v>0</v>
      </c>
      <c r="F138" s="80">
        <f t="shared" si="39"/>
        <v>0</v>
      </c>
      <c r="G138" s="80">
        <f>G139+G140</f>
        <v>8406.7</v>
      </c>
      <c r="H138" s="80">
        <f t="shared" si="39"/>
        <v>8406.7</v>
      </c>
      <c r="I138" s="80">
        <f t="shared" si="39"/>
        <v>0</v>
      </c>
      <c r="J138" s="80">
        <f t="shared" si="39"/>
        <v>0</v>
      </c>
    </row>
    <row r="139" spans="1:10" s="110" customFormat="1" ht="15" customHeight="1">
      <c r="A139" s="76" t="s">
        <v>97</v>
      </c>
      <c r="B139" s="76"/>
      <c r="C139" s="80">
        <f>C142</f>
        <v>377.9</v>
      </c>
      <c r="D139" s="80">
        <f aca="true" t="shared" si="40" ref="D139:J139">D142</f>
        <v>377.9</v>
      </c>
      <c r="E139" s="80">
        <f t="shared" si="40"/>
        <v>0</v>
      </c>
      <c r="F139" s="80">
        <f t="shared" si="40"/>
        <v>0</v>
      </c>
      <c r="G139" s="80">
        <f t="shared" si="40"/>
        <v>356</v>
      </c>
      <c r="H139" s="80">
        <f t="shared" si="40"/>
        <v>356</v>
      </c>
      <c r="I139" s="80">
        <f t="shared" si="40"/>
        <v>0</v>
      </c>
      <c r="J139" s="80">
        <f t="shared" si="40"/>
        <v>0</v>
      </c>
    </row>
    <row r="140" spans="1:10" s="110" customFormat="1" ht="14.25">
      <c r="A140" s="69" t="s">
        <v>98</v>
      </c>
      <c r="B140" s="69"/>
      <c r="C140" s="80">
        <f>C150+C155+C165</f>
        <v>8065.6</v>
      </c>
      <c r="D140" s="80">
        <f aca="true" t="shared" si="41" ref="D140:J140">D150+D155+D165</f>
        <v>8065.6</v>
      </c>
      <c r="E140" s="80">
        <f t="shared" si="41"/>
        <v>0</v>
      </c>
      <c r="F140" s="80">
        <f t="shared" si="41"/>
        <v>0</v>
      </c>
      <c r="G140" s="80">
        <f t="shared" si="41"/>
        <v>8050.7</v>
      </c>
      <c r="H140" s="80">
        <f t="shared" si="41"/>
        <v>8050.7</v>
      </c>
      <c r="I140" s="80">
        <f t="shared" si="41"/>
        <v>0</v>
      </c>
      <c r="J140" s="80">
        <f t="shared" si="41"/>
        <v>0</v>
      </c>
    </row>
    <row r="141" spans="1:10" s="108" customFormat="1" ht="14.25">
      <c r="A141" s="69" t="s">
        <v>204</v>
      </c>
      <c r="B141" s="69"/>
      <c r="C141" s="80">
        <f>C142+C150</f>
        <v>2977.9</v>
      </c>
      <c r="D141" s="80">
        <f aca="true" t="shared" si="42" ref="D141:J141">D142+D150</f>
        <v>2977.9</v>
      </c>
      <c r="E141" s="80">
        <f t="shared" si="42"/>
        <v>0</v>
      </c>
      <c r="F141" s="80">
        <f t="shared" si="42"/>
        <v>0</v>
      </c>
      <c r="G141" s="80">
        <f t="shared" si="42"/>
        <v>2951.5</v>
      </c>
      <c r="H141" s="80">
        <f t="shared" si="42"/>
        <v>2951.5</v>
      </c>
      <c r="I141" s="80">
        <f t="shared" si="42"/>
        <v>0</v>
      </c>
      <c r="J141" s="80">
        <f t="shared" si="42"/>
        <v>0</v>
      </c>
    </row>
    <row r="142" spans="1:10" s="110" customFormat="1" ht="14.25">
      <c r="A142" s="76" t="s">
        <v>97</v>
      </c>
      <c r="B142" s="76"/>
      <c r="C142" s="80">
        <f>C143+C144+C145+C146+C147+C148</f>
        <v>377.9</v>
      </c>
      <c r="D142" s="80">
        <f aca="true" t="shared" si="43" ref="D142:J142">D143+D144+D145+D146+D147+D148</f>
        <v>377.9</v>
      </c>
      <c r="E142" s="80">
        <f t="shared" si="43"/>
        <v>0</v>
      </c>
      <c r="F142" s="80">
        <f t="shared" si="43"/>
        <v>0</v>
      </c>
      <c r="G142" s="80">
        <f t="shared" si="43"/>
        <v>356</v>
      </c>
      <c r="H142" s="80">
        <f t="shared" si="43"/>
        <v>356</v>
      </c>
      <c r="I142" s="80">
        <f t="shared" si="43"/>
        <v>0</v>
      </c>
      <c r="J142" s="80">
        <f t="shared" si="43"/>
        <v>0</v>
      </c>
    </row>
    <row r="143" spans="1:10" ht="25.5">
      <c r="A143" s="86"/>
      <c r="B143" s="83" t="s">
        <v>205</v>
      </c>
      <c r="C143" s="75">
        <v>191.7</v>
      </c>
      <c r="D143" s="75">
        <v>191.7</v>
      </c>
      <c r="E143" s="75"/>
      <c r="F143" s="75"/>
      <c r="G143" s="75">
        <v>191.7</v>
      </c>
      <c r="H143" s="75">
        <v>191.7</v>
      </c>
      <c r="I143" s="75"/>
      <c r="J143" s="75"/>
    </row>
    <row r="144" spans="1:10" ht="25.5">
      <c r="A144" s="86"/>
      <c r="B144" s="83" t="s">
        <v>206</v>
      </c>
      <c r="C144" s="75">
        <v>35.6</v>
      </c>
      <c r="D144" s="75">
        <v>35.6</v>
      </c>
      <c r="E144" s="75"/>
      <c r="F144" s="75"/>
      <c r="G144" s="75">
        <v>35.6</v>
      </c>
      <c r="H144" s="75">
        <v>35.6</v>
      </c>
      <c r="I144" s="75"/>
      <c r="J144" s="75"/>
    </row>
    <row r="145" spans="1:10" ht="15">
      <c r="A145" s="86"/>
      <c r="B145" s="83" t="s">
        <v>207</v>
      </c>
      <c r="C145" s="75">
        <v>20.4</v>
      </c>
      <c r="D145" s="75">
        <v>20.4</v>
      </c>
      <c r="E145" s="75"/>
      <c r="F145" s="75"/>
      <c r="G145" s="75">
        <v>20.4</v>
      </c>
      <c r="H145" s="75">
        <v>20.4</v>
      </c>
      <c r="I145" s="75"/>
      <c r="J145" s="75"/>
    </row>
    <row r="146" spans="1:10" ht="25.5">
      <c r="A146" s="86"/>
      <c r="B146" s="83" t="s">
        <v>208</v>
      </c>
      <c r="C146" s="75">
        <v>88.6</v>
      </c>
      <c r="D146" s="75">
        <v>88.6</v>
      </c>
      <c r="E146" s="75"/>
      <c r="F146" s="75"/>
      <c r="G146" s="75">
        <v>66.7</v>
      </c>
      <c r="H146" s="75">
        <v>66.7</v>
      </c>
      <c r="I146" s="75"/>
      <c r="J146" s="75"/>
    </row>
    <row r="147" spans="1:10" ht="15">
      <c r="A147" s="86"/>
      <c r="B147" s="83" t="s">
        <v>209</v>
      </c>
      <c r="C147" s="75">
        <v>22.1</v>
      </c>
      <c r="D147" s="75">
        <v>22.1</v>
      </c>
      <c r="E147" s="75"/>
      <c r="F147" s="75"/>
      <c r="G147" s="75">
        <v>22.1</v>
      </c>
      <c r="H147" s="75">
        <v>22.1</v>
      </c>
      <c r="I147" s="75"/>
      <c r="J147" s="75"/>
    </row>
    <row r="148" spans="1:10" ht="15">
      <c r="A148" s="86"/>
      <c r="B148" s="83" t="s">
        <v>210</v>
      </c>
      <c r="C148" s="75">
        <v>19.5</v>
      </c>
      <c r="D148" s="75">
        <v>19.5</v>
      </c>
      <c r="E148" s="75"/>
      <c r="F148" s="75"/>
      <c r="G148" s="75">
        <v>19.5</v>
      </c>
      <c r="H148" s="75">
        <v>19.5</v>
      </c>
      <c r="I148" s="75"/>
      <c r="J148" s="75"/>
    </row>
    <row r="149" spans="1:10" ht="15">
      <c r="A149" s="86"/>
      <c r="B149" s="83" t="s">
        <v>211</v>
      </c>
      <c r="C149" s="75"/>
      <c r="D149" s="75"/>
      <c r="E149" s="75"/>
      <c r="F149" s="75"/>
      <c r="G149" s="75"/>
      <c r="H149" s="75"/>
      <c r="I149" s="75"/>
      <c r="J149" s="75"/>
    </row>
    <row r="150" spans="1:10" s="110" customFormat="1" ht="14.25">
      <c r="A150" s="69" t="s">
        <v>98</v>
      </c>
      <c r="B150" s="69"/>
      <c r="C150" s="80">
        <f>C151+C152+C153</f>
        <v>2600</v>
      </c>
      <c r="D150" s="80">
        <f aca="true" t="shared" si="44" ref="D150:J150">D151+D152+D153</f>
        <v>2600</v>
      </c>
      <c r="E150" s="80">
        <f t="shared" si="44"/>
        <v>0</v>
      </c>
      <c r="F150" s="80">
        <f t="shared" si="44"/>
        <v>0</v>
      </c>
      <c r="G150" s="80">
        <f t="shared" si="44"/>
        <v>2595.5</v>
      </c>
      <c r="H150" s="80">
        <f t="shared" si="44"/>
        <v>2595.5</v>
      </c>
      <c r="I150" s="80">
        <f t="shared" si="44"/>
        <v>0</v>
      </c>
      <c r="J150" s="80">
        <f t="shared" si="44"/>
        <v>0</v>
      </c>
    </row>
    <row r="151" spans="1:10" ht="76.5">
      <c r="A151" s="72"/>
      <c r="B151" s="83" t="s">
        <v>212</v>
      </c>
      <c r="C151" s="75">
        <v>675</v>
      </c>
      <c r="D151" s="75">
        <v>675</v>
      </c>
      <c r="E151" s="75"/>
      <c r="F151" s="75"/>
      <c r="G151" s="75">
        <v>670.6</v>
      </c>
      <c r="H151" s="75">
        <v>670.6</v>
      </c>
      <c r="I151" s="75"/>
      <c r="J151" s="75"/>
    </row>
    <row r="152" spans="1:10" ht="63.75">
      <c r="A152" s="72"/>
      <c r="B152" s="83" t="s">
        <v>213</v>
      </c>
      <c r="C152" s="75">
        <v>70</v>
      </c>
      <c r="D152" s="75">
        <v>70</v>
      </c>
      <c r="E152" s="75"/>
      <c r="F152" s="75"/>
      <c r="G152" s="75">
        <v>69.9</v>
      </c>
      <c r="H152" s="75">
        <v>69.9</v>
      </c>
      <c r="I152" s="75"/>
      <c r="J152" s="75"/>
    </row>
    <row r="153" spans="1:10" ht="51">
      <c r="A153" s="72"/>
      <c r="B153" s="83" t="s">
        <v>214</v>
      </c>
      <c r="C153" s="75">
        <v>1855</v>
      </c>
      <c r="D153" s="75">
        <v>1855</v>
      </c>
      <c r="E153" s="75"/>
      <c r="F153" s="75"/>
      <c r="G153" s="75">
        <v>1855</v>
      </c>
      <c r="H153" s="75">
        <v>1855</v>
      </c>
      <c r="I153" s="75"/>
      <c r="J153" s="75"/>
    </row>
    <row r="154" spans="1:10" s="108" customFormat="1" ht="14.25">
      <c r="A154" s="69" t="s">
        <v>215</v>
      </c>
      <c r="B154" s="69"/>
      <c r="C154" s="80">
        <f>C155</f>
        <v>5073.6</v>
      </c>
      <c r="D154" s="80">
        <f aca="true" t="shared" si="45" ref="D154:J154">D155</f>
        <v>5073.6</v>
      </c>
      <c r="E154" s="80">
        <f t="shared" si="45"/>
        <v>0</v>
      </c>
      <c r="F154" s="80">
        <f t="shared" si="45"/>
        <v>0</v>
      </c>
      <c r="G154" s="80">
        <f t="shared" si="45"/>
        <v>5070.5</v>
      </c>
      <c r="H154" s="80">
        <f t="shared" si="45"/>
        <v>5070.5</v>
      </c>
      <c r="I154" s="80">
        <f t="shared" si="45"/>
        <v>0</v>
      </c>
      <c r="J154" s="80">
        <f t="shared" si="45"/>
        <v>0</v>
      </c>
    </row>
    <row r="155" spans="1:10" s="108" customFormat="1" ht="14.25">
      <c r="A155" s="69" t="s">
        <v>98</v>
      </c>
      <c r="B155" s="69"/>
      <c r="C155" s="80">
        <f>C156+C157+C158+C159+C160+C161+C162+C163</f>
        <v>5073.6</v>
      </c>
      <c r="D155" s="80">
        <f aca="true" t="shared" si="46" ref="D155:J155">D156+D157+D158+D159+D160+D161+D162+D163</f>
        <v>5073.6</v>
      </c>
      <c r="E155" s="80">
        <f t="shared" si="46"/>
        <v>0</v>
      </c>
      <c r="F155" s="80">
        <f t="shared" si="46"/>
        <v>0</v>
      </c>
      <c r="G155" s="80">
        <f t="shared" si="46"/>
        <v>5070.5</v>
      </c>
      <c r="H155" s="80">
        <f t="shared" si="46"/>
        <v>5070.5</v>
      </c>
      <c r="I155" s="80">
        <f t="shared" si="46"/>
        <v>0</v>
      </c>
      <c r="J155" s="80">
        <f t="shared" si="46"/>
        <v>0</v>
      </c>
    </row>
    <row r="156" spans="1:10" ht="38.25">
      <c r="A156" s="72"/>
      <c r="B156" s="83" t="s">
        <v>216</v>
      </c>
      <c r="C156" s="75">
        <v>1220.5</v>
      </c>
      <c r="D156" s="75">
        <v>1220.5</v>
      </c>
      <c r="E156" s="75"/>
      <c r="F156" s="75"/>
      <c r="G156" s="75">
        <v>1222.5</v>
      </c>
      <c r="H156" s="75">
        <v>1222.5</v>
      </c>
      <c r="I156" s="75"/>
      <c r="J156" s="75"/>
    </row>
    <row r="157" spans="1:10" ht="38.25">
      <c r="A157" s="72"/>
      <c r="B157" s="83" t="s">
        <v>217</v>
      </c>
      <c r="C157" s="75">
        <v>563.5</v>
      </c>
      <c r="D157" s="75">
        <v>563.5</v>
      </c>
      <c r="E157" s="75"/>
      <c r="F157" s="75"/>
      <c r="G157" s="75">
        <v>563.5</v>
      </c>
      <c r="H157" s="75">
        <v>563.5</v>
      </c>
      <c r="I157" s="75"/>
      <c r="J157" s="75"/>
    </row>
    <row r="158" spans="1:10" ht="38.25">
      <c r="A158" s="72"/>
      <c r="B158" s="83" t="s">
        <v>218</v>
      </c>
      <c r="C158" s="75">
        <v>501.6</v>
      </c>
      <c r="D158" s="75">
        <v>501.6</v>
      </c>
      <c r="E158" s="75"/>
      <c r="F158" s="75"/>
      <c r="G158" s="75">
        <v>498.8</v>
      </c>
      <c r="H158" s="75">
        <v>498.8</v>
      </c>
      <c r="I158" s="75"/>
      <c r="J158" s="75"/>
    </row>
    <row r="159" spans="1:10" ht="38.25">
      <c r="A159" s="72"/>
      <c r="B159" s="83" t="s">
        <v>219</v>
      </c>
      <c r="C159" s="75">
        <v>1226</v>
      </c>
      <c r="D159" s="75">
        <v>1226</v>
      </c>
      <c r="E159" s="75"/>
      <c r="F159" s="75"/>
      <c r="G159" s="75">
        <v>1225.8</v>
      </c>
      <c r="H159" s="75">
        <v>1225.8</v>
      </c>
      <c r="I159" s="75"/>
      <c r="J159" s="75"/>
    </row>
    <row r="160" spans="1:10" ht="60">
      <c r="A160" s="72"/>
      <c r="B160" s="84" t="s">
        <v>220</v>
      </c>
      <c r="C160" s="75">
        <v>65</v>
      </c>
      <c r="D160" s="75">
        <v>65</v>
      </c>
      <c r="E160" s="75"/>
      <c r="F160" s="75"/>
      <c r="G160" s="75">
        <v>65</v>
      </c>
      <c r="H160" s="75">
        <v>65</v>
      </c>
      <c r="I160" s="75"/>
      <c r="J160" s="75"/>
    </row>
    <row r="161" spans="1:10" ht="63" customHeight="1">
      <c r="A161" s="72"/>
      <c r="B161" s="84" t="s">
        <v>221</v>
      </c>
      <c r="C161" s="75">
        <v>77</v>
      </c>
      <c r="D161" s="75">
        <v>77</v>
      </c>
      <c r="E161" s="75"/>
      <c r="F161" s="75"/>
      <c r="G161" s="75">
        <v>77</v>
      </c>
      <c r="H161" s="75">
        <v>77</v>
      </c>
      <c r="I161" s="75"/>
      <c r="J161" s="75"/>
    </row>
    <row r="162" spans="1:10" ht="60.75" customHeight="1">
      <c r="A162" s="72"/>
      <c r="B162" s="84" t="s">
        <v>222</v>
      </c>
      <c r="C162" s="75">
        <v>120</v>
      </c>
      <c r="D162" s="75">
        <v>120</v>
      </c>
      <c r="E162" s="75"/>
      <c r="F162" s="75"/>
      <c r="G162" s="75">
        <v>120</v>
      </c>
      <c r="H162" s="75">
        <v>120</v>
      </c>
      <c r="I162" s="75"/>
      <c r="J162" s="75"/>
    </row>
    <row r="163" spans="1:10" ht="79.5" customHeight="1">
      <c r="A163" s="72"/>
      <c r="B163" s="84" t="s">
        <v>223</v>
      </c>
      <c r="C163" s="75">
        <v>1300</v>
      </c>
      <c r="D163" s="75">
        <v>1300</v>
      </c>
      <c r="E163" s="75"/>
      <c r="F163" s="75"/>
      <c r="G163" s="75">
        <v>1297.9</v>
      </c>
      <c r="H163" s="75">
        <v>1297.9</v>
      </c>
      <c r="I163" s="75"/>
      <c r="J163" s="75"/>
    </row>
    <row r="164" spans="1:10" s="108" customFormat="1" ht="35.25" customHeight="1">
      <c r="A164" s="66" t="s">
        <v>224</v>
      </c>
      <c r="B164" s="67"/>
      <c r="C164" s="80">
        <f>C165</f>
        <v>392</v>
      </c>
      <c r="D164" s="80">
        <f aca="true" t="shared" si="47" ref="D164:J165">D165</f>
        <v>392</v>
      </c>
      <c r="E164" s="80">
        <f t="shared" si="47"/>
        <v>0</v>
      </c>
      <c r="F164" s="80">
        <f t="shared" si="47"/>
        <v>0</v>
      </c>
      <c r="G164" s="80">
        <f t="shared" si="47"/>
        <v>384.7</v>
      </c>
      <c r="H164" s="80">
        <f t="shared" si="47"/>
        <v>384.7</v>
      </c>
      <c r="I164" s="80">
        <f t="shared" si="47"/>
        <v>0</v>
      </c>
      <c r="J164" s="80">
        <f>J165</f>
        <v>0</v>
      </c>
    </row>
    <row r="165" spans="1:10" s="110" customFormat="1" ht="14.25">
      <c r="A165" s="69" t="s">
        <v>98</v>
      </c>
      <c r="B165" s="69"/>
      <c r="C165" s="80">
        <f>C166</f>
        <v>392</v>
      </c>
      <c r="D165" s="80">
        <f t="shared" si="47"/>
        <v>392</v>
      </c>
      <c r="E165" s="80">
        <f t="shared" si="47"/>
        <v>0</v>
      </c>
      <c r="F165" s="80">
        <f t="shared" si="47"/>
        <v>0</v>
      </c>
      <c r="G165" s="80">
        <f t="shared" si="47"/>
        <v>384.7</v>
      </c>
      <c r="H165" s="80">
        <f t="shared" si="47"/>
        <v>384.7</v>
      </c>
      <c r="I165" s="80">
        <f t="shared" si="47"/>
        <v>0</v>
      </c>
      <c r="J165" s="80">
        <f t="shared" si="47"/>
        <v>0</v>
      </c>
    </row>
    <row r="166" spans="1:10" ht="38.25">
      <c r="A166" s="72"/>
      <c r="B166" s="83" t="s">
        <v>225</v>
      </c>
      <c r="C166" s="75">
        <v>392</v>
      </c>
      <c r="D166" s="75">
        <v>392</v>
      </c>
      <c r="E166" s="75"/>
      <c r="F166" s="75"/>
      <c r="G166" s="75">
        <v>384.7</v>
      </c>
      <c r="H166" s="75">
        <v>384.7</v>
      </c>
      <c r="I166" s="75"/>
      <c r="J166" s="75"/>
    </row>
    <row r="167" spans="1:10" ht="39" customHeight="1">
      <c r="A167" s="66" t="s">
        <v>226</v>
      </c>
      <c r="B167" s="67"/>
      <c r="C167" s="75">
        <f>C168</f>
        <v>3840</v>
      </c>
      <c r="D167" s="75">
        <f aca="true" t="shared" si="48" ref="D167:J168">D168</f>
        <v>3840</v>
      </c>
      <c r="E167" s="75">
        <f t="shared" si="48"/>
        <v>0</v>
      </c>
      <c r="F167" s="75">
        <f t="shared" si="48"/>
        <v>0</v>
      </c>
      <c r="G167" s="75">
        <f t="shared" si="48"/>
        <v>0</v>
      </c>
      <c r="H167" s="75">
        <f t="shared" si="48"/>
        <v>0</v>
      </c>
      <c r="I167" s="75">
        <f t="shared" si="48"/>
        <v>0</v>
      </c>
      <c r="J167" s="75">
        <f t="shared" si="48"/>
        <v>0</v>
      </c>
    </row>
    <row r="168" spans="1:10" ht="15">
      <c r="A168" s="69" t="s">
        <v>227</v>
      </c>
      <c r="B168" s="72"/>
      <c r="C168" s="75">
        <f>C169</f>
        <v>3840</v>
      </c>
      <c r="D168" s="75">
        <f t="shared" si="48"/>
        <v>3840</v>
      </c>
      <c r="E168" s="75">
        <f t="shared" si="48"/>
        <v>0</v>
      </c>
      <c r="F168" s="75">
        <f t="shared" si="48"/>
        <v>0</v>
      </c>
      <c r="G168" s="75">
        <f t="shared" si="48"/>
        <v>0</v>
      </c>
      <c r="H168" s="75">
        <f t="shared" si="48"/>
        <v>0</v>
      </c>
      <c r="I168" s="75">
        <f t="shared" si="48"/>
        <v>0</v>
      </c>
      <c r="J168" s="75">
        <f t="shared" si="48"/>
        <v>0</v>
      </c>
    </row>
    <row r="169" spans="1:10" ht="15">
      <c r="A169" s="69" t="s">
        <v>98</v>
      </c>
      <c r="B169" s="72"/>
      <c r="C169" s="75">
        <f>C170+C171+C172</f>
        <v>3840</v>
      </c>
      <c r="D169" s="75">
        <f aca="true" t="shared" si="49" ref="D169:J169">D170+D171+D172</f>
        <v>3840</v>
      </c>
      <c r="E169" s="75">
        <f t="shared" si="49"/>
        <v>0</v>
      </c>
      <c r="F169" s="75">
        <f t="shared" si="49"/>
        <v>0</v>
      </c>
      <c r="G169" s="75">
        <f t="shared" si="49"/>
        <v>0</v>
      </c>
      <c r="H169" s="75">
        <f t="shared" si="49"/>
        <v>0</v>
      </c>
      <c r="I169" s="75">
        <f t="shared" si="49"/>
        <v>0</v>
      </c>
      <c r="J169" s="75">
        <f t="shared" si="49"/>
        <v>0</v>
      </c>
    </row>
    <row r="170" spans="1:10" ht="47.25">
      <c r="A170" s="72"/>
      <c r="B170" s="88" t="s">
        <v>228</v>
      </c>
      <c r="C170" s="75">
        <v>844.1</v>
      </c>
      <c r="D170" s="75">
        <v>844.1</v>
      </c>
      <c r="E170" s="75"/>
      <c r="F170" s="75"/>
      <c r="G170" s="75"/>
      <c r="H170" s="75"/>
      <c r="I170" s="75"/>
      <c r="J170" s="75"/>
    </row>
    <row r="171" spans="1:10" ht="30">
      <c r="A171" s="72"/>
      <c r="B171" s="84" t="s">
        <v>229</v>
      </c>
      <c r="C171" s="75">
        <v>359</v>
      </c>
      <c r="D171" s="75">
        <v>359</v>
      </c>
      <c r="E171" s="75"/>
      <c r="F171" s="75"/>
      <c r="G171" s="75"/>
      <c r="H171" s="75"/>
      <c r="I171" s="75"/>
      <c r="J171" s="75"/>
    </row>
    <row r="172" spans="1:10" ht="61.5" customHeight="1">
      <c r="A172" s="72"/>
      <c r="B172" s="84" t="s">
        <v>230</v>
      </c>
      <c r="C172" s="75">
        <v>2636.9</v>
      </c>
      <c r="D172" s="75">
        <v>2636.9</v>
      </c>
      <c r="E172" s="75"/>
      <c r="F172" s="75"/>
      <c r="G172" s="75"/>
      <c r="H172" s="75"/>
      <c r="I172" s="75"/>
      <c r="J172" s="75"/>
    </row>
    <row r="173" spans="1:10" s="108" customFormat="1" ht="14.25">
      <c r="A173" s="69" t="s">
        <v>231</v>
      </c>
      <c r="B173" s="69"/>
      <c r="C173" s="80">
        <f>C174</f>
        <v>500</v>
      </c>
      <c r="D173" s="80">
        <f aca="true" t="shared" si="50" ref="D173:J174">D174</f>
        <v>500</v>
      </c>
      <c r="E173" s="80">
        <f t="shared" si="50"/>
        <v>0</v>
      </c>
      <c r="F173" s="80">
        <f t="shared" si="50"/>
        <v>0</v>
      </c>
      <c r="G173" s="71">
        <f t="shared" si="50"/>
        <v>490.1934</v>
      </c>
      <c r="H173" s="71">
        <f t="shared" si="50"/>
        <v>490.1934</v>
      </c>
      <c r="I173" s="80">
        <f t="shared" si="50"/>
        <v>0</v>
      </c>
      <c r="J173" s="80">
        <f t="shared" si="50"/>
        <v>0</v>
      </c>
    </row>
    <row r="174" spans="1:10" ht="15">
      <c r="A174" s="69" t="s">
        <v>98</v>
      </c>
      <c r="B174" s="72"/>
      <c r="C174" s="75">
        <f>C175</f>
        <v>500</v>
      </c>
      <c r="D174" s="75">
        <f t="shared" si="50"/>
        <v>500</v>
      </c>
      <c r="E174" s="75">
        <f t="shared" si="50"/>
        <v>0</v>
      </c>
      <c r="F174" s="75">
        <f t="shared" si="50"/>
        <v>0</v>
      </c>
      <c r="G174" s="74">
        <f t="shared" si="50"/>
        <v>490.1934</v>
      </c>
      <c r="H174" s="74">
        <f t="shared" si="50"/>
        <v>490.1934</v>
      </c>
      <c r="I174" s="75">
        <f t="shared" si="50"/>
        <v>0</v>
      </c>
      <c r="J174" s="75">
        <f t="shared" si="50"/>
        <v>0</v>
      </c>
    </row>
    <row r="175" spans="1:10" ht="45">
      <c r="A175" s="72"/>
      <c r="B175" s="73" t="s">
        <v>232</v>
      </c>
      <c r="C175" s="75">
        <v>500</v>
      </c>
      <c r="D175" s="75">
        <v>500</v>
      </c>
      <c r="E175" s="75"/>
      <c r="F175" s="75"/>
      <c r="G175" s="89">
        <v>490.1934</v>
      </c>
      <c r="H175" s="89">
        <v>490.1934</v>
      </c>
      <c r="I175" s="75"/>
      <c r="J175" s="75"/>
    </row>
    <row r="176" spans="1:10" ht="15">
      <c r="A176" s="90"/>
      <c r="B176" s="90"/>
      <c r="C176" s="91"/>
      <c r="D176" s="91"/>
      <c r="E176" s="91"/>
      <c r="F176" s="91"/>
      <c r="G176" s="91"/>
      <c r="H176" s="91"/>
      <c r="I176" s="91"/>
      <c r="J176" s="91"/>
    </row>
    <row r="179" spans="1:11" s="3" customFormat="1" ht="18.75">
      <c r="A179" s="17" t="s">
        <v>46</v>
      </c>
      <c r="B179" s="1"/>
      <c r="C179" s="1"/>
      <c r="D179" s="1"/>
      <c r="E179" s="1"/>
      <c r="F179" s="1"/>
      <c r="G179" s="1"/>
      <c r="H179" s="32" t="s">
        <v>47</v>
      </c>
      <c r="I179" s="15"/>
      <c r="J179" s="1"/>
      <c r="K179" s="1"/>
    </row>
  </sheetData>
  <sheetProtection/>
  <mergeCells count="34">
    <mergeCell ref="A142:B142"/>
    <mergeCell ref="A164:B164"/>
    <mergeCell ref="A167:B167"/>
    <mergeCell ref="A112:B112"/>
    <mergeCell ref="A118:B118"/>
    <mergeCell ref="A126:B126"/>
    <mergeCell ref="A134:B134"/>
    <mergeCell ref="A135:B135"/>
    <mergeCell ref="A139:B139"/>
    <mergeCell ref="A95:B95"/>
    <mergeCell ref="A97:B97"/>
    <mergeCell ref="A98:B98"/>
    <mergeCell ref="A101:B101"/>
    <mergeCell ref="A103:B103"/>
    <mergeCell ref="A110:B110"/>
    <mergeCell ref="A64:B64"/>
    <mergeCell ref="A85:B85"/>
    <mergeCell ref="A86:B86"/>
    <mergeCell ref="A89:B89"/>
    <mergeCell ref="A90:B90"/>
    <mergeCell ref="A94:B94"/>
    <mergeCell ref="A7:B7"/>
    <mergeCell ref="A8:B8"/>
    <mergeCell ref="A11:B11"/>
    <mergeCell ref="A26:B26"/>
    <mergeCell ref="A44:B44"/>
    <mergeCell ref="A63:B63"/>
    <mergeCell ref="A1:J1"/>
    <mergeCell ref="E2:I2"/>
    <mergeCell ref="A3:J3"/>
    <mergeCell ref="A5:A6"/>
    <mergeCell ref="B5:B6"/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2018-02-09T08:21:17Z</cp:lastPrinted>
  <dcterms:created xsi:type="dcterms:W3CDTF">2006-11-28T10:41:36Z</dcterms:created>
  <dcterms:modified xsi:type="dcterms:W3CDTF">2019-03-04T12:35:35Z</dcterms:modified>
  <cp:category/>
  <cp:version/>
  <cp:contentType/>
  <cp:contentStatus/>
</cp:coreProperties>
</file>